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olutions\November 2022 Solutions\RET FRC\"/>
    </mc:Choice>
  </mc:AlternateContent>
  <xr:revisionPtr revIDLastSave="0" documentId="13_ncr:1_{CCD5CD63-AD4A-4016-B252-C560BB3BBE13}" xr6:coauthVersionLast="47" xr6:coauthVersionMax="47" xr10:uidLastSave="{00000000-0000-0000-0000-000000000000}"/>
  <bookViews>
    <workbookView xWindow="-108" yWindow="-108" windowWidth="23256" windowHeight="12576" xr2:uid="{35FDD873-16BA-44DF-93A9-CEEC4BEC5844}"/>
  </bookViews>
  <sheets>
    <sheet name="Question" sheetId="3" r:id="rId1"/>
  </sheets>
  <definedNames>
    <definedName name="_Hlk6488088" localSheetId="0">Question!#REF!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0" i="3" l="1"/>
  <c r="O80" i="3"/>
  <c r="Q79" i="3"/>
  <c r="N79" i="3" s="1"/>
  <c r="O79" i="3" s="1"/>
  <c r="M70" i="3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R59" i="3"/>
  <c r="O59" i="3"/>
  <c r="Q58" i="3"/>
  <c r="R58" i="3" s="1"/>
  <c r="O58" i="3"/>
  <c r="Q57" i="3"/>
  <c r="Q56" i="3" s="1"/>
  <c r="O57" i="3"/>
  <c r="O56" i="3"/>
  <c r="P50" i="3"/>
  <c r="P51" i="3" s="1"/>
  <c r="P52" i="3" s="1"/>
  <c r="P53" i="3" s="1"/>
  <c r="P54" i="3" s="1"/>
  <c r="P55" i="3" s="1"/>
  <c r="P56" i="3" s="1"/>
  <c r="P57" i="3" s="1"/>
  <c r="P58" i="3" s="1"/>
  <c r="P59" i="3" s="1"/>
  <c r="M50" i="3"/>
  <c r="M51" i="3" s="1"/>
  <c r="M52" i="3" s="1"/>
  <c r="M53" i="3" s="1"/>
  <c r="M54" i="3" s="1"/>
  <c r="M55" i="3" s="1"/>
  <c r="M56" i="3" s="1"/>
  <c r="M57" i="3" s="1"/>
  <c r="M58" i="3" s="1"/>
  <c r="M59" i="3" s="1"/>
  <c r="M23" i="3"/>
  <c r="N23" i="3"/>
  <c r="L23" i="3"/>
  <c r="M18" i="3"/>
  <c r="N18" i="3"/>
  <c r="L18" i="3"/>
  <c r="M13" i="3"/>
  <c r="N13" i="3"/>
  <c r="L13" i="3"/>
  <c r="L29" i="3" l="1"/>
  <c r="L26" i="3"/>
  <c r="L34" i="3"/>
  <c r="M39" i="3" s="1"/>
  <c r="L27" i="3"/>
  <c r="P70" i="3"/>
  <c r="P71" i="3" s="1"/>
  <c r="P72" i="3" s="1"/>
  <c r="P73" i="3" s="1"/>
  <c r="P74" i="3" s="1"/>
  <c r="P75" i="3" s="1"/>
  <c r="P76" i="3" s="1"/>
  <c r="P77" i="3" s="1"/>
  <c r="P78" i="3" s="1"/>
  <c r="P79" i="3" s="1"/>
  <c r="P80" i="3" s="1"/>
  <c r="Q55" i="3"/>
  <c r="R56" i="3"/>
  <c r="R79" i="3"/>
  <c r="R57" i="3"/>
  <c r="Q78" i="3"/>
  <c r="L28" i="3"/>
  <c r="L31" i="3" l="1"/>
  <c r="L39" i="3" s="1"/>
  <c r="L32" i="3"/>
  <c r="L40" i="3" s="1"/>
  <c r="M40" i="3"/>
  <c r="N40" i="3" s="1"/>
  <c r="P40" i="3" s="1"/>
  <c r="O40" i="3"/>
  <c r="N39" i="3"/>
  <c r="P39" i="3" s="1"/>
  <c r="O39" i="3"/>
  <c r="R55" i="3"/>
  <c r="N55" i="3"/>
  <c r="O55" i="3" s="1"/>
  <c r="Q54" i="3"/>
  <c r="N78" i="3"/>
  <c r="O78" i="3" s="1"/>
  <c r="Q77" i="3"/>
  <c r="R78" i="3"/>
  <c r="Q76" i="3" l="1"/>
  <c r="R77" i="3"/>
  <c r="N77" i="3"/>
  <c r="O77" i="3" s="1"/>
  <c r="N54" i="3"/>
  <c r="O54" i="3" s="1"/>
  <c r="Q53" i="3"/>
  <c r="R54" i="3"/>
  <c r="Q52" i="3" l="1"/>
  <c r="R53" i="3"/>
  <c r="N53" i="3"/>
  <c r="O53" i="3" s="1"/>
  <c r="R76" i="3"/>
  <c r="Q75" i="3"/>
  <c r="N76" i="3"/>
  <c r="O76" i="3" s="1"/>
  <c r="N75" i="3" l="1"/>
  <c r="O75" i="3" s="1"/>
  <c r="Q74" i="3"/>
  <c r="R75" i="3"/>
  <c r="Q51" i="3"/>
  <c r="R52" i="3"/>
  <c r="N52" i="3"/>
  <c r="O52" i="3" s="1"/>
  <c r="R51" i="3" l="1"/>
  <c r="N51" i="3"/>
  <c r="O51" i="3" s="1"/>
  <c r="Q50" i="3"/>
  <c r="N74" i="3"/>
  <c r="O74" i="3" s="1"/>
  <c r="Q73" i="3"/>
  <c r="R74" i="3"/>
  <c r="Q72" i="3" l="1"/>
  <c r="R73" i="3"/>
  <c r="N73" i="3"/>
  <c r="O73" i="3" s="1"/>
  <c r="N50" i="3"/>
  <c r="O50" i="3" s="1"/>
  <c r="Q49" i="3"/>
  <c r="R50" i="3"/>
  <c r="N49" i="3" l="1"/>
  <c r="O49" i="3" s="1"/>
  <c r="L66" i="3" s="1"/>
  <c r="R49" i="3"/>
  <c r="M66" i="3" s="1"/>
  <c r="R72" i="3"/>
  <c r="N72" i="3"/>
  <c r="O72" i="3" s="1"/>
  <c r="Q71" i="3"/>
  <c r="N71" i="3" l="1"/>
  <c r="O71" i="3" s="1"/>
  <c r="Q70" i="3"/>
  <c r="R71" i="3"/>
  <c r="N70" i="3" l="1"/>
  <c r="O70" i="3" s="1"/>
  <c r="R70" i="3"/>
  <c r="L85" i="3" l="1"/>
  <c r="M85" i="3" s="1"/>
</calcChain>
</file>

<file path=xl/sharedStrings.xml><?xml version="1.0" encoding="utf-8"?>
<sst xmlns="http://schemas.openxmlformats.org/spreadsheetml/2006/main" count="162" uniqueCount="117">
  <si>
    <t>Month</t>
  </si>
  <si>
    <t>Date of Termination</t>
  </si>
  <si>
    <t>Date of Birth</t>
  </si>
  <si>
    <t>Indexation</t>
  </si>
  <si>
    <t>Mid-Term Provincial Bond Index</t>
  </si>
  <si>
    <t>Mid-Term Corporate Bond Index</t>
  </si>
  <si>
    <t>Long-Term Federal Non-Agency Bond Index</t>
  </si>
  <si>
    <t>Mid-Term Federal Non-Agency Bond Index</t>
  </si>
  <si>
    <t>Long-Term Provincial Bond Index</t>
  </si>
  <si>
    <t>Long-Term Corporate Bond Index</t>
  </si>
  <si>
    <t>PS</t>
  </si>
  <si>
    <t>CS</t>
  </si>
  <si>
    <t>PS10</t>
  </si>
  <si>
    <t>CS10</t>
  </si>
  <si>
    <t>S</t>
  </si>
  <si>
    <t>S10</t>
  </si>
  <si>
    <t>Spreads</t>
  </si>
  <si>
    <t>Non Indexed</t>
  </si>
  <si>
    <t>Select</t>
  </si>
  <si>
    <t>Ultimate</t>
  </si>
  <si>
    <t>Real Mid-Term</t>
  </si>
  <si>
    <t>Implied CPI</t>
  </si>
  <si>
    <t>50% Indexed</t>
  </si>
  <si>
    <t>Annuity Factor</t>
  </si>
  <si>
    <t>Deferred to 60</t>
  </si>
  <si>
    <t>Deferred to 65</t>
  </si>
  <si>
    <t>Deferred to 56</t>
  </si>
  <si>
    <t>Deferred to 57</t>
  </si>
  <si>
    <t>Deferred to 58</t>
  </si>
  <si>
    <t>Deferred to 59</t>
  </si>
  <si>
    <t>Deferred to 61</t>
  </si>
  <si>
    <t>Deferred to 62</t>
  </si>
  <si>
    <t>Deferred to 63</t>
  </si>
  <si>
    <t>Deferred to 64</t>
  </si>
  <si>
    <t>Points</t>
  </si>
  <si>
    <t>Best Age</t>
  </si>
  <si>
    <t>EURA</t>
  </si>
  <si>
    <t>Age 55</t>
  </si>
  <si>
    <t>CV</t>
  </si>
  <si>
    <t>No Grow-In</t>
  </si>
  <si>
    <t>Reduction</t>
  </si>
  <si>
    <t>Factor</t>
  </si>
  <si>
    <t>Grow-In Factor</t>
  </si>
  <si>
    <t>Member A</t>
  </si>
  <si>
    <t>March 2022 Rates (Raw)</t>
  </si>
  <si>
    <t>March CIA rates</t>
  </si>
  <si>
    <t>Member B</t>
  </si>
  <si>
    <t>Involuntary term</t>
  </si>
  <si>
    <t>Voluntary Term</t>
  </si>
  <si>
    <t>Deferred to 55</t>
  </si>
  <si>
    <t>Reduced factor</t>
  </si>
  <si>
    <t>Grow-In (involuntary)</t>
  </si>
  <si>
    <t>Not grow-in eligible (involuntary)</t>
  </si>
  <si>
    <t>Answer question here:</t>
  </si>
  <si>
    <t>(a)</t>
  </si>
  <si>
    <t>(5 points)</t>
  </si>
  <si>
    <t>Show all work, including each step of the calculation separately, in the workspace provided to the right (in Excel).</t>
  </si>
  <si>
    <t>(b)</t>
  </si>
  <si>
    <t>(4 points)</t>
  </si>
  <si>
    <t>Personal Information:</t>
  </si>
  <si>
    <t>Plan Details:</t>
  </si>
  <si>
    <t>Eligibility for Early Retirement</t>
  </si>
  <si>
    <t>Eligibility for Unreduced Early Retirement</t>
  </si>
  <si>
    <t>Eligibility for Portability</t>
  </si>
  <si>
    <t>Early Retirement Reductions</t>
  </si>
  <si>
    <t>Normal Retirement Age</t>
  </si>
  <si>
    <t>50% of inflation (pre- and post- retirement)</t>
  </si>
  <si>
    <t>85 Points (Age plus Eligibility Service)</t>
  </si>
  <si>
    <t>All ages</t>
  </si>
  <si>
    <t>2% per year from 65</t>
  </si>
  <si>
    <t>Age 65</t>
  </si>
  <si>
    <t>Government of Canada 7-year Bond (V122542)</t>
  </si>
  <si>
    <t>Government of Canada Long-term Bond (V122544)</t>
  </si>
  <si>
    <t>Government of Canada 10-year Bond (V122553)</t>
  </si>
  <si>
    <t>(9 points)</t>
  </si>
  <si>
    <t>You are given the following information for two members who have terminated from a</t>
  </si>
  <si>
    <t>single-employer defined benefit pension plan registered in Ontario:</t>
  </si>
  <si>
    <t>Calculate the commuted value discount rates under section 3500 of the Canadian Institute of Actuaries</t>
  </si>
  <si>
    <t>Standards of Practice as at the members’ date of termination.</t>
  </si>
  <si>
    <t>You are given the following bond yields:</t>
  </si>
  <si>
    <t>You are given the following annuity factors:</t>
  </si>
  <si>
    <t>Calculate the commuted value for Member A and Member B at their date of termination assuming</t>
  </si>
  <si>
    <t>(i) Voluntarily; and</t>
  </si>
  <si>
    <t>(ii) Involuntarily</t>
  </si>
  <si>
    <t>Part a)</t>
  </si>
  <si>
    <t>Part b)</t>
  </si>
  <si>
    <t>Non-Indexed</t>
  </si>
  <si>
    <t>Accrued Benefit (annual)</t>
  </si>
  <si>
    <t>the members terminated:</t>
  </si>
  <si>
    <t>Pensionable Service (years)</t>
  </si>
  <si>
    <t>Eligibility Service (Years)</t>
  </si>
  <si>
    <r>
      <rPr>
        <vertAlign val="subscript"/>
        <sz val="12"/>
        <color rgb="FF002060"/>
        <rFont val="Times New Roman"/>
        <family val="1"/>
      </rPr>
      <t>8|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47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</si>
  <si>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3|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52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</si>
  <si>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9|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47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</si>
  <si>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4|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52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</si>
  <si>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10|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47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</si>
  <si>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5|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52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</si>
  <si>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11|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47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</si>
  <si>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6|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52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</si>
  <si>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12|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47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</si>
  <si>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7|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52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</si>
  <si>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13|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47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</si>
  <si>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8|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52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</si>
  <si>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14|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47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</si>
  <si>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9|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52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</si>
  <si>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15|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47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</si>
  <si>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10|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52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>=</t>
    </r>
  </si>
  <si>
    <r>
      <rPr>
        <vertAlign val="subscript"/>
        <sz val="12"/>
        <color rgb="FF002060"/>
        <rFont val="Times New Roman"/>
        <family val="1"/>
      </rPr>
      <t>16|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47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</si>
  <si>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11|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52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</si>
  <si>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17|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47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</si>
  <si>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12|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52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</si>
  <si>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18|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47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</si>
  <si>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13|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52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</si>
  <si>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t>RETFRC Fall 2022</t>
  </si>
  <si>
    <t>Question 7 (Idea G)</t>
  </si>
  <si>
    <t xml:space="preserve">Rates for March termination, reflect a one month lag - Use February 2022 rates </t>
  </si>
  <si>
    <t xml:space="preserve">Published rates need to be annualized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</si>
</sst>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;[Red]\-&quot;$&quot;#,##0"/>
    <numFmt numFmtId="165" formatCode="_(&quot;$&quot;* #,##0_);_(&quot;$&quot;* \(#,##0\);_(&quot;$&quot;* &quot;-&quot;??_);_(@_)"/>
    <numFmt numFmtId="166" formatCode="0.0"/>
    <numFmt numFmtId="167" formatCode="[$-409]mmmm\ d\,\ yyyy;@"/>
    <numFmt numFmtId="168" formatCode="mmm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u/>
      <sz val="12"/>
      <color rgb="FF002060"/>
      <name val="Times New Roman"/>
      <family val="1"/>
    </font>
    <font>
      <vertAlign val="subscript"/>
      <sz val="12"/>
      <color rgb="FF002060"/>
      <name val="Times New Roman"/>
      <family val="1"/>
    </font>
    <font>
      <vertAlign val="superscript"/>
      <sz val="12"/>
      <color rgb="FF00206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quotePrefix="1" applyFont="1" applyFill="1"/>
    <xf numFmtId="0" fontId="4" fillId="0" borderId="0" xfId="0" applyFont="1" applyFill="1"/>
    <xf numFmtId="167" fontId="3" fillId="2" borderId="7" xfId="0" applyNumberFormat="1" applyFont="1" applyFill="1" applyBorder="1" applyAlignment="1">
      <alignment horizontal="right"/>
    </xf>
    <xf numFmtId="167" fontId="3" fillId="2" borderId="7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wrapText="1"/>
    </xf>
    <xf numFmtId="0" fontId="3" fillId="2" borderId="10" xfId="0" applyFont="1" applyFill="1" applyBorder="1" applyAlignment="1"/>
    <xf numFmtId="0" fontId="2" fillId="2" borderId="7" xfId="0" applyFont="1" applyFill="1" applyBorder="1" applyAlignment="1">
      <alignment horizontal="right"/>
    </xf>
    <xf numFmtId="10" fontId="3" fillId="2" borderId="7" xfId="0" applyNumberFormat="1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vertical="center" wrapText="1"/>
    </xf>
    <xf numFmtId="166" fontId="3" fillId="2" borderId="0" xfId="0" applyNumberFormat="1" applyFont="1" applyFill="1" applyAlignment="1">
      <alignment horizontal="left"/>
    </xf>
    <xf numFmtId="0" fontId="10" fillId="0" borderId="0" xfId="0" applyFont="1" applyFill="1"/>
    <xf numFmtId="0" fontId="10" fillId="0" borderId="0" xfId="0" applyFont="1"/>
    <xf numFmtId="16" fontId="10" fillId="0" borderId="7" xfId="0" applyNumberFormat="1" applyFont="1" applyFill="1" applyBorder="1"/>
    <xf numFmtId="10" fontId="10" fillId="0" borderId="7" xfId="0" applyNumberFormat="1" applyFont="1" applyFill="1" applyBorder="1"/>
    <xf numFmtId="0" fontId="11" fillId="0" borderId="0" xfId="0" applyFont="1"/>
    <xf numFmtId="10" fontId="10" fillId="0" borderId="0" xfId="0" applyNumberFormat="1" applyFont="1" applyFill="1"/>
    <xf numFmtId="0" fontId="12" fillId="0" borderId="0" xfId="0" applyFont="1"/>
    <xf numFmtId="10" fontId="12" fillId="0" borderId="0" xfId="1" applyNumberFormat="1" applyFont="1"/>
    <xf numFmtId="10" fontId="12" fillId="0" borderId="0" xfId="0" applyNumberFormat="1" applyFont="1"/>
    <xf numFmtId="165" fontId="12" fillId="0" borderId="0" xfId="0" applyNumberFormat="1" applyFont="1"/>
    <xf numFmtId="0" fontId="13" fillId="0" borderId="0" xfId="0" applyFont="1"/>
    <xf numFmtId="166" fontId="12" fillId="0" borderId="0" xfId="0" applyNumberFormat="1" applyFont="1"/>
    <xf numFmtId="44" fontId="12" fillId="0" borderId="0" xfId="0" applyNumberFormat="1" applyFont="1"/>
    <xf numFmtId="164" fontId="3" fillId="2" borderId="7" xfId="0" applyNumberFormat="1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/>
    </xf>
    <xf numFmtId="168" fontId="3" fillId="2" borderId="7" xfId="0" applyNumberFormat="1" applyFont="1" applyFill="1" applyBorder="1"/>
    <xf numFmtId="0" fontId="10" fillId="2" borderId="0" xfId="0" applyFont="1" applyFill="1"/>
    <xf numFmtId="0" fontId="12" fillId="0" borderId="0" xfId="0" applyFont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18ED5-2E05-42D6-9109-510997C0B990}">
  <dimension ref="A1:S1048568"/>
  <sheetViews>
    <sheetView tabSelected="1" workbookViewId="0">
      <selection activeCell="G58" sqref="G58"/>
    </sheetView>
  </sheetViews>
  <sheetFormatPr defaultColWidth="8.88671875" defaultRowHeight="15.6" x14ac:dyDescent="0.3"/>
  <cols>
    <col min="1" max="1" width="3.5546875" style="2" customWidth="1"/>
    <col min="2" max="2" width="11.109375" style="2" customWidth="1"/>
    <col min="3" max="3" width="11.33203125" style="2" customWidth="1"/>
    <col min="4" max="4" width="18.5546875" style="2" customWidth="1"/>
    <col min="5" max="5" width="18.6640625" style="2" customWidth="1"/>
    <col min="6" max="6" width="19.33203125" style="2" customWidth="1"/>
    <col min="7" max="8" width="12.88671875" style="2" customWidth="1"/>
    <col min="9" max="9" width="8.88671875" style="2"/>
    <col min="10" max="10" width="2.5546875" style="2" customWidth="1"/>
    <col min="11" max="11" width="18.5546875" style="19" customWidth="1"/>
    <col min="12" max="12" width="18.109375" style="19" customWidth="1"/>
    <col min="13" max="14" width="17.88671875" style="19" customWidth="1"/>
    <col min="15" max="15" width="14.33203125" style="19" bestFit="1" customWidth="1"/>
    <col min="16" max="16384" width="8.88671875" style="19"/>
  </cols>
  <sheetData>
    <row r="1" spans="1:14" s="8" customFormat="1" x14ac:dyDescent="0.3">
      <c r="A1" s="1" t="s">
        <v>113</v>
      </c>
      <c r="B1" s="1"/>
      <c r="C1" s="2"/>
      <c r="D1" s="2"/>
      <c r="E1" s="2"/>
      <c r="F1" s="2"/>
      <c r="G1" s="2"/>
      <c r="H1" s="2"/>
      <c r="I1" s="2"/>
      <c r="J1" s="2"/>
      <c r="K1" s="8" t="s">
        <v>113</v>
      </c>
    </row>
    <row r="2" spans="1:14" s="8" customFormat="1" x14ac:dyDescent="0.3">
      <c r="A2" s="1" t="s">
        <v>114</v>
      </c>
      <c r="B2" s="1"/>
      <c r="C2" s="2"/>
      <c r="D2" s="2"/>
      <c r="E2" s="2"/>
      <c r="F2" s="2"/>
      <c r="G2" s="2"/>
      <c r="H2" s="2"/>
      <c r="I2" s="2"/>
      <c r="J2" s="2"/>
      <c r="K2" s="8" t="s">
        <v>114</v>
      </c>
    </row>
    <row r="3" spans="1:14" s="8" customFormat="1" ht="18.45" customHeight="1" x14ac:dyDescent="0.3">
      <c r="A3" s="3"/>
      <c r="B3" s="2"/>
      <c r="C3" s="2"/>
      <c r="D3" s="2"/>
      <c r="E3" s="2"/>
      <c r="F3" s="2"/>
      <c r="G3" s="2"/>
      <c r="H3" s="2"/>
      <c r="I3" s="2"/>
      <c r="J3" s="2"/>
    </row>
    <row r="4" spans="1:14" s="8" customFormat="1" ht="18.4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8" t="s">
        <v>53</v>
      </c>
    </row>
    <row r="5" spans="1:14" s="18" customFormat="1" x14ac:dyDescent="0.3">
      <c r="A5" s="1"/>
      <c r="B5" s="4" t="s">
        <v>74</v>
      </c>
      <c r="C5" s="2" t="s">
        <v>75</v>
      </c>
      <c r="D5" s="2"/>
      <c r="E5" s="2"/>
      <c r="F5" s="2"/>
      <c r="G5" s="2"/>
      <c r="H5" s="2"/>
      <c r="I5" s="2"/>
      <c r="J5" s="2"/>
      <c r="K5" s="18" t="s">
        <v>84</v>
      </c>
    </row>
    <row r="6" spans="1:14" s="18" customFormat="1" x14ac:dyDescent="0.3">
      <c r="A6" s="1"/>
      <c r="B6" s="4"/>
      <c r="C6" s="2" t="s">
        <v>76</v>
      </c>
      <c r="D6" s="2"/>
      <c r="E6" s="2"/>
      <c r="F6" s="2"/>
      <c r="G6" s="2"/>
      <c r="H6" s="2"/>
      <c r="I6" s="2"/>
      <c r="J6" s="2"/>
    </row>
    <row r="7" spans="1:14" s="18" customForma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18" t="s">
        <v>115</v>
      </c>
    </row>
    <row r="8" spans="1:14" s="18" customFormat="1" x14ac:dyDescent="0.3">
      <c r="A8" s="2"/>
      <c r="B8" s="2"/>
      <c r="C8" s="5" t="s">
        <v>59</v>
      </c>
      <c r="D8" s="2"/>
      <c r="E8" s="2"/>
      <c r="F8" s="2"/>
      <c r="G8" s="2"/>
      <c r="H8" s="2"/>
      <c r="I8" s="2"/>
      <c r="J8" s="2"/>
      <c r="K8" s="18" t="s">
        <v>116</v>
      </c>
    </row>
    <row r="9" spans="1:14" s="18" customFormat="1" x14ac:dyDescent="0.3">
      <c r="A9" s="2"/>
      <c r="B9" s="2"/>
      <c r="C9" s="56"/>
      <c r="D9" s="57"/>
      <c r="E9" s="13" t="s">
        <v>43</v>
      </c>
      <c r="F9" s="13" t="s">
        <v>46</v>
      </c>
      <c r="G9" s="2"/>
      <c r="H9" s="2"/>
      <c r="I9" s="2"/>
      <c r="J9" s="2"/>
    </row>
    <row r="10" spans="1:14" s="18" customFormat="1" ht="15.6" customHeight="1" x14ac:dyDescent="0.3">
      <c r="A10" s="2"/>
      <c r="B10" s="2"/>
      <c r="C10" s="48" t="s">
        <v>2</v>
      </c>
      <c r="D10" s="49"/>
      <c r="E10" s="10">
        <v>25628</v>
      </c>
      <c r="F10" s="10">
        <v>27454</v>
      </c>
      <c r="G10" s="11"/>
      <c r="H10" s="2"/>
      <c r="I10" s="2"/>
      <c r="J10" s="2"/>
      <c r="K10" s="38" t="s">
        <v>0</v>
      </c>
      <c r="L10" s="39" t="s">
        <v>71</v>
      </c>
      <c r="M10" s="39" t="s">
        <v>72</v>
      </c>
      <c r="N10" s="39" t="s">
        <v>73</v>
      </c>
    </row>
    <row r="11" spans="1:14" s="18" customFormat="1" x14ac:dyDescent="0.3">
      <c r="A11" s="2"/>
      <c r="B11" s="2"/>
      <c r="C11" s="48" t="s">
        <v>1</v>
      </c>
      <c r="D11" s="49"/>
      <c r="E11" s="9">
        <v>44621</v>
      </c>
      <c r="F11" s="9">
        <v>44621</v>
      </c>
      <c r="G11" s="12"/>
      <c r="H11" s="2"/>
      <c r="I11" s="2"/>
      <c r="J11" s="2"/>
      <c r="K11" s="38"/>
      <c r="L11" s="39"/>
      <c r="M11" s="39"/>
      <c r="N11" s="39"/>
    </row>
    <row r="12" spans="1:14" s="18" customFormat="1" x14ac:dyDescent="0.3">
      <c r="A12" s="2"/>
      <c r="B12" s="2"/>
      <c r="C12" s="48" t="s">
        <v>89</v>
      </c>
      <c r="D12" s="49"/>
      <c r="E12" s="32">
        <v>12</v>
      </c>
      <c r="F12" s="32">
        <v>5</v>
      </c>
      <c r="G12" s="12"/>
      <c r="H12" s="2"/>
      <c r="I12" s="2"/>
      <c r="J12" s="2"/>
      <c r="K12" s="38"/>
      <c r="L12" s="39"/>
      <c r="M12" s="39"/>
      <c r="N12" s="39"/>
    </row>
    <row r="13" spans="1:14" s="18" customFormat="1" ht="15.75" customHeight="1" x14ac:dyDescent="0.3">
      <c r="A13" s="2"/>
      <c r="B13" s="2"/>
      <c r="C13" s="54" t="s">
        <v>90</v>
      </c>
      <c r="D13" s="55"/>
      <c r="E13" s="33">
        <v>13</v>
      </c>
      <c r="F13" s="33">
        <v>5</v>
      </c>
      <c r="G13" s="11"/>
      <c r="H13" s="2"/>
      <c r="I13" s="2"/>
      <c r="J13" s="2"/>
      <c r="K13" s="20">
        <v>44614</v>
      </c>
      <c r="L13" s="21">
        <f>(1+D30/2)^2-1</f>
        <v>1.8181902500000069E-2</v>
      </c>
      <c r="M13" s="21">
        <f t="shared" ref="M13:N13" si="0">(1+E30/2)^2-1</f>
        <v>2.2424322500000038E-2</v>
      </c>
      <c r="N13" s="21">
        <f t="shared" si="0"/>
        <v>5.6078399999999196E-3</v>
      </c>
    </row>
    <row r="14" spans="1:14" s="18" customFormat="1" x14ac:dyDescent="0.3">
      <c r="A14" s="2"/>
      <c r="B14" s="2"/>
      <c r="C14" s="54" t="s">
        <v>87</v>
      </c>
      <c r="D14" s="55"/>
      <c r="E14" s="31">
        <v>25000</v>
      </c>
      <c r="F14" s="31">
        <v>15000</v>
      </c>
      <c r="G14" s="11"/>
      <c r="H14" s="2"/>
      <c r="I14" s="2"/>
      <c r="J14" s="2"/>
    </row>
    <row r="15" spans="1:14" s="18" customForma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38" t="s">
        <v>0</v>
      </c>
      <c r="L15" s="39" t="s">
        <v>4</v>
      </c>
      <c r="M15" s="39" t="s">
        <v>5</v>
      </c>
      <c r="N15" s="39" t="s">
        <v>7</v>
      </c>
    </row>
    <row r="16" spans="1:14" s="18" customFormat="1" x14ac:dyDescent="0.3">
      <c r="A16" s="2"/>
      <c r="B16" s="2"/>
      <c r="C16" s="5" t="s">
        <v>60</v>
      </c>
      <c r="D16" s="2"/>
      <c r="E16" s="2"/>
      <c r="F16" s="2"/>
      <c r="G16" s="2"/>
      <c r="H16" s="2"/>
      <c r="I16" s="2"/>
      <c r="J16" s="2"/>
      <c r="K16" s="38"/>
      <c r="L16" s="39"/>
      <c r="M16" s="39"/>
      <c r="N16" s="39"/>
    </row>
    <row r="17" spans="1:14" s="18" customFormat="1" x14ac:dyDescent="0.3">
      <c r="A17" s="2"/>
      <c r="B17" s="2"/>
      <c r="C17" s="48" t="s">
        <v>3</v>
      </c>
      <c r="D17" s="49"/>
      <c r="E17" s="48" t="s">
        <v>66</v>
      </c>
      <c r="F17" s="49"/>
      <c r="G17" s="2"/>
      <c r="H17" s="2"/>
      <c r="I17" s="2"/>
      <c r="J17" s="2"/>
      <c r="K17" s="38"/>
      <c r="L17" s="39"/>
      <c r="M17" s="39"/>
      <c r="N17" s="39"/>
    </row>
    <row r="18" spans="1:14" s="18" customFormat="1" x14ac:dyDescent="0.3">
      <c r="A18" s="2"/>
      <c r="B18" s="2"/>
      <c r="C18" s="48" t="s">
        <v>61</v>
      </c>
      <c r="D18" s="49"/>
      <c r="E18" s="48" t="s">
        <v>37</v>
      </c>
      <c r="F18" s="49"/>
      <c r="G18" s="2"/>
      <c r="H18" s="2"/>
      <c r="I18" s="2"/>
      <c r="J18" s="2"/>
      <c r="K18" s="20">
        <v>44614</v>
      </c>
      <c r="L18" s="21">
        <f>(1+D37/2)^2-1</f>
        <v>2.5510655624999989E-2</v>
      </c>
      <c r="M18" s="21">
        <f t="shared" ref="M18:N18" si="1">(1+E37/2)^2-1</f>
        <v>3.4400873025000056E-2</v>
      </c>
      <c r="N18" s="21">
        <f t="shared" si="1"/>
        <v>1.928206402499999E-2</v>
      </c>
    </row>
    <row r="19" spans="1:14" s="18" customFormat="1" x14ac:dyDescent="0.3">
      <c r="A19" s="2"/>
      <c r="B19" s="2"/>
      <c r="C19" s="50" t="s">
        <v>62</v>
      </c>
      <c r="D19" s="51"/>
      <c r="E19" s="50" t="s">
        <v>67</v>
      </c>
      <c r="F19" s="51"/>
      <c r="G19" s="2"/>
      <c r="H19" s="2"/>
      <c r="I19" s="2"/>
      <c r="J19" s="2"/>
    </row>
    <row r="20" spans="1:14" s="18" customFormat="1" x14ac:dyDescent="0.3">
      <c r="A20" s="2"/>
      <c r="B20" s="2"/>
      <c r="C20" s="52"/>
      <c r="D20" s="53"/>
      <c r="E20" s="52"/>
      <c r="F20" s="53"/>
      <c r="G20" s="2"/>
      <c r="H20" s="2"/>
      <c r="I20" s="2"/>
      <c r="J20" s="2"/>
      <c r="K20" s="38" t="s">
        <v>0</v>
      </c>
      <c r="L20" s="39" t="s">
        <v>8</v>
      </c>
      <c r="M20" s="39" t="s">
        <v>9</v>
      </c>
      <c r="N20" s="39" t="s">
        <v>6</v>
      </c>
    </row>
    <row r="21" spans="1:14" s="18" customFormat="1" x14ac:dyDescent="0.3">
      <c r="A21" s="2"/>
      <c r="B21" s="2"/>
      <c r="C21" s="48" t="s">
        <v>63</v>
      </c>
      <c r="D21" s="49"/>
      <c r="E21" s="48" t="s">
        <v>68</v>
      </c>
      <c r="F21" s="49"/>
      <c r="G21" s="2"/>
      <c r="H21" s="2"/>
      <c r="I21" s="2"/>
      <c r="J21" s="2"/>
      <c r="K21" s="38"/>
      <c r="L21" s="39"/>
      <c r="M21" s="39"/>
      <c r="N21" s="39"/>
    </row>
    <row r="22" spans="1:14" s="18" customFormat="1" x14ac:dyDescent="0.3">
      <c r="A22" s="2"/>
      <c r="B22" s="2"/>
      <c r="C22" s="48" t="s">
        <v>64</v>
      </c>
      <c r="D22" s="49"/>
      <c r="E22" s="48" t="s">
        <v>69</v>
      </c>
      <c r="F22" s="49"/>
      <c r="G22" s="2"/>
      <c r="H22" s="2"/>
      <c r="I22" s="2"/>
      <c r="J22" s="2"/>
      <c r="K22" s="38"/>
      <c r="L22" s="39"/>
      <c r="M22" s="39"/>
      <c r="N22" s="39"/>
    </row>
    <row r="23" spans="1:14" s="18" customFormat="1" x14ac:dyDescent="0.3">
      <c r="A23" s="2"/>
      <c r="B23" s="2"/>
      <c r="C23" s="48" t="s">
        <v>65</v>
      </c>
      <c r="D23" s="49"/>
      <c r="E23" s="48" t="s">
        <v>70</v>
      </c>
      <c r="F23" s="49"/>
      <c r="G23" s="2"/>
      <c r="H23" s="2"/>
      <c r="I23" s="2"/>
      <c r="J23" s="2"/>
      <c r="K23" s="20">
        <v>44614</v>
      </c>
      <c r="L23" s="21">
        <f>(1+D44/2)^2-1</f>
        <v>3.2245840024999861E-2</v>
      </c>
      <c r="M23" s="21">
        <f t="shared" ref="M23:N23" si="2">(1+E44/2)^2-1</f>
        <v>4.0716224024999859E-2</v>
      </c>
      <c r="N23" s="21">
        <f t="shared" si="2"/>
        <v>2.2484992399999904E-2</v>
      </c>
    </row>
    <row r="24" spans="1:14" s="18" customForma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4" s="18" customFormat="1" x14ac:dyDescent="0.3">
      <c r="A25" s="2"/>
      <c r="B25" s="2"/>
      <c r="C25" s="2" t="s">
        <v>79</v>
      </c>
      <c r="D25" s="2"/>
      <c r="E25" s="2"/>
      <c r="F25" s="2"/>
      <c r="G25" s="2"/>
      <c r="H25" s="2"/>
      <c r="I25" s="2"/>
      <c r="J25" s="2"/>
      <c r="K25" s="22" t="s">
        <v>16</v>
      </c>
    </row>
    <row r="26" spans="1:14" s="18" customForma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4" t="s">
        <v>10</v>
      </c>
      <c r="L26" s="23">
        <f>L18-N18</f>
        <v>6.2285915999999997E-3</v>
      </c>
    </row>
    <row r="27" spans="1:14" s="18" customFormat="1" x14ac:dyDescent="0.3">
      <c r="A27" s="2"/>
      <c r="B27" s="2"/>
      <c r="C27" s="46" t="s">
        <v>0</v>
      </c>
      <c r="D27" s="47" t="s">
        <v>71</v>
      </c>
      <c r="E27" s="47" t="s">
        <v>72</v>
      </c>
      <c r="F27" s="47" t="s">
        <v>73</v>
      </c>
      <c r="G27" s="2"/>
      <c r="H27" s="2"/>
      <c r="I27" s="2"/>
      <c r="J27" s="2"/>
      <c r="K27" s="24" t="s">
        <v>11</v>
      </c>
      <c r="L27" s="23">
        <f>M18-N18</f>
        <v>1.5118809000000066E-2</v>
      </c>
    </row>
    <row r="28" spans="1:14" s="18" customFormat="1" x14ac:dyDescent="0.3">
      <c r="A28" s="2"/>
      <c r="B28" s="2"/>
      <c r="C28" s="46"/>
      <c r="D28" s="47"/>
      <c r="E28" s="47"/>
      <c r="F28" s="47"/>
      <c r="G28" s="2"/>
      <c r="H28" s="2"/>
      <c r="I28" s="2"/>
      <c r="J28" s="2"/>
      <c r="K28" s="24" t="s">
        <v>12</v>
      </c>
      <c r="L28" s="23">
        <f>L23-N23</f>
        <v>9.7608476249999576E-3</v>
      </c>
    </row>
    <row r="29" spans="1:14" s="18" customFormat="1" x14ac:dyDescent="0.3">
      <c r="A29" s="2"/>
      <c r="B29" s="2"/>
      <c r="C29" s="46"/>
      <c r="D29" s="47"/>
      <c r="E29" s="47"/>
      <c r="F29" s="47"/>
      <c r="G29" s="2"/>
      <c r="H29" s="2"/>
      <c r="I29" s="2"/>
      <c r="J29" s="2"/>
      <c r="K29" s="24" t="s">
        <v>13</v>
      </c>
      <c r="L29" s="23">
        <f>M23-N23</f>
        <v>1.8231231624999955E-2</v>
      </c>
    </row>
    <row r="30" spans="1:14" s="18" customFormat="1" x14ac:dyDescent="0.3">
      <c r="A30" s="2"/>
      <c r="B30" s="2"/>
      <c r="C30" s="35">
        <v>44614</v>
      </c>
      <c r="D30" s="14">
        <v>1.8100000000000002E-2</v>
      </c>
      <c r="E30" s="14">
        <v>2.23E-2</v>
      </c>
      <c r="F30" s="14">
        <v>5.5999999999999999E-3</v>
      </c>
      <c r="G30" s="2"/>
      <c r="H30" s="2"/>
      <c r="I30" s="2"/>
      <c r="J30" s="2"/>
      <c r="K30" s="24"/>
    </row>
    <row r="31" spans="1:14" s="18" customFormat="1" x14ac:dyDescent="0.3">
      <c r="A31" s="2"/>
      <c r="B31" s="2"/>
      <c r="C31" s="35">
        <v>44642</v>
      </c>
      <c r="D31" s="14">
        <v>2.41E-2</v>
      </c>
      <c r="E31" s="14">
        <v>2.41E-2</v>
      </c>
      <c r="F31" s="14">
        <v>5.7999999999999996E-3</v>
      </c>
      <c r="G31" s="2"/>
      <c r="H31" s="2"/>
      <c r="I31" s="2"/>
      <c r="J31" s="2"/>
      <c r="K31" s="24" t="s">
        <v>14</v>
      </c>
      <c r="L31" s="25">
        <f>ROUND(L26*2/3+L27/3,4)</f>
        <v>9.1999999999999998E-3</v>
      </c>
    </row>
    <row r="32" spans="1:14" s="18" customFormat="1" x14ac:dyDescent="0.3">
      <c r="A32" s="2"/>
      <c r="B32" s="2"/>
      <c r="C32" s="35">
        <v>44673</v>
      </c>
      <c r="D32" s="14">
        <v>2.64E-2</v>
      </c>
      <c r="E32" s="14">
        <v>2.7900000000000001E-2</v>
      </c>
      <c r="F32" s="14">
        <v>9.1000000000000004E-3</v>
      </c>
      <c r="G32" s="2"/>
      <c r="H32" s="2"/>
      <c r="I32" s="2"/>
      <c r="J32" s="2"/>
      <c r="K32" s="24" t="s">
        <v>15</v>
      </c>
      <c r="L32" s="25">
        <f>ROUND(L28*2/3+L29/3,4)</f>
        <v>1.26E-2</v>
      </c>
    </row>
    <row r="33" spans="1:19" s="18" customFormat="1" x14ac:dyDescent="0.3">
      <c r="A33" s="2"/>
      <c r="B33" s="2"/>
      <c r="C33" s="6"/>
      <c r="D33" s="6"/>
      <c r="E33" s="6"/>
      <c r="F33" s="6"/>
      <c r="G33" s="6"/>
      <c r="H33" s="6"/>
      <c r="I33" s="2"/>
      <c r="J33" s="2"/>
      <c r="K33" s="24"/>
    </row>
    <row r="34" spans="1:19" s="18" customFormat="1" x14ac:dyDescent="0.3">
      <c r="A34" s="2"/>
      <c r="B34" s="2"/>
      <c r="C34" s="46" t="s">
        <v>0</v>
      </c>
      <c r="D34" s="47" t="s">
        <v>4</v>
      </c>
      <c r="E34" s="47" t="s">
        <v>5</v>
      </c>
      <c r="F34" s="47" t="s">
        <v>7</v>
      </c>
      <c r="G34" s="6"/>
      <c r="H34" s="6"/>
      <c r="I34" s="2"/>
      <c r="J34" s="2"/>
      <c r="K34" s="24" t="s">
        <v>20</v>
      </c>
      <c r="L34" s="25">
        <f>(1+N13)*((1+L13)/(1+M13))-1</f>
        <v>1.4351978604416615E-3</v>
      </c>
    </row>
    <row r="35" spans="1:19" s="18" customFormat="1" x14ac:dyDescent="0.3">
      <c r="A35" s="2"/>
      <c r="B35" s="2"/>
      <c r="C35" s="46"/>
      <c r="D35" s="47"/>
      <c r="E35" s="47"/>
      <c r="F35" s="47"/>
      <c r="G35" s="6"/>
      <c r="H35" s="6"/>
      <c r="I35" s="2"/>
      <c r="J35" s="2"/>
    </row>
    <row r="36" spans="1:19" s="18" customFormat="1" x14ac:dyDescent="0.3">
      <c r="A36" s="2"/>
      <c r="B36" s="2"/>
      <c r="C36" s="46"/>
      <c r="D36" s="47"/>
      <c r="E36" s="47"/>
      <c r="F36" s="47"/>
      <c r="G36" s="6"/>
      <c r="H36" s="6"/>
      <c r="I36" s="2"/>
      <c r="J36" s="2"/>
    </row>
    <row r="37" spans="1:19" s="18" customFormat="1" x14ac:dyDescent="0.3">
      <c r="A37" s="2"/>
      <c r="B37" s="2"/>
      <c r="C37" s="35">
        <v>44614</v>
      </c>
      <c r="D37" s="14">
        <v>2.5350000000000001E-2</v>
      </c>
      <c r="E37" s="14">
        <v>3.4110000000000001E-2</v>
      </c>
      <c r="F37" s="14">
        <v>1.9189999999999999E-2</v>
      </c>
      <c r="G37" s="6"/>
      <c r="H37" s="6"/>
      <c r="I37" s="2"/>
      <c r="J37" s="2"/>
      <c r="K37" s="24"/>
      <c r="L37" s="37" t="s">
        <v>44</v>
      </c>
      <c r="M37" s="37"/>
      <c r="N37" s="37"/>
      <c r="O37" s="24" t="s">
        <v>45</v>
      </c>
    </row>
    <row r="38" spans="1:19" s="18" customFormat="1" x14ac:dyDescent="0.3">
      <c r="A38" s="2"/>
      <c r="B38" s="2"/>
      <c r="C38" s="35">
        <v>44642</v>
      </c>
      <c r="D38" s="14">
        <v>3.024E-2</v>
      </c>
      <c r="E38" s="14">
        <v>4.0490000000000005E-2</v>
      </c>
      <c r="F38" s="14">
        <v>2.4209999999999999E-2</v>
      </c>
      <c r="G38" s="6"/>
      <c r="H38" s="6"/>
      <c r="I38" s="2"/>
      <c r="J38" s="2"/>
      <c r="K38" s="24"/>
      <c r="L38" s="24" t="s">
        <v>17</v>
      </c>
      <c r="M38" s="24" t="s">
        <v>21</v>
      </c>
      <c r="N38" s="24" t="s">
        <v>22</v>
      </c>
      <c r="O38" s="18" t="s">
        <v>86</v>
      </c>
      <c r="P38" s="24" t="s">
        <v>22</v>
      </c>
    </row>
    <row r="39" spans="1:19" s="18" customFormat="1" x14ac:dyDescent="0.3">
      <c r="A39" s="2"/>
      <c r="B39" s="2"/>
      <c r="C39" s="35">
        <v>44673</v>
      </c>
      <c r="D39" s="14">
        <v>3.3479999999999996E-2</v>
      </c>
      <c r="E39" s="14">
        <v>4.4760000000000001E-2</v>
      </c>
      <c r="F39" s="14">
        <v>2.7549999999999998E-2</v>
      </c>
      <c r="G39" s="6"/>
      <c r="H39" s="6"/>
      <c r="I39" s="2"/>
      <c r="J39" s="2"/>
      <c r="K39" s="24" t="s">
        <v>18</v>
      </c>
      <c r="L39" s="26">
        <f>L13+L31</f>
        <v>2.7381902500000069E-2</v>
      </c>
      <c r="M39" s="26">
        <f>(1+L13)/(1+L34)-1</f>
        <v>1.6722704250197618E-2</v>
      </c>
      <c r="N39" s="25">
        <f>(1+L39)/(1+M39*0.5)-1</f>
        <v>1.8862831597835417E-2</v>
      </c>
      <c r="O39" s="26">
        <f>ROUND(L39,3)</f>
        <v>2.7E-2</v>
      </c>
      <c r="P39" s="26">
        <f>ROUND(N39,3)</f>
        <v>1.9E-2</v>
      </c>
    </row>
    <row r="40" spans="1:19" s="18" customFormat="1" x14ac:dyDescent="0.3">
      <c r="A40" s="2"/>
      <c r="B40" s="2"/>
      <c r="C40" s="6"/>
      <c r="D40" s="6"/>
      <c r="E40" s="6"/>
      <c r="F40" s="6"/>
      <c r="G40" s="6"/>
      <c r="H40" s="6"/>
      <c r="I40" s="2"/>
      <c r="J40" s="2"/>
      <c r="K40" s="24" t="s">
        <v>19</v>
      </c>
      <c r="L40" s="26">
        <f>M13+(M13-L13)*0.5+L32</f>
        <v>3.7145532500000022E-2</v>
      </c>
      <c r="M40" s="25">
        <f>(1+M13+(M13-L13)*0.5)/(1+N13+(N13-L34)*0.5)-1</f>
        <v>1.6722704250197395E-2</v>
      </c>
      <c r="N40" s="25">
        <f>(1+L40)/(1+M40*0.5)-1</f>
        <v>2.8545501386223693E-2</v>
      </c>
      <c r="O40" s="26">
        <f>ROUND(L40,3)</f>
        <v>3.6999999999999998E-2</v>
      </c>
      <c r="P40" s="26">
        <f>ROUND(N40,3)</f>
        <v>2.9000000000000001E-2</v>
      </c>
    </row>
    <row r="41" spans="1:19" s="18" customFormat="1" x14ac:dyDescent="0.3">
      <c r="A41" s="2"/>
      <c r="B41" s="2"/>
      <c r="C41" s="46" t="s">
        <v>0</v>
      </c>
      <c r="D41" s="47" t="s">
        <v>8</v>
      </c>
      <c r="E41" s="47" t="s">
        <v>9</v>
      </c>
      <c r="F41" s="47" t="s">
        <v>6</v>
      </c>
      <c r="G41" s="6"/>
      <c r="H41" s="6"/>
      <c r="I41" s="2"/>
      <c r="J41" s="2"/>
    </row>
    <row r="42" spans="1:19" s="18" customFormat="1" x14ac:dyDescent="0.3">
      <c r="A42" s="2"/>
      <c r="B42" s="2"/>
      <c r="C42" s="46"/>
      <c r="D42" s="47"/>
      <c r="E42" s="47"/>
      <c r="F42" s="47"/>
      <c r="G42" s="6"/>
      <c r="H42" s="6"/>
      <c r="I42" s="2"/>
      <c r="J42" s="2"/>
    </row>
    <row r="43" spans="1:19" s="18" customFormat="1" x14ac:dyDescent="0.3">
      <c r="A43" s="2"/>
      <c r="B43" s="2"/>
      <c r="C43" s="46"/>
      <c r="D43" s="47"/>
      <c r="E43" s="47"/>
      <c r="F43" s="47"/>
      <c r="G43" s="6"/>
      <c r="H43" s="6"/>
      <c r="I43" s="2"/>
      <c r="J43" s="2"/>
    </row>
    <row r="44" spans="1:19" s="18" customFormat="1" x14ac:dyDescent="0.3">
      <c r="A44" s="2"/>
      <c r="B44" s="2"/>
      <c r="C44" s="35">
        <v>44614</v>
      </c>
      <c r="D44" s="14">
        <v>3.1989999999999998E-2</v>
      </c>
      <c r="E44" s="14">
        <v>4.0309999999999999E-2</v>
      </c>
      <c r="F44" s="14">
        <v>2.2360000000000001E-2</v>
      </c>
      <c r="G44" s="6"/>
      <c r="H44" s="6"/>
      <c r="I44" s="2"/>
      <c r="J44" s="2"/>
    </row>
    <row r="45" spans="1:19" s="18" customFormat="1" x14ac:dyDescent="0.3">
      <c r="A45" s="2"/>
      <c r="B45" s="2"/>
      <c r="C45" s="35">
        <v>44642</v>
      </c>
      <c r="D45" s="14">
        <v>3.3530000000000004E-2</v>
      </c>
      <c r="E45" s="14">
        <v>4.2889999999999998E-2</v>
      </c>
      <c r="F45" s="14">
        <v>2.445E-2</v>
      </c>
      <c r="G45" s="6"/>
      <c r="H45" s="6"/>
      <c r="I45" s="2"/>
      <c r="J45" s="2"/>
      <c r="K45" s="18" t="s">
        <v>85</v>
      </c>
    </row>
    <row r="46" spans="1:19" s="18" customFormat="1" x14ac:dyDescent="0.3">
      <c r="A46" s="2"/>
      <c r="B46" s="2"/>
      <c r="C46" s="35">
        <v>44673</v>
      </c>
      <c r="D46" s="14">
        <v>3.7819999999999999E-2</v>
      </c>
      <c r="E46" s="14">
        <v>4.8320000000000002E-2</v>
      </c>
      <c r="F46" s="14">
        <v>2.8199999999999999E-2</v>
      </c>
      <c r="G46" s="6"/>
      <c r="H46" s="6"/>
      <c r="I46" s="2"/>
      <c r="J46" s="2"/>
    </row>
    <row r="47" spans="1:19" s="18" customForma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4"/>
      <c r="L47" s="27"/>
      <c r="M47" s="37" t="s">
        <v>51</v>
      </c>
      <c r="N47" s="37"/>
      <c r="O47" s="37"/>
      <c r="P47" s="37" t="s">
        <v>39</v>
      </c>
      <c r="Q47" s="37"/>
      <c r="R47" s="37"/>
      <c r="S47" s="24"/>
    </row>
    <row r="48" spans="1:19" s="18" customFormat="1" x14ac:dyDescent="0.3">
      <c r="A48" s="2"/>
      <c r="B48" s="2"/>
      <c r="C48" s="2" t="s">
        <v>80</v>
      </c>
      <c r="D48" s="2"/>
      <c r="E48" s="2"/>
      <c r="F48" s="2"/>
      <c r="G48" s="2"/>
      <c r="H48" s="2"/>
      <c r="I48" s="2"/>
      <c r="J48" s="2"/>
      <c r="K48" s="28" t="s">
        <v>43</v>
      </c>
      <c r="L48" s="24" t="s">
        <v>23</v>
      </c>
      <c r="M48" s="24" t="s">
        <v>34</v>
      </c>
      <c r="N48" s="24" t="s">
        <v>40</v>
      </c>
      <c r="O48" s="24" t="s">
        <v>42</v>
      </c>
      <c r="P48" s="24" t="s">
        <v>34</v>
      </c>
      <c r="Q48" s="24" t="s">
        <v>40</v>
      </c>
      <c r="R48" s="24" t="s">
        <v>41</v>
      </c>
      <c r="S48" s="24"/>
    </row>
    <row r="49" spans="1:19" s="18" customForma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4" t="s">
        <v>49</v>
      </c>
      <c r="L49" s="29">
        <v>20.9</v>
      </c>
      <c r="M49" s="24">
        <v>71</v>
      </c>
      <c r="N49" s="24">
        <f t="shared" ref="N49:N55" si="3">Q49</f>
        <v>0.79999999999999982</v>
      </c>
      <c r="O49" s="29">
        <f t="shared" ref="O49:O59" si="4">ROUND(N49*L49,1)</f>
        <v>16.7</v>
      </c>
      <c r="P49" s="24">
        <v>68</v>
      </c>
      <c r="Q49" s="24">
        <f t="shared" ref="Q49:Q57" si="5">Q50-0.02</f>
        <v>0.79999999999999982</v>
      </c>
      <c r="R49" s="29">
        <f t="shared" ref="R49:R59" si="6">ROUND(Q49*L49,1)</f>
        <v>16.7</v>
      </c>
      <c r="S49" s="24"/>
    </row>
    <row r="50" spans="1:19" s="18" customFormat="1" ht="18.75" customHeight="1" x14ac:dyDescent="0.4">
      <c r="A50" s="2"/>
      <c r="B50" s="2"/>
      <c r="C50" s="16" t="s">
        <v>91</v>
      </c>
      <c r="D50" s="15">
        <v>18.399999999999999</v>
      </c>
      <c r="E50" s="34" t="s">
        <v>92</v>
      </c>
      <c r="F50" s="15">
        <v>20.9</v>
      </c>
      <c r="G50" s="2"/>
      <c r="H50" s="2"/>
      <c r="I50" s="2"/>
      <c r="J50" s="2"/>
      <c r="K50" s="24" t="s">
        <v>26</v>
      </c>
      <c r="L50" s="29">
        <v>20</v>
      </c>
      <c r="M50" s="24">
        <f>M49+2</f>
        <v>73</v>
      </c>
      <c r="N50" s="24">
        <f t="shared" si="3"/>
        <v>0.81999999999999984</v>
      </c>
      <c r="O50" s="29">
        <f t="shared" si="4"/>
        <v>16.399999999999999</v>
      </c>
      <c r="P50" s="24">
        <f>P49+1</f>
        <v>69</v>
      </c>
      <c r="Q50" s="24">
        <f t="shared" si="5"/>
        <v>0.81999999999999984</v>
      </c>
      <c r="R50" s="29">
        <f t="shared" si="6"/>
        <v>16.399999999999999</v>
      </c>
      <c r="S50" s="24"/>
    </row>
    <row r="51" spans="1:19" s="18" customFormat="1" ht="18.75" customHeight="1" x14ac:dyDescent="0.3">
      <c r="A51" s="2"/>
      <c r="B51" s="2"/>
      <c r="C51" s="16" t="s">
        <v>93</v>
      </c>
      <c r="D51" s="15">
        <v>17.600000000000001</v>
      </c>
      <c r="E51" s="16" t="s">
        <v>94</v>
      </c>
      <c r="F51" s="17">
        <v>20</v>
      </c>
      <c r="G51" s="2"/>
      <c r="H51" s="2"/>
      <c r="I51" s="2"/>
      <c r="J51" s="2"/>
      <c r="K51" s="24" t="s">
        <v>27</v>
      </c>
      <c r="L51" s="29">
        <v>19.2</v>
      </c>
      <c r="M51" s="24">
        <f t="shared" ref="M51:M59" si="7">M50+2</f>
        <v>75</v>
      </c>
      <c r="N51" s="24">
        <f t="shared" si="3"/>
        <v>0.83999999999999986</v>
      </c>
      <c r="O51" s="29">
        <f t="shared" si="4"/>
        <v>16.100000000000001</v>
      </c>
      <c r="P51" s="24">
        <f t="shared" ref="P51:P59" si="8">P50+1</f>
        <v>70</v>
      </c>
      <c r="Q51" s="24">
        <f t="shared" si="5"/>
        <v>0.83999999999999986</v>
      </c>
      <c r="R51" s="29">
        <f t="shared" si="6"/>
        <v>16.100000000000001</v>
      </c>
      <c r="S51" s="24"/>
    </row>
    <row r="52" spans="1:19" s="18" customFormat="1" ht="18.75" customHeight="1" x14ac:dyDescent="0.3">
      <c r="A52" s="2"/>
      <c r="B52" s="2"/>
      <c r="C52" s="16" t="s">
        <v>95</v>
      </c>
      <c r="D52" s="15">
        <v>16.8</v>
      </c>
      <c r="E52" s="16" t="s">
        <v>96</v>
      </c>
      <c r="F52" s="15">
        <v>19.2</v>
      </c>
      <c r="G52" s="2"/>
      <c r="H52" s="2"/>
      <c r="I52" s="2"/>
      <c r="J52" s="2"/>
      <c r="K52" s="24" t="s">
        <v>28</v>
      </c>
      <c r="L52" s="29">
        <v>18.3</v>
      </c>
      <c r="M52" s="24">
        <f t="shared" si="7"/>
        <v>77</v>
      </c>
      <c r="N52" s="24">
        <f t="shared" si="3"/>
        <v>0.85999999999999988</v>
      </c>
      <c r="O52" s="29">
        <f t="shared" si="4"/>
        <v>15.7</v>
      </c>
      <c r="P52" s="24">
        <f t="shared" si="8"/>
        <v>71</v>
      </c>
      <c r="Q52" s="24">
        <f t="shared" si="5"/>
        <v>0.85999999999999988</v>
      </c>
      <c r="R52" s="29">
        <f t="shared" si="6"/>
        <v>15.7</v>
      </c>
      <c r="S52" s="24"/>
    </row>
    <row r="53" spans="1:19" s="18" customFormat="1" ht="18.75" customHeight="1" x14ac:dyDescent="0.3">
      <c r="A53" s="2"/>
      <c r="B53" s="2"/>
      <c r="C53" s="16" t="s">
        <v>97</v>
      </c>
      <c r="D53" s="17">
        <v>16</v>
      </c>
      <c r="E53" s="16" t="s">
        <v>98</v>
      </c>
      <c r="F53" s="15">
        <v>18.3</v>
      </c>
      <c r="G53" s="2"/>
      <c r="H53" s="2"/>
      <c r="I53" s="2"/>
      <c r="J53" s="2"/>
      <c r="K53" s="24" t="s">
        <v>29</v>
      </c>
      <c r="L53" s="29">
        <v>17.5</v>
      </c>
      <c r="M53" s="24">
        <f t="shared" si="7"/>
        <v>79</v>
      </c>
      <c r="N53" s="24">
        <f t="shared" si="3"/>
        <v>0.87999999999999989</v>
      </c>
      <c r="O53" s="29">
        <f t="shared" si="4"/>
        <v>15.4</v>
      </c>
      <c r="P53" s="24">
        <f t="shared" si="8"/>
        <v>72</v>
      </c>
      <c r="Q53" s="24">
        <f t="shared" si="5"/>
        <v>0.87999999999999989</v>
      </c>
      <c r="R53" s="29">
        <f t="shared" si="6"/>
        <v>15.4</v>
      </c>
      <c r="S53" s="24"/>
    </row>
    <row r="54" spans="1:19" s="18" customFormat="1" ht="18.75" customHeight="1" x14ac:dyDescent="0.3">
      <c r="A54" s="2"/>
      <c r="B54" s="2"/>
      <c r="C54" s="16" t="s">
        <v>99</v>
      </c>
      <c r="D54" s="15">
        <v>15.3</v>
      </c>
      <c r="E54" s="16" t="s">
        <v>100</v>
      </c>
      <c r="F54" s="15">
        <v>17.5</v>
      </c>
      <c r="G54" s="2"/>
      <c r="H54" s="2"/>
      <c r="I54" s="2"/>
      <c r="J54" s="2"/>
      <c r="K54" s="24" t="s">
        <v>24</v>
      </c>
      <c r="L54" s="29">
        <v>16.7</v>
      </c>
      <c r="M54" s="24">
        <f t="shared" si="7"/>
        <v>81</v>
      </c>
      <c r="N54" s="24">
        <f t="shared" si="3"/>
        <v>0.89999999999999991</v>
      </c>
      <c r="O54" s="29">
        <f t="shared" si="4"/>
        <v>15</v>
      </c>
      <c r="P54" s="24">
        <f t="shared" si="8"/>
        <v>73</v>
      </c>
      <c r="Q54" s="24">
        <f t="shared" si="5"/>
        <v>0.89999999999999991</v>
      </c>
      <c r="R54" s="29">
        <f t="shared" si="6"/>
        <v>15</v>
      </c>
      <c r="S54" s="24"/>
    </row>
    <row r="55" spans="1:19" s="18" customFormat="1" ht="18.75" customHeight="1" x14ac:dyDescent="0.3">
      <c r="A55" s="2"/>
      <c r="B55" s="2"/>
      <c r="C55" s="16" t="s">
        <v>101</v>
      </c>
      <c r="D55" s="15">
        <v>14.6</v>
      </c>
      <c r="E55" s="16" t="s">
        <v>102</v>
      </c>
      <c r="F55" s="15">
        <v>16.7</v>
      </c>
      <c r="G55" s="2"/>
      <c r="H55" s="2"/>
      <c r="I55" s="2"/>
      <c r="J55" s="2"/>
      <c r="K55" s="24" t="s">
        <v>30</v>
      </c>
      <c r="L55" s="29">
        <v>15.9</v>
      </c>
      <c r="M55" s="24">
        <f t="shared" si="7"/>
        <v>83</v>
      </c>
      <c r="N55" s="24">
        <f t="shared" si="3"/>
        <v>0.91999999999999993</v>
      </c>
      <c r="O55" s="29">
        <f t="shared" si="4"/>
        <v>14.6</v>
      </c>
      <c r="P55" s="24">
        <f t="shared" si="8"/>
        <v>74</v>
      </c>
      <c r="Q55" s="24">
        <f t="shared" si="5"/>
        <v>0.91999999999999993</v>
      </c>
      <c r="R55" s="29">
        <f t="shared" si="6"/>
        <v>14.6</v>
      </c>
      <c r="S55" s="24"/>
    </row>
    <row r="56" spans="1:19" s="18" customFormat="1" ht="18.75" customHeight="1" x14ac:dyDescent="0.3">
      <c r="A56" s="2"/>
      <c r="B56" s="2"/>
      <c r="C56" s="16" t="s">
        <v>103</v>
      </c>
      <c r="D56" s="15">
        <v>13.9</v>
      </c>
      <c r="E56" s="16" t="s">
        <v>104</v>
      </c>
      <c r="F56" s="15">
        <v>15.9</v>
      </c>
      <c r="G56" s="2"/>
      <c r="H56" s="2"/>
      <c r="I56" s="2"/>
      <c r="J56" s="2"/>
      <c r="K56" s="24" t="s">
        <v>31</v>
      </c>
      <c r="L56" s="29">
        <v>15.1</v>
      </c>
      <c r="M56" s="24">
        <f t="shared" si="7"/>
        <v>85</v>
      </c>
      <c r="N56" s="24">
        <v>1</v>
      </c>
      <c r="O56" s="29">
        <f t="shared" si="4"/>
        <v>15.1</v>
      </c>
      <c r="P56" s="24">
        <f t="shared" si="8"/>
        <v>75</v>
      </c>
      <c r="Q56" s="24">
        <f t="shared" si="5"/>
        <v>0.94</v>
      </c>
      <c r="R56" s="29">
        <f t="shared" si="6"/>
        <v>14.2</v>
      </c>
      <c r="S56" s="24"/>
    </row>
    <row r="57" spans="1:19" s="18" customFormat="1" ht="18.75" customHeight="1" x14ac:dyDescent="0.3">
      <c r="A57" s="2"/>
      <c r="B57" s="2"/>
      <c r="C57" s="16" t="s">
        <v>105</v>
      </c>
      <c r="D57" s="15">
        <v>13.2</v>
      </c>
      <c r="E57" s="16" t="s">
        <v>106</v>
      </c>
      <c r="F57" s="15">
        <v>15.1</v>
      </c>
      <c r="G57" s="2"/>
      <c r="H57" s="2"/>
      <c r="I57" s="2"/>
      <c r="J57" s="2"/>
      <c r="K57" s="24" t="s">
        <v>32</v>
      </c>
      <c r="L57" s="29">
        <v>14.4</v>
      </c>
      <c r="M57" s="24">
        <f t="shared" si="7"/>
        <v>87</v>
      </c>
      <c r="N57" s="24">
        <v>1</v>
      </c>
      <c r="O57" s="29">
        <f t="shared" si="4"/>
        <v>14.4</v>
      </c>
      <c r="P57" s="24">
        <f t="shared" si="8"/>
        <v>76</v>
      </c>
      <c r="Q57" s="24">
        <f t="shared" si="5"/>
        <v>0.96</v>
      </c>
      <c r="R57" s="29">
        <f t="shared" si="6"/>
        <v>13.8</v>
      </c>
      <c r="S57" s="24"/>
    </row>
    <row r="58" spans="1:19" s="18" customFormat="1" ht="18.75" customHeight="1" x14ac:dyDescent="0.3">
      <c r="A58" s="2"/>
      <c r="B58" s="2"/>
      <c r="C58" s="16" t="s">
        <v>107</v>
      </c>
      <c r="D58" s="15">
        <v>12.5</v>
      </c>
      <c r="E58" s="16" t="s">
        <v>108</v>
      </c>
      <c r="F58" s="15">
        <v>14.4</v>
      </c>
      <c r="G58" s="2"/>
      <c r="H58" s="2"/>
      <c r="I58" s="2"/>
      <c r="J58" s="2"/>
      <c r="K58" s="24" t="s">
        <v>33</v>
      </c>
      <c r="L58" s="29">
        <v>13.6</v>
      </c>
      <c r="M58" s="24">
        <f t="shared" si="7"/>
        <v>89</v>
      </c>
      <c r="N58" s="24">
        <v>1</v>
      </c>
      <c r="O58" s="29">
        <f t="shared" si="4"/>
        <v>13.6</v>
      </c>
      <c r="P58" s="24">
        <f t="shared" si="8"/>
        <v>77</v>
      </c>
      <c r="Q58" s="24">
        <f>Q59-0.02</f>
        <v>0.98</v>
      </c>
      <c r="R58" s="29">
        <f t="shared" si="6"/>
        <v>13.3</v>
      </c>
      <c r="S58" s="24"/>
    </row>
    <row r="59" spans="1:19" s="18" customFormat="1" ht="18.75" customHeight="1" x14ac:dyDescent="0.3">
      <c r="A59" s="2"/>
      <c r="B59" s="2"/>
      <c r="C59" s="16" t="s">
        <v>109</v>
      </c>
      <c r="D59" s="15">
        <v>11.9</v>
      </c>
      <c r="E59" s="16" t="s">
        <v>110</v>
      </c>
      <c r="F59" s="15">
        <v>13.6</v>
      </c>
      <c r="G59" s="2"/>
      <c r="H59" s="2"/>
      <c r="I59" s="2"/>
      <c r="J59" s="2"/>
      <c r="K59" s="24" t="s">
        <v>25</v>
      </c>
      <c r="L59" s="29">
        <v>12.9</v>
      </c>
      <c r="M59" s="24">
        <f t="shared" si="7"/>
        <v>91</v>
      </c>
      <c r="N59" s="24">
        <v>1</v>
      </c>
      <c r="O59" s="29">
        <f t="shared" si="4"/>
        <v>12.9</v>
      </c>
      <c r="P59" s="24">
        <f t="shared" si="8"/>
        <v>78</v>
      </c>
      <c r="Q59" s="24">
        <v>1</v>
      </c>
      <c r="R59" s="29">
        <f t="shared" si="6"/>
        <v>12.9</v>
      </c>
      <c r="S59" s="24"/>
    </row>
    <row r="60" spans="1:19" s="18" customFormat="1" ht="18.75" customHeight="1" x14ac:dyDescent="0.3">
      <c r="A60" s="2"/>
      <c r="B60" s="2"/>
      <c r="C60" s="16" t="s">
        <v>111</v>
      </c>
      <c r="D60" s="15">
        <v>11.3</v>
      </c>
      <c r="E60" s="16" t="s">
        <v>112</v>
      </c>
      <c r="F60" s="15">
        <v>12.9</v>
      </c>
      <c r="G60" s="2"/>
      <c r="H60" s="2"/>
      <c r="I60" s="2"/>
      <c r="J60" s="2"/>
      <c r="K60" s="24"/>
      <c r="L60" s="24"/>
      <c r="M60" s="24"/>
      <c r="N60" s="24"/>
      <c r="O60" s="24"/>
      <c r="P60" s="24"/>
      <c r="Q60" s="24"/>
      <c r="R60" s="24"/>
      <c r="S60" s="24"/>
    </row>
    <row r="61" spans="1:19" s="18" customForma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4"/>
      <c r="L61" s="24"/>
      <c r="M61" s="24"/>
      <c r="N61" s="24"/>
      <c r="O61" s="24"/>
      <c r="P61" s="24"/>
      <c r="Q61" s="24"/>
      <c r="R61" s="24"/>
      <c r="S61" s="24"/>
    </row>
    <row r="62" spans="1:19" s="18" customFormat="1" x14ac:dyDescent="0.3">
      <c r="A62" s="2"/>
      <c r="B62" s="36"/>
      <c r="C62" s="36"/>
      <c r="D62" s="36"/>
      <c r="E62" s="36"/>
      <c r="F62" s="36"/>
      <c r="G62" s="36"/>
      <c r="H62" s="36"/>
      <c r="I62" s="2"/>
      <c r="J62" s="2"/>
      <c r="K62" s="24"/>
      <c r="L62" s="24"/>
      <c r="M62" s="24"/>
      <c r="N62" s="24"/>
      <c r="O62" s="24"/>
      <c r="P62" s="24"/>
      <c r="Q62" s="24"/>
      <c r="R62" s="24"/>
      <c r="S62" s="24"/>
    </row>
    <row r="63" spans="1:19" s="18" customForma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4"/>
      <c r="L63" s="24" t="s">
        <v>47</v>
      </c>
      <c r="M63" s="24" t="s">
        <v>48</v>
      </c>
      <c r="N63" s="24"/>
      <c r="O63" s="24"/>
      <c r="P63" s="24"/>
      <c r="Q63" s="24"/>
      <c r="R63" s="24"/>
      <c r="S63" s="24"/>
    </row>
    <row r="64" spans="1:19" s="18" customForma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4" t="s">
        <v>35</v>
      </c>
      <c r="L64" s="24">
        <v>55</v>
      </c>
      <c r="M64" s="24">
        <v>55</v>
      </c>
      <c r="N64" s="24"/>
      <c r="O64" s="24"/>
      <c r="P64" s="24"/>
      <c r="Q64" s="24"/>
      <c r="R64" s="24"/>
      <c r="S64" s="24"/>
    </row>
    <row r="65" spans="1:19" s="18" customFormat="1" x14ac:dyDescent="0.3">
      <c r="A65" s="2"/>
      <c r="B65" s="2" t="s">
        <v>54</v>
      </c>
      <c r="C65" s="4" t="s">
        <v>58</v>
      </c>
      <c r="D65" s="2" t="s">
        <v>77</v>
      </c>
      <c r="E65" s="2"/>
      <c r="F65" s="2"/>
      <c r="G65" s="2"/>
      <c r="H65" s="2"/>
      <c r="I65" s="2"/>
      <c r="J65" s="2"/>
      <c r="K65" s="24" t="s">
        <v>36</v>
      </c>
      <c r="L65" s="24">
        <v>62</v>
      </c>
      <c r="M65" s="24">
        <v>65</v>
      </c>
      <c r="N65" s="24"/>
      <c r="O65" s="24"/>
      <c r="P65" s="24"/>
      <c r="Q65" s="24"/>
      <c r="R65" s="24"/>
      <c r="S65" s="24"/>
    </row>
    <row r="66" spans="1:19" s="18" customFormat="1" x14ac:dyDescent="0.3">
      <c r="A66" s="2"/>
      <c r="B66" s="2"/>
      <c r="C66" s="4"/>
      <c r="D66" s="7" t="s">
        <v>78</v>
      </c>
      <c r="E66" s="2"/>
      <c r="F66" s="2"/>
      <c r="G66" s="2"/>
      <c r="H66" s="2"/>
      <c r="I66" s="2"/>
      <c r="J66" s="2"/>
      <c r="K66" s="24" t="s">
        <v>38</v>
      </c>
      <c r="L66" s="27">
        <f>(O49*0.5+O56*0.5)*E14</f>
        <v>397499.99999999994</v>
      </c>
      <c r="M66" s="27">
        <f>(R49*0.5+R59*0.5)*E14</f>
        <v>370000</v>
      </c>
      <c r="N66" s="24"/>
      <c r="O66" s="24"/>
      <c r="P66" s="24"/>
      <c r="Q66" s="24"/>
      <c r="R66" s="24"/>
      <c r="S66" s="24"/>
    </row>
    <row r="67" spans="1:19" s="18" customForma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4"/>
      <c r="L67" s="30"/>
      <c r="M67" s="24"/>
      <c r="N67" s="24"/>
      <c r="O67" s="24"/>
      <c r="P67" s="24"/>
      <c r="Q67" s="24"/>
      <c r="R67" s="24"/>
      <c r="S67" s="24"/>
    </row>
    <row r="68" spans="1:19" s="18" customFormat="1" x14ac:dyDescent="0.3">
      <c r="A68" s="2"/>
      <c r="B68" s="2"/>
      <c r="C68" s="2"/>
      <c r="D68" s="40" t="s">
        <v>56</v>
      </c>
      <c r="E68" s="41"/>
      <c r="F68" s="41"/>
      <c r="G68" s="41"/>
      <c r="H68" s="41"/>
      <c r="I68" s="41"/>
      <c r="J68" s="42"/>
      <c r="K68" s="24"/>
      <c r="L68" s="30"/>
      <c r="M68" s="37" t="s">
        <v>52</v>
      </c>
      <c r="N68" s="37"/>
      <c r="O68" s="37"/>
      <c r="P68" s="37" t="s">
        <v>39</v>
      </c>
      <c r="Q68" s="37"/>
      <c r="R68" s="37"/>
      <c r="S68" s="24"/>
    </row>
    <row r="69" spans="1:19" s="18" customFormat="1" x14ac:dyDescent="0.3">
      <c r="A69" s="2"/>
      <c r="B69" s="2"/>
      <c r="C69" s="2"/>
      <c r="D69" s="43"/>
      <c r="E69" s="44"/>
      <c r="F69" s="44"/>
      <c r="G69" s="44"/>
      <c r="H69" s="44"/>
      <c r="I69" s="44"/>
      <c r="J69" s="45"/>
      <c r="K69" s="28" t="s">
        <v>46</v>
      </c>
      <c r="L69" s="24" t="s">
        <v>23</v>
      </c>
      <c r="M69" s="24" t="s">
        <v>34</v>
      </c>
      <c r="N69" s="24" t="s">
        <v>40</v>
      </c>
      <c r="O69" s="24" t="s">
        <v>50</v>
      </c>
      <c r="P69" s="24" t="s">
        <v>34</v>
      </c>
      <c r="Q69" s="24" t="s">
        <v>40</v>
      </c>
      <c r="R69" s="24" t="s">
        <v>50</v>
      </c>
      <c r="S69" s="24"/>
    </row>
    <row r="70" spans="1:19" s="18" customForma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4" t="s">
        <v>49</v>
      </c>
      <c r="L70" s="29">
        <v>18.399999999999999</v>
      </c>
      <c r="M70" s="24">
        <f>55+5</f>
        <v>60</v>
      </c>
      <c r="N70" s="24">
        <f>Q70</f>
        <v>0.79999999999999982</v>
      </c>
      <c r="O70" s="29">
        <f t="shared" ref="O70:O80" si="9">ROUND(N70*L70,1)</f>
        <v>14.7</v>
      </c>
      <c r="P70" s="24">
        <f>M70</f>
        <v>60</v>
      </c>
      <c r="Q70" s="24">
        <f t="shared" ref="Q70:Q78" si="10">Q71-0.02</f>
        <v>0.79999999999999982</v>
      </c>
      <c r="R70" s="29">
        <f t="shared" ref="R70:R80" si="11">ROUND(Q70*L70,1)</f>
        <v>14.7</v>
      </c>
      <c r="S70" s="24"/>
    </row>
    <row r="71" spans="1:19" s="18" customForma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4" t="s">
        <v>26</v>
      </c>
      <c r="L71" s="29">
        <v>17.600000000000001</v>
      </c>
      <c r="M71" s="24">
        <f>M70+1</f>
        <v>61</v>
      </c>
      <c r="N71" s="24">
        <f t="shared" ref="N71:N79" si="12">Q71</f>
        <v>0.81999999999999984</v>
      </c>
      <c r="O71" s="29">
        <f t="shared" si="9"/>
        <v>14.4</v>
      </c>
      <c r="P71" s="24">
        <f>P70+1</f>
        <v>61</v>
      </c>
      <c r="Q71" s="24">
        <f t="shared" si="10"/>
        <v>0.81999999999999984</v>
      </c>
      <c r="R71" s="29">
        <f t="shared" si="11"/>
        <v>14.4</v>
      </c>
      <c r="S71" s="24"/>
    </row>
    <row r="72" spans="1:19" s="18" customFormat="1" x14ac:dyDescent="0.3">
      <c r="A72" s="2"/>
      <c r="B72" s="2" t="s">
        <v>57</v>
      </c>
      <c r="C72" s="4" t="s">
        <v>55</v>
      </c>
      <c r="D72" s="2" t="s">
        <v>81</v>
      </c>
      <c r="E72" s="2"/>
      <c r="F72" s="2"/>
      <c r="G72" s="2"/>
      <c r="H72" s="2"/>
      <c r="I72" s="2"/>
      <c r="J72" s="2"/>
      <c r="K72" s="24" t="s">
        <v>27</v>
      </c>
      <c r="L72" s="29">
        <v>16.8</v>
      </c>
      <c r="M72" s="24">
        <f t="shared" ref="M72:M79" si="13">M71+1</f>
        <v>62</v>
      </c>
      <c r="N72" s="24">
        <f t="shared" si="12"/>
        <v>0.83999999999999986</v>
      </c>
      <c r="O72" s="29">
        <f t="shared" si="9"/>
        <v>14.1</v>
      </c>
      <c r="P72" s="24">
        <f t="shared" ref="P72:P80" si="14">P71+1</f>
        <v>62</v>
      </c>
      <c r="Q72" s="24">
        <f t="shared" si="10"/>
        <v>0.83999999999999986</v>
      </c>
      <c r="R72" s="29">
        <f t="shared" si="11"/>
        <v>14.1</v>
      </c>
      <c r="S72" s="24"/>
    </row>
    <row r="73" spans="1:19" s="18" customFormat="1" x14ac:dyDescent="0.3">
      <c r="A73" s="2"/>
      <c r="B73" s="2"/>
      <c r="C73" s="2"/>
      <c r="D73" s="2" t="s">
        <v>88</v>
      </c>
      <c r="E73" s="2"/>
      <c r="F73" s="2"/>
      <c r="G73" s="2"/>
      <c r="H73" s="2"/>
      <c r="I73" s="2"/>
      <c r="J73" s="2"/>
      <c r="K73" s="24" t="s">
        <v>28</v>
      </c>
      <c r="L73" s="29">
        <v>16</v>
      </c>
      <c r="M73" s="24">
        <f t="shared" si="13"/>
        <v>63</v>
      </c>
      <c r="N73" s="24">
        <f t="shared" si="12"/>
        <v>0.85999999999999988</v>
      </c>
      <c r="O73" s="29">
        <f t="shared" si="9"/>
        <v>13.8</v>
      </c>
      <c r="P73" s="24">
        <f t="shared" si="14"/>
        <v>63</v>
      </c>
      <c r="Q73" s="24">
        <f t="shared" si="10"/>
        <v>0.85999999999999988</v>
      </c>
      <c r="R73" s="29">
        <f t="shared" si="11"/>
        <v>13.8</v>
      </c>
      <c r="S73" s="24"/>
    </row>
    <row r="74" spans="1:19" s="18" customFormat="1" x14ac:dyDescent="0.3">
      <c r="A74" s="2"/>
      <c r="B74" s="2"/>
      <c r="C74" s="2"/>
      <c r="D74" s="2" t="s">
        <v>82</v>
      </c>
      <c r="E74" s="2"/>
      <c r="F74" s="2"/>
      <c r="G74" s="2"/>
      <c r="H74" s="2"/>
      <c r="I74" s="2"/>
      <c r="J74" s="2"/>
      <c r="K74" s="24" t="s">
        <v>29</v>
      </c>
      <c r="L74" s="29">
        <v>15.3</v>
      </c>
      <c r="M74" s="24">
        <f t="shared" si="13"/>
        <v>64</v>
      </c>
      <c r="N74" s="24">
        <f t="shared" si="12"/>
        <v>0.87999999999999989</v>
      </c>
      <c r="O74" s="29">
        <f t="shared" si="9"/>
        <v>13.5</v>
      </c>
      <c r="P74" s="24">
        <f t="shared" si="14"/>
        <v>64</v>
      </c>
      <c r="Q74" s="24">
        <f t="shared" si="10"/>
        <v>0.87999999999999989</v>
      </c>
      <c r="R74" s="29">
        <f t="shared" si="11"/>
        <v>13.5</v>
      </c>
      <c r="S74" s="24"/>
    </row>
    <row r="75" spans="1:19" s="18" customFormat="1" x14ac:dyDescent="0.3">
      <c r="A75" s="2"/>
      <c r="B75" s="2"/>
      <c r="C75" s="2"/>
      <c r="D75" s="2" t="s">
        <v>83</v>
      </c>
      <c r="E75" s="2"/>
      <c r="F75" s="2"/>
      <c r="G75" s="2"/>
      <c r="H75" s="2"/>
      <c r="I75" s="2"/>
      <c r="J75" s="2"/>
      <c r="K75" s="24" t="s">
        <v>24</v>
      </c>
      <c r="L75" s="29">
        <v>14.6</v>
      </c>
      <c r="M75" s="24">
        <f t="shared" si="13"/>
        <v>65</v>
      </c>
      <c r="N75" s="24">
        <f t="shared" si="12"/>
        <v>0.89999999999999991</v>
      </c>
      <c r="O75" s="29">
        <f t="shared" si="9"/>
        <v>13.1</v>
      </c>
      <c r="P75" s="24">
        <f t="shared" si="14"/>
        <v>65</v>
      </c>
      <c r="Q75" s="24">
        <f t="shared" si="10"/>
        <v>0.89999999999999991</v>
      </c>
      <c r="R75" s="29">
        <f t="shared" si="11"/>
        <v>13.1</v>
      </c>
      <c r="S75" s="24"/>
    </row>
    <row r="76" spans="1:19" s="18" customForma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4" t="s">
        <v>30</v>
      </c>
      <c r="L76" s="29">
        <v>13.9</v>
      </c>
      <c r="M76" s="24">
        <f t="shared" si="13"/>
        <v>66</v>
      </c>
      <c r="N76" s="24">
        <f t="shared" si="12"/>
        <v>0.91999999999999993</v>
      </c>
      <c r="O76" s="29">
        <f t="shared" si="9"/>
        <v>12.8</v>
      </c>
      <c r="P76" s="24">
        <f t="shared" si="14"/>
        <v>66</v>
      </c>
      <c r="Q76" s="24">
        <f t="shared" si="10"/>
        <v>0.91999999999999993</v>
      </c>
      <c r="R76" s="29">
        <f t="shared" si="11"/>
        <v>12.8</v>
      </c>
      <c r="S76" s="24"/>
    </row>
    <row r="77" spans="1:19" s="18" customFormat="1" x14ac:dyDescent="0.3">
      <c r="A77" s="2"/>
      <c r="B77" s="2"/>
      <c r="C77" s="2"/>
      <c r="D77" s="40" t="s">
        <v>56</v>
      </c>
      <c r="E77" s="41"/>
      <c r="F77" s="41"/>
      <c r="G77" s="41"/>
      <c r="H77" s="41"/>
      <c r="I77" s="41"/>
      <c r="J77" s="42"/>
      <c r="K77" s="24" t="s">
        <v>31</v>
      </c>
      <c r="L77" s="29">
        <v>13.2</v>
      </c>
      <c r="M77" s="24">
        <f t="shared" si="13"/>
        <v>67</v>
      </c>
      <c r="N77" s="24">
        <f t="shared" si="12"/>
        <v>0.94</v>
      </c>
      <c r="O77" s="29">
        <f t="shared" si="9"/>
        <v>12.4</v>
      </c>
      <c r="P77" s="24">
        <f t="shared" si="14"/>
        <v>67</v>
      </c>
      <c r="Q77" s="24">
        <f t="shared" si="10"/>
        <v>0.94</v>
      </c>
      <c r="R77" s="29">
        <f t="shared" si="11"/>
        <v>12.4</v>
      </c>
      <c r="S77" s="24"/>
    </row>
    <row r="78" spans="1:19" s="18" customFormat="1" x14ac:dyDescent="0.3">
      <c r="A78" s="2"/>
      <c r="B78" s="2"/>
      <c r="C78" s="2"/>
      <c r="D78" s="43"/>
      <c r="E78" s="44"/>
      <c r="F78" s="44"/>
      <c r="G78" s="44"/>
      <c r="H78" s="44"/>
      <c r="I78" s="44"/>
      <c r="J78" s="45"/>
      <c r="K78" s="24" t="s">
        <v>32</v>
      </c>
      <c r="L78" s="29">
        <v>12.5</v>
      </c>
      <c r="M78" s="24">
        <f t="shared" si="13"/>
        <v>68</v>
      </c>
      <c r="N78" s="24">
        <f t="shared" si="12"/>
        <v>0.96</v>
      </c>
      <c r="O78" s="29">
        <f t="shared" si="9"/>
        <v>12</v>
      </c>
      <c r="P78" s="24">
        <f t="shared" si="14"/>
        <v>68</v>
      </c>
      <c r="Q78" s="24">
        <f t="shared" si="10"/>
        <v>0.96</v>
      </c>
      <c r="R78" s="29">
        <f t="shared" si="11"/>
        <v>12</v>
      </c>
      <c r="S78" s="24"/>
    </row>
    <row r="79" spans="1:19" s="18" customForma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4" t="s">
        <v>33</v>
      </c>
      <c r="L79" s="29">
        <v>11.9</v>
      </c>
      <c r="M79" s="24">
        <f t="shared" si="13"/>
        <v>69</v>
      </c>
      <c r="N79" s="24">
        <f t="shared" si="12"/>
        <v>0.98</v>
      </c>
      <c r="O79" s="29">
        <f t="shared" si="9"/>
        <v>11.7</v>
      </c>
      <c r="P79" s="24">
        <f t="shared" si="14"/>
        <v>69</v>
      </c>
      <c r="Q79" s="24">
        <f>Q80-0.02</f>
        <v>0.98</v>
      </c>
      <c r="R79" s="29">
        <f t="shared" si="11"/>
        <v>11.7</v>
      </c>
      <c r="S79" s="24"/>
    </row>
    <row r="80" spans="1:19" s="18" customForma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4" t="s">
        <v>25</v>
      </c>
      <c r="L80" s="29">
        <v>11.3</v>
      </c>
      <c r="M80" s="24">
        <f>M79+1</f>
        <v>70</v>
      </c>
      <c r="N80" s="24">
        <v>1</v>
      </c>
      <c r="O80" s="29">
        <f t="shared" si="9"/>
        <v>11.3</v>
      </c>
      <c r="P80" s="24">
        <f t="shared" si="14"/>
        <v>70</v>
      </c>
      <c r="Q80" s="24">
        <v>1</v>
      </c>
      <c r="R80" s="29">
        <f t="shared" si="11"/>
        <v>11.3</v>
      </c>
      <c r="S80" s="24"/>
    </row>
    <row r="81" spans="11:19" x14ac:dyDescent="0.3">
      <c r="K81" s="24"/>
      <c r="L81" s="24"/>
      <c r="M81" s="24"/>
      <c r="N81" s="24"/>
      <c r="O81" s="24"/>
      <c r="P81" s="24"/>
      <c r="Q81" s="24"/>
      <c r="R81" s="24"/>
      <c r="S81" s="24"/>
    </row>
    <row r="82" spans="11:19" x14ac:dyDescent="0.3">
      <c r="K82" s="24"/>
      <c r="L82" s="24" t="s">
        <v>47</v>
      </c>
      <c r="M82" s="24" t="s">
        <v>48</v>
      </c>
      <c r="N82" s="24"/>
      <c r="O82" s="24"/>
      <c r="P82" s="24"/>
      <c r="Q82" s="24"/>
      <c r="R82" s="24"/>
      <c r="S82" s="24"/>
    </row>
    <row r="83" spans="11:19" x14ac:dyDescent="0.3">
      <c r="K83" s="24" t="s">
        <v>35</v>
      </c>
      <c r="L83" s="24">
        <v>55</v>
      </c>
      <c r="M83" s="24">
        <v>55</v>
      </c>
      <c r="N83" s="24"/>
      <c r="O83" s="24"/>
      <c r="P83" s="24"/>
      <c r="Q83" s="24"/>
      <c r="R83" s="24"/>
      <c r="S83" s="24"/>
    </row>
    <row r="84" spans="11:19" x14ac:dyDescent="0.3">
      <c r="K84" s="24" t="s">
        <v>36</v>
      </c>
      <c r="L84" s="24">
        <v>65</v>
      </c>
      <c r="M84" s="24">
        <v>65</v>
      </c>
      <c r="N84" s="24"/>
      <c r="O84" s="24"/>
      <c r="P84" s="24"/>
      <c r="Q84" s="24"/>
      <c r="R84" s="24"/>
      <c r="S84" s="24"/>
    </row>
    <row r="85" spans="11:19" x14ac:dyDescent="0.3">
      <c r="K85" s="24" t="s">
        <v>38</v>
      </c>
      <c r="L85" s="27">
        <f>(0.5*O70+0.5*O80)*F14</f>
        <v>195000</v>
      </c>
      <c r="M85" s="27">
        <f>L85</f>
        <v>195000</v>
      </c>
      <c r="N85" s="24"/>
      <c r="O85" s="24"/>
      <c r="P85" s="24"/>
      <c r="Q85" s="24"/>
      <c r="R85" s="24"/>
      <c r="S85" s="24"/>
    </row>
    <row r="1048568" spans="15:15" x14ac:dyDescent="0.3">
      <c r="O1048568" s="23"/>
    </row>
  </sheetData>
  <mergeCells count="49">
    <mergeCell ref="C14:D14"/>
    <mergeCell ref="C9:D9"/>
    <mergeCell ref="C10:D10"/>
    <mergeCell ref="C11:D11"/>
    <mergeCell ref="C12:D12"/>
    <mergeCell ref="C13:D13"/>
    <mergeCell ref="C17:D17"/>
    <mergeCell ref="E17:F17"/>
    <mergeCell ref="C18:D18"/>
    <mergeCell ref="E18:F18"/>
    <mergeCell ref="C19:D20"/>
    <mergeCell ref="E19:F20"/>
    <mergeCell ref="C21:D21"/>
    <mergeCell ref="E21:F21"/>
    <mergeCell ref="C22:D22"/>
    <mergeCell ref="E22:F22"/>
    <mergeCell ref="C23:D23"/>
    <mergeCell ref="E23:F23"/>
    <mergeCell ref="D77:J78"/>
    <mergeCell ref="C27:C29"/>
    <mergeCell ref="D27:D29"/>
    <mergeCell ref="E27:E29"/>
    <mergeCell ref="F27:F29"/>
    <mergeCell ref="C34:C36"/>
    <mergeCell ref="D34:D36"/>
    <mergeCell ref="E34:E36"/>
    <mergeCell ref="F34:F36"/>
    <mergeCell ref="C41:C43"/>
    <mergeCell ref="D41:D43"/>
    <mergeCell ref="E41:E43"/>
    <mergeCell ref="F41:F43"/>
    <mergeCell ref="D68:J69"/>
    <mergeCell ref="K10:K12"/>
    <mergeCell ref="L10:L12"/>
    <mergeCell ref="M10:M12"/>
    <mergeCell ref="N10:N12"/>
    <mergeCell ref="K15:K17"/>
    <mergeCell ref="L15:L17"/>
    <mergeCell ref="M15:M17"/>
    <mergeCell ref="N15:N17"/>
    <mergeCell ref="P47:R47"/>
    <mergeCell ref="M68:O68"/>
    <mergeCell ref="P68:R68"/>
    <mergeCell ref="K20:K22"/>
    <mergeCell ref="L20:L22"/>
    <mergeCell ref="M20:M22"/>
    <mergeCell ref="N20:N22"/>
    <mergeCell ref="L37:N37"/>
    <mergeCell ref="M47:O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2020-04-19T13:57:40Z</dcterms:created>
  <dcterms:modified xsi:type="dcterms:W3CDTF">2023-02-06T22:43:07Z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14ee124c-9db3-4bd4-85bf-fce9d50b4780</vt:lpwstr>
  </property>
  <property fmtid="{D5CDD505-2E9C-101B-9397-08002B2CF9AE}" pid="3" name="AonClassification">
    <vt:lpwstr>ADC_class_200</vt:lpwstr>
  </property>
  <property fmtid="{D5CDD505-2E9C-101B-9397-08002B2CF9AE}" pid="4" name="MSIP_Label_6ebdb4e0-4ac9-4b4f-ae84-2ade086bb6da_Enabled">
    <vt:lpwstr>true</vt:lpwstr>
  </property>
  <property fmtid="{D5CDD505-2E9C-101B-9397-08002B2CF9AE}" pid="5" name="MSIP_Label_6ebdb4e0-4ac9-4b4f-ae84-2ade086bb6da_SetDate">
    <vt:lpwstr>2023-01-24T21:35:27Z</vt:lpwstr>
  </property>
  <property fmtid="{D5CDD505-2E9C-101B-9397-08002B2CF9AE}" pid="6" name="MSIP_Label_6ebdb4e0-4ac9-4b4f-ae84-2ade086bb6da_Method">
    <vt:lpwstr>Privileged</vt:lpwstr>
  </property>
  <property fmtid="{D5CDD505-2E9C-101B-9397-08002B2CF9AE}" pid="7" name="MSIP_Label_6ebdb4e0-4ac9-4b4f-ae84-2ade086bb6da_Name">
    <vt:lpwstr>GWL - Public</vt:lpwstr>
  </property>
  <property fmtid="{D5CDD505-2E9C-101B-9397-08002B2CF9AE}" pid="8" name="MSIP_Label_6ebdb4e0-4ac9-4b4f-ae84-2ade086bb6da_SiteId">
    <vt:lpwstr>eaa6cb52-58d7-45cd-8bd6-b1d2a8e61312</vt:lpwstr>
  </property>
  <property fmtid="{D5CDD505-2E9C-101B-9397-08002B2CF9AE}" pid="9" name="MSIP_Label_6ebdb4e0-4ac9-4b4f-ae84-2ade086bb6da_ActionId">
    <vt:lpwstr>23828961-2dfc-4c10-9829-7e97a0097f1f</vt:lpwstr>
  </property>
  <property fmtid="{D5CDD505-2E9C-101B-9397-08002B2CF9AE}" pid="10" name="MSIP_Label_6ebdb4e0-4ac9-4b4f-ae84-2ade086bb6da_ContentBits">
    <vt:lpwstr>0</vt:lpwstr>
  </property>
</Properties>
</file>