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4755" windowHeight="4140" activeTab="0"/>
  </bookViews>
  <sheets>
    <sheet name="Exercise 8.1" sheetId="1" r:id="rId1"/>
    <sheet name="Exercise 8.2" sheetId="2" r:id="rId2"/>
  </sheets>
  <definedNames/>
  <calcPr fullCalcOnLoad="1"/>
</workbook>
</file>

<file path=xl/sharedStrings.xml><?xml version="1.0" encoding="utf-8"?>
<sst xmlns="http://schemas.openxmlformats.org/spreadsheetml/2006/main" count="200" uniqueCount="108">
  <si>
    <t>A</t>
  </si>
  <si>
    <t>B</t>
  </si>
  <si>
    <t>C</t>
  </si>
  <si>
    <t>Probability</t>
  </si>
  <si>
    <t>P(0)</t>
  </si>
  <si>
    <t>P(1)bad</t>
  </si>
  <si>
    <t>P(1)normal</t>
  </si>
  <si>
    <t>P(1)good</t>
  </si>
  <si>
    <t>X</t>
  </si>
  <si>
    <t>Y</t>
  </si>
  <si>
    <t>ret(1)bad</t>
  </si>
  <si>
    <t>Stock Return</t>
  </si>
  <si>
    <t>Stock Price</t>
  </si>
  <si>
    <t>ret(1)normal</t>
  </si>
  <si>
    <t>ret(1)good</t>
  </si>
  <si>
    <t>Expected Ret</t>
  </si>
  <si>
    <t>part a</t>
  </si>
  <si>
    <t>Expected P(1)</t>
  </si>
  <si>
    <t>(40)(.2)+(57)(.5)+(X)(.3)=57.5</t>
  </si>
  <si>
    <t>(65)(.2)+(86)(.5)+(Y)(.3)=92.0</t>
  </si>
  <si>
    <t>part b</t>
  </si>
  <si>
    <t>E[P(1)] for A</t>
  </si>
  <si>
    <t>E[P(1)] for B</t>
  </si>
  <si>
    <t>E[P(1)] for C</t>
  </si>
  <si>
    <t>part c</t>
  </si>
  <si>
    <t>Check</t>
  </si>
  <si>
    <t>part d</t>
  </si>
  <si>
    <t>A risk-neutral investor will be indifferent between Stocks A, B, and C because they all have the same expected return.</t>
  </si>
  <si>
    <t>part e</t>
  </si>
  <si>
    <t>part f</t>
  </si>
  <si>
    <t>A risk-averse investor will like Stock B the best because, even though all 3 stocks have the same expected return, Stock B has the lowest risk (as measured in part c).</t>
  </si>
  <si>
    <t>A risk-seeking investor will like Stock A the best because, even though all 3 stocks have the same expected return, Stock A has the highest risk (as measured in part c).</t>
  </si>
  <si>
    <t>Similarly, the risk-seeking investor will like Stock B the worst because it has the lowest stand-alone risk; Note, though, that most investors are NOT risk-seeking ones.</t>
  </si>
  <si>
    <t>Similarly, the risk-averse investor will like Stock A the worst because it has the highest stand-alone risk; Note that most investors are indeed risk averse.</t>
  </si>
  <si>
    <t>E[ret(1)] for A</t>
  </si>
  <si>
    <t>E[ret(1)] for B</t>
  </si>
  <si>
    <t>E[ret(1)] for C</t>
  </si>
  <si>
    <t>part g</t>
  </si>
  <si>
    <t>CV(A)</t>
  </si>
  <si>
    <t>CV(B)</t>
  </si>
  <si>
    <t>CV(C)</t>
  </si>
  <si>
    <t>(lower=better)</t>
  </si>
  <si>
    <t>Stock B is preferred to Stock A (B has higher exp.return and lower assumed risk)</t>
  </si>
  <si>
    <t>Stock B is preferred to Stock C (B has higher exp.return but higher assumed risk)</t>
  </si>
  <si>
    <t>Stock C is preferred to Stock A (C has lower assumed risk but lower exp.return)</t>
  </si>
  <si>
    <t>(however, Stock C has lower coefficient of variation tha Stock A)</t>
  </si>
  <si>
    <t>(however, Stock B has lower coefficient of variation than Stock C)</t>
  </si>
  <si>
    <t>Prices for A</t>
  </si>
  <si>
    <t>Prices for B</t>
  </si>
  <si>
    <t>Prices for C</t>
  </si>
  <si>
    <t>Time (months)</t>
  </si>
  <si>
    <t>part h</t>
  </si>
  <si>
    <t>mo.ret for A</t>
  </si>
  <si>
    <t>mo.ret for B</t>
  </si>
  <si>
    <t>mo.ret for C</t>
  </si>
  <si>
    <t>part i</t>
  </si>
  <si>
    <t>mo.s.d. for A</t>
  </si>
  <si>
    <t>mo.s.d. for B</t>
  </si>
  <si>
    <t>mo.s.d. for C</t>
  </si>
  <si>
    <t>part j</t>
  </si>
  <si>
    <t>ann.ret for A</t>
  </si>
  <si>
    <t>ann.s.d. for A</t>
  </si>
  <si>
    <t>ann.ret for B</t>
  </si>
  <si>
    <t>ann.ret for C</t>
  </si>
  <si>
    <t>ann.s.d. for B</t>
  </si>
  <si>
    <t>ann.s.d. for C</t>
  </si>
  <si>
    <t>Corr(A,B)</t>
  </si>
  <si>
    <t>Weight(A)</t>
  </si>
  <si>
    <t>Weight(B)</t>
  </si>
  <si>
    <t>Weight(C)</t>
  </si>
  <si>
    <t>Corr(A,C)</t>
  </si>
  <si>
    <t>Corr(B,C)</t>
  </si>
  <si>
    <t>E[ret(1)] for P</t>
  </si>
  <si>
    <t>act[ret(1)] for P</t>
  </si>
  <si>
    <t>{V[r(1)]}^.5,A</t>
  </si>
  <si>
    <t>{V[r(1)]}^.5,B</t>
  </si>
  <si>
    <t>{V[r(1)]}^.5,C</t>
  </si>
  <si>
    <t>{V[r(1)]} for P</t>
  </si>
  <si>
    <t>s.d.[r(1)] for P</t>
  </si>
  <si>
    <t>{V[r(1)]} for AB</t>
  </si>
  <si>
    <t>s.d.[r(1)] for AB</t>
  </si>
  <si>
    <t>{V[r(1)]} for AC</t>
  </si>
  <si>
    <t>s.d.[r(1)] for AC</t>
  </si>
  <si>
    <t>{V[r(1)]} for BC</t>
  </si>
  <si>
    <t>s.d.[r(1)] for BC</t>
  </si>
  <si>
    <t>E[ret(1)] for AB</t>
  </si>
  <si>
    <t>E[ret(1)] for AC</t>
  </si>
  <si>
    <t>E[ret(1)] for BC</t>
  </si>
  <si>
    <t>Weight(A) w/B</t>
  </si>
  <si>
    <t>Weight(B) w/A</t>
  </si>
  <si>
    <t>Weight(A) w/C</t>
  </si>
  <si>
    <t>Weight(C) w/A</t>
  </si>
  <si>
    <t>Weight(B) w/C</t>
  </si>
  <si>
    <t>Weight(C) w/B</t>
  </si>
  <si>
    <t>Weight(D)</t>
  </si>
  <si>
    <t>Weight(E)</t>
  </si>
  <si>
    <t>E[ret(1)] for D</t>
  </si>
  <si>
    <t>E[ret(1)] for E</t>
  </si>
  <si>
    <t>{V[r(1)]}^.5,D</t>
  </si>
  <si>
    <t>{V[r(1)]}^.5,E</t>
  </si>
  <si>
    <t>Note the reduction in risk for part g, compared to part c.</t>
  </si>
  <si>
    <t>Note the reduction in risk for part d, compared to part c.</t>
  </si>
  <si>
    <t>Weight(R)</t>
  </si>
  <si>
    <t>E[ret(1)] for R</t>
  </si>
  <si>
    <t>The expected return (the average of 15% and 5%) has now been reduced from 15% to 10%.</t>
  </si>
  <si>
    <t>The realized return has now been reduced from 13.56% to 9.28%.</t>
  </si>
  <si>
    <t>The standard deviation of the portfolio return has been cut in half, down from 24.66% to 12.33%.</t>
  </si>
  <si>
    <t>Thus, with a significant reduction in risk, the investor will suffer a signficant reduction in expected return (and in this case, actual return).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</si>
</sst>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0000000000%"/>
    <numFmt numFmtId="166" formatCode="0.000000%"/>
    <numFmt numFmtId="167" formatCode="0.0000000000000000%"/>
    <numFmt numFmtId="168" formatCode="0.0%"/>
  </numFmts>
  <fonts count="40">
    <font>
      <sz val="10"/>
      <name val="Arial"/>
      <family val="0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2" fillId="0" borderId="0" xfId="0" applyNumberFormat="1" applyFont="1" applyAlignment="1">
      <alignment/>
    </xf>
    <xf numFmtId="10" fontId="0" fillId="0" borderId="0" xfId="0" applyNumberFormat="1" applyAlignment="1">
      <alignment/>
    </xf>
    <xf numFmtId="10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zoomScalePageLayoutView="0" workbookViewId="0" topLeftCell="A1">
      <selection activeCell="F28" sqref="F28"/>
    </sheetView>
  </sheetViews>
  <sheetFormatPr defaultColWidth="9.140625" defaultRowHeight="12.75"/>
  <cols>
    <col min="1" max="12" width="12.7109375" style="0" customWidth="1"/>
  </cols>
  <sheetData>
    <row r="1" spans="1:12" ht="12.75">
      <c r="A1" t="s">
        <v>12</v>
      </c>
      <c r="B1" t="s">
        <v>4</v>
      </c>
      <c r="C1" t="s">
        <v>5</v>
      </c>
      <c r="D1" t="s">
        <v>6</v>
      </c>
      <c r="E1" t="s">
        <v>7</v>
      </c>
      <c r="F1" t="s">
        <v>17</v>
      </c>
      <c r="H1" t="s">
        <v>11</v>
      </c>
      <c r="I1" t="s">
        <v>10</v>
      </c>
      <c r="J1" t="s">
        <v>13</v>
      </c>
      <c r="K1" t="s">
        <v>14</v>
      </c>
      <c r="L1" t="s">
        <v>15</v>
      </c>
    </row>
    <row r="2" spans="1:12" ht="12.75">
      <c r="A2" t="s">
        <v>0</v>
      </c>
      <c r="B2">
        <v>20</v>
      </c>
      <c r="C2">
        <v>12</v>
      </c>
      <c r="D2">
        <v>22</v>
      </c>
      <c r="E2">
        <v>32</v>
      </c>
      <c r="F2">
        <f>B2*(1+L2)</f>
        <v>23</v>
      </c>
      <c r="H2" t="s">
        <v>0</v>
      </c>
      <c r="I2">
        <f>(C2-$B2)/$B2</f>
        <v>-0.4</v>
      </c>
      <c r="J2">
        <f aca="true" t="shared" si="0" ref="J2:K4">(D2-$B2)/$B2</f>
        <v>0.1</v>
      </c>
      <c r="K2">
        <f t="shared" si="0"/>
        <v>0.6</v>
      </c>
      <c r="L2">
        <f>SUMPRODUCT(I5:K5,I2:K2)</f>
        <v>0.14999999999999997</v>
      </c>
    </row>
    <row r="3" spans="1:12" ht="12.75">
      <c r="A3" t="s">
        <v>1</v>
      </c>
      <c r="B3">
        <v>50</v>
      </c>
      <c r="C3">
        <v>35</v>
      </c>
      <c r="D3">
        <v>59</v>
      </c>
      <c r="E3" s="1" t="s">
        <v>8</v>
      </c>
      <c r="F3">
        <f>B3*(1+L3)</f>
        <v>57.49999999999999</v>
      </c>
      <c r="H3" t="s">
        <v>1</v>
      </c>
      <c r="I3">
        <f>(C3-$B3)/$B3</f>
        <v>-0.3</v>
      </c>
      <c r="J3">
        <f t="shared" si="0"/>
        <v>0.18</v>
      </c>
      <c r="K3" s="3">
        <f>(C9-$B3)/$B3</f>
        <v>0.3999999999999997</v>
      </c>
      <c r="L3">
        <f>L2</f>
        <v>0.14999999999999997</v>
      </c>
    </row>
    <row r="4" spans="1:12" ht="12.75">
      <c r="A4" t="s">
        <v>2</v>
      </c>
      <c r="B4">
        <v>80</v>
      </c>
      <c r="C4">
        <v>64</v>
      </c>
      <c r="D4">
        <v>84</v>
      </c>
      <c r="E4" s="1" t="s">
        <v>9</v>
      </c>
      <c r="F4">
        <f>B4*(1+L4)</f>
        <v>92</v>
      </c>
      <c r="H4" t="s">
        <v>2</v>
      </c>
      <c r="I4">
        <f>(C4-$B4)/$B4</f>
        <v>-0.2</v>
      </c>
      <c r="J4">
        <f t="shared" si="0"/>
        <v>0.05</v>
      </c>
      <c r="K4" s="3">
        <f>(C10-$B4)/$B4</f>
        <v>0.5500000000000002</v>
      </c>
      <c r="L4">
        <f>L2</f>
        <v>0.14999999999999997</v>
      </c>
    </row>
    <row r="5" spans="1:11" ht="12.75">
      <c r="A5" t="s">
        <v>3</v>
      </c>
      <c r="C5">
        <v>0.2</v>
      </c>
      <c r="D5">
        <v>0.5</v>
      </c>
      <c r="E5">
        <v>0.3</v>
      </c>
      <c r="H5" t="s">
        <v>3</v>
      </c>
      <c r="I5">
        <f>C5</f>
        <v>0.2</v>
      </c>
      <c r="J5">
        <f>D5</f>
        <v>0.5</v>
      </c>
      <c r="K5">
        <f>E5</f>
        <v>0.3</v>
      </c>
    </row>
    <row r="7" spans="1:9" ht="12.75">
      <c r="A7" t="s">
        <v>16</v>
      </c>
      <c r="B7" t="s">
        <v>18</v>
      </c>
      <c r="E7" t="s">
        <v>20</v>
      </c>
      <c r="G7" t="s">
        <v>25</v>
      </c>
      <c r="I7" t="s">
        <v>24</v>
      </c>
    </row>
    <row r="8" spans="2:10" ht="12.75">
      <c r="B8" t="s">
        <v>19</v>
      </c>
      <c r="E8" t="s">
        <v>21</v>
      </c>
      <c r="F8" s="4">
        <f>F2</f>
        <v>23</v>
      </c>
      <c r="G8">
        <f>B2*(1+L2)</f>
        <v>23</v>
      </c>
      <c r="I8" t="s">
        <v>74</v>
      </c>
      <c r="J8" s="6">
        <f>(I$5*(I2-L2)^2+J$5*(J2-L2)^2+K$5*(K2-L2)^2)^0.5</f>
        <v>0.35000000000000003</v>
      </c>
    </row>
    <row r="9" spans="2:10" ht="12.75">
      <c r="B9" t="s">
        <v>8</v>
      </c>
      <c r="C9" s="4">
        <f>(F3-C3*C5-D3*D5)/E5</f>
        <v>69.99999999999999</v>
      </c>
      <c r="E9" t="s">
        <v>22</v>
      </c>
      <c r="F9" s="4">
        <f>F3</f>
        <v>57.49999999999999</v>
      </c>
      <c r="G9">
        <f>B3*(1+L3)</f>
        <v>57.49999999999999</v>
      </c>
      <c r="I9" t="s">
        <v>75</v>
      </c>
      <c r="J9" s="6">
        <f>(I$5*(I3-L3)^2+J$5*(J3-L3)^2+K$5*(K3-L3)^2)^0.5</f>
        <v>0.24433583445741222</v>
      </c>
    </row>
    <row r="10" spans="2:10" ht="12.75">
      <c r="B10" t="s">
        <v>9</v>
      </c>
      <c r="C10" s="4">
        <f>(F4-C4*C5-D4*D5)/E5</f>
        <v>124.00000000000001</v>
      </c>
      <c r="E10" t="s">
        <v>23</v>
      </c>
      <c r="F10" s="4">
        <f>F4</f>
        <v>92</v>
      </c>
      <c r="G10">
        <f>B4*(1+L4)</f>
        <v>92</v>
      </c>
      <c r="I10" t="s">
        <v>76</v>
      </c>
      <c r="J10" s="6">
        <f>(I$5*(I4-L4)^2+J$5*(J4-L4)^2+K$5*(K4-L4)^2)^0.5</f>
        <v>0.27838821814150116</v>
      </c>
    </row>
    <row r="12" ht="12.75">
      <c r="A12" t="s">
        <v>26</v>
      </c>
    </row>
    <row r="13" ht="12.75">
      <c r="A13" s="2" t="s">
        <v>27</v>
      </c>
    </row>
    <row r="15" ht="12.75">
      <c r="A15" s="2" t="s">
        <v>30</v>
      </c>
    </row>
    <row r="16" ht="12.75">
      <c r="A16" s="2" t="s">
        <v>33</v>
      </c>
    </row>
    <row r="18" ht="12.75">
      <c r="A18" s="2" t="s">
        <v>31</v>
      </c>
    </row>
    <row r="19" ht="12.75">
      <c r="A19" s="2" t="s">
        <v>32</v>
      </c>
    </row>
    <row r="21" spans="1:12" ht="12.75">
      <c r="A21" t="s">
        <v>12</v>
      </c>
      <c r="B21" t="s">
        <v>4</v>
      </c>
      <c r="C21" t="s">
        <v>5</v>
      </c>
      <c r="D21" t="s">
        <v>6</v>
      </c>
      <c r="E21" t="s">
        <v>7</v>
      </c>
      <c r="F21" t="s">
        <v>17</v>
      </c>
      <c r="H21" t="s">
        <v>11</v>
      </c>
      <c r="I21" t="s">
        <v>10</v>
      </c>
      <c r="J21" t="s">
        <v>13</v>
      </c>
      <c r="K21" t="s">
        <v>14</v>
      </c>
      <c r="L21" t="s">
        <v>15</v>
      </c>
    </row>
    <row r="22" spans="1:12" ht="12.75">
      <c r="A22" t="s">
        <v>0</v>
      </c>
      <c r="B22">
        <v>20</v>
      </c>
      <c r="C22">
        <v>12</v>
      </c>
      <c r="D22">
        <v>22</v>
      </c>
      <c r="E22">
        <v>32</v>
      </c>
      <c r="F22">
        <f>B22*(1+L22)</f>
        <v>23</v>
      </c>
      <c r="H22" t="s">
        <v>0</v>
      </c>
      <c r="I22">
        <f aca="true" t="shared" si="1" ref="I22:K24">(C22-$B22)/$B22</f>
        <v>-0.4</v>
      </c>
      <c r="J22">
        <f t="shared" si="1"/>
        <v>0.1</v>
      </c>
      <c r="K22">
        <f t="shared" si="1"/>
        <v>0.6</v>
      </c>
      <c r="L22">
        <f>SUMPRODUCT(I$25:K$25,I22:K22)</f>
        <v>0.14999999999999997</v>
      </c>
    </row>
    <row r="23" spans="1:12" ht="12.75">
      <c r="A23" t="s">
        <v>1</v>
      </c>
      <c r="B23">
        <v>50</v>
      </c>
      <c r="C23">
        <v>35</v>
      </c>
      <c r="D23">
        <v>59</v>
      </c>
      <c r="E23" s="1">
        <v>75</v>
      </c>
      <c r="F23">
        <f>B23*(1+L23)</f>
        <v>59</v>
      </c>
      <c r="H23" t="s">
        <v>1</v>
      </c>
      <c r="I23">
        <f t="shared" si="1"/>
        <v>-0.3</v>
      </c>
      <c r="J23">
        <f t="shared" si="1"/>
        <v>0.18</v>
      </c>
      <c r="K23">
        <f t="shared" si="1"/>
        <v>0.5</v>
      </c>
      <c r="L23">
        <f>SUMPRODUCT(I$25:K$25,I23:K23)</f>
        <v>0.18</v>
      </c>
    </row>
    <row r="24" spans="1:12" ht="12.75">
      <c r="A24" t="s">
        <v>2</v>
      </c>
      <c r="B24">
        <v>80</v>
      </c>
      <c r="C24">
        <v>64</v>
      </c>
      <c r="D24">
        <v>84</v>
      </c>
      <c r="E24" s="1">
        <v>112</v>
      </c>
      <c r="F24">
        <f>B24*(1+L24)</f>
        <v>88.4</v>
      </c>
      <c r="H24" t="s">
        <v>2</v>
      </c>
      <c r="I24">
        <f t="shared" si="1"/>
        <v>-0.2</v>
      </c>
      <c r="J24">
        <f t="shared" si="1"/>
        <v>0.05</v>
      </c>
      <c r="K24">
        <f t="shared" si="1"/>
        <v>0.4</v>
      </c>
      <c r="L24">
        <f>SUMPRODUCT(I$25:K$25,I24:K24)</f>
        <v>0.10499999999999998</v>
      </c>
    </row>
    <row r="25" spans="1:11" ht="12.75">
      <c r="A25" t="s">
        <v>3</v>
      </c>
      <c r="C25">
        <v>0.2</v>
      </c>
      <c r="D25">
        <v>0.5</v>
      </c>
      <c r="E25">
        <v>0.3</v>
      </c>
      <c r="H25" t="s">
        <v>3</v>
      </c>
      <c r="I25">
        <f>C25</f>
        <v>0.2</v>
      </c>
      <c r="J25">
        <f>D25</f>
        <v>0.5</v>
      </c>
      <c r="K25">
        <f>E25</f>
        <v>0.3</v>
      </c>
    </row>
    <row r="27" spans="1:10" ht="12.75">
      <c r="A27" t="s">
        <v>28</v>
      </c>
      <c r="E27" t="s">
        <v>29</v>
      </c>
      <c r="I27" t="s">
        <v>37</v>
      </c>
      <c r="J27" t="s">
        <v>41</v>
      </c>
    </row>
    <row r="28" spans="1:10" ht="12.75">
      <c r="A28" t="s">
        <v>34</v>
      </c>
      <c r="B28" s="8">
        <f>L22</f>
        <v>0.14999999999999997</v>
      </c>
      <c r="E28" t="s">
        <v>74</v>
      </c>
      <c r="F28" s="8">
        <f>(I$5*(I22-L22)^2+J$5*(J22-L22)^2+K$5*(K22-L22)^2)^0.5</f>
        <v>0.35000000000000003</v>
      </c>
      <c r="I28" t="s">
        <v>38</v>
      </c>
      <c r="J28" s="7">
        <f>F28/B28</f>
        <v>2.333333333333334</v>
      </c>
    </row>
    <row r="29" spans="1:10" ht="12.75">
      <c r="A29" t="s">
        <v>35</v>
      </c>
      <c r="B29" s="6">
        <f>L23</f>
        <v>0.18</v>
      </c>
      <c r="E29" t="s">
        <v>75</v>
      </c>
      <c r="F29" s="6">
        <f>(I$5*(I23-L23)^2+J$5*(J23-L23)^2+K$5*(K23-L23)^2)^0.5</f>
        <v>0.27712812921102037</v>
      </c>
      <c r="I29" t="s">
        <v>39</v>
      </c>
      <c r="J29" s="7">
        <f>F29/B29</f>
        <v>1.539600717839002</v>
      </c>
    </row>
    <row r="30" spans="1:10" ht="12.75">
      <c r="A30" t="s">
        <v>36</v>
      </c>
      <c r="B30" s="6">
        <f>L24</f>
        <v>0.10499999999999998</v>
      </c>
      <c r="E30" t="s">
        <v>76</v>
      </c>
      <c r="F30" s="6">
        <f>(I$5*(I24-L24)^2+J$5*(J24-L24)^2+K$5*(K24-L24)^2)^0.5</f>
        <v>0.215</v>
      </c>
      <c r="I30" t="s">
        <v>40</v>
      </c>
      <c r="J30" s="7">
        <f>F30/B30</f>
        <v>2.047619047619048</v>
      </c>
    </row>
    <row r="32" spans="1:9" ht="12.75">
      <c r="A32" s="2" t="s">
        <v>42</v>
      </c>
      <c r="I32" s="2" t="s">
        <v>43</v>
      </c>
    </row>
    <row r="33" ht="12.75">
      <c r="I33" s="2" t="s">
        <v>46</v>
      </c>
    </row>
    <row r="34" ht="12.75">
      <c r="A34" s="2" t="s">
        <v>44</v>
      </c>
    </row>
    <row r="35" ht="12.75">
      <c r="A35" s="2" t="s">
        <v>45</v>
      </c>
    </row>
    <row r="37" spans="1:14" ht="12.75">
      <c r="A37" s="9" t="s">
        <v>50</v>
      </c>
      <c r="B37" t="s">
        <v>47</v>
      </c>
      <c r="C37" t="s">
        <v>48</v>
      </c>
      <c r="D37" t="s">
        <v>49</v>
      </c>
      <c r="I37" t="s">
        <v>51</v>
      </c>
      <c r="L37" t="s">
        <v>59</v>
      </c>
      <c r="N37" t="s">
        <v>25</v>
      </c>
    </row>
    <row r="38" spans="1:14" ht="12.75">
      <c r="A38">
        <v>0</v>
      </c>
      <c r="B38" s="10">
        <f>B22</f>
        <v>20</v>
      </c>
      <c r="C38" s="10">
        <f>B23</f>
        <v>50</v>
      </c>
      <c r="D38" s="10">
        <f>B24</f>
        <v>80</v>
      </c>
      <c r="I38" t="s">
        <v>52</v>
      </c>
      <c r="J38" s="6">
        <f>AVERAGE(E39:E50)</f>
        <v>0.010699434564033251</v>
      </c>
      <c r="K38" s="6"/>
      <c r="L38" t="s">
        <v>60</v>
      </c>
      <c r="M38" s="6">
        <f>12*J38</f>
        <v>0.12839321476839902</v>
      </c>
      <c r="N38" s="8">
        <f>LN(B50/B38)</f>
        <v>0.128393214768399</v>
      </c>
    </row>
    <row r="39" spans="1:14" ht="12.75">
      <c r="A39">
        <f>A38+1</f>
        <v>1</v>
      </c>
      <c r="B39" s="10">
        <v>18.86</v>
      </c>
      <c r="C39" s="10">
        <v>47.81</v>
      </c>
      <c r="D39" s="10">
        <v>81.93</v>
      </c>
      <c r="E39" s="5">
        <f>LN(B39/B38)</f>
        <v>-0.05868899634867961</v>
      </c>
      <c r="F39" s="5">
        <f aca="true" t="shared" si="2" ref="F39:G50">LN(C39/C38)</f>
        <v>-0.044788182790134</v>
      </c>
      <c r="G39" s="5">
        <f t="shared" si="2"/>
        <v>0.02383858947984189</v>
      </c>
      <c r="I39" t="s">
        <v>53</v>
      </c>
      <c r="J39" s="6">
        <f>AVERAGE(F39:F50)</f>
        <v>0.013040899729952746</v>
      </c>
      <c r="K39" s="6"/>
      <c r="L39" t="s">
        <v>62</v>
      </c>
      <c r="M39" s="6">
        <f>12*J39</f>
        <v>0.15649079675943295</v>
      </c>
      <c r="N39" s="8">
        <f>LN(C50/C38)</f>
        <v>0.15649079675943306</v>
      </c>
    </row>
    <row r="40" spans="1:14" ht="12.75">
      <c r="A40">
        <f aca="true" t="shared" si="3" ref="A40:A50">A39+1</f>
        <v>2</v>
      </c>
      <c r="B40" s="11">
        <v>19.53</v>
      </c>
      <c r="C40" s="10">
        <v>46.99</v>
      </c>
      <c r="D40" s="10">
        <v>78.53</v>
      </c>
      <c r="E40" s="5">
        <f aca="true" t="shared" si="4" ref="E40:E50">LN(B40/B39)</f>
        <v>0.034908467683276316</v>
      </c>
      <c r="F40" s="5">
        <f t="shared" si="2"/>
        <v>-0.017300009523287644</v>
      </c>
      <c r="G40" s="5">
        <f t="shared" si="2"/>
        <v>-0.04238450676694017</v>
      </c>
      <c r="I40" t="s">
        <v>54</v>
      </c>
      <c r="J40" s="6">
        <f>AVERAGE(G39:G50)</f>
        <v>0.006731100835206924</v>
      </c>
      <c r="K40" s="6"/>
      <c r="L40" t="s">
        <v>63</v>
      </c>
      <c r="M40" s="6">
        <f>12*J40</f>
        <v>0.08077321002248308</v>
      </c>
      <c r="N40" s="8">
        <f>LN(D50/D38)</f>
        <v>0.08077321002248278</v>
      </c>
    </row>
    <row r="41" spans="1:7" ht="12.75">
      <c r="A41">
        <f t="shared" si="3"/>
        <v>3</v>
      </c>
      <c r="B41" s="10">
        <v>18.56</v>
      </c>
      <c r="C41" s="10">
        <v>46.05</v>
      </c>
      <c r="D41" s="10">
        <v>82.09</v>
      </c>
      <c r="E41" s="5">
        <f t="shared" si="4"/>
        <v>-0.05094301753053323</v>
      </c>
      <c r="F41" s="5">
        <f t="shared" si="2"/>
        <v>-0.020207050413408624</v>
      </c>
      <c r="G41" s="5">
        <f t="shared" si="2"/>
        <v>0.04433548897339155</v>
      </c>
    </row>
    <row r="42" spans="1:9" ht="12.75">
      <c r="A42">
        <f t="shared" si="3"/>
        <v>4</v>
      </c>
      <c r="B42" s="10">
        <v>20.43</v>
      </c>
      <c r="C42" s="10">
        <v>48.4</v>
      </c>
      <c r="D42" s="10">
        <v>86.57</v>
      </c>
      <c r="E42" s="5">
        <f t="shared" si="4"/>
        <v>0.0959956814714762</v>
      </c>
      <c r="F42" s="5">
        <f t="shared" si="2"/>
        <v>0.04977205102127019</v>
      </c>
      <c r="G42" s="5">
        <f t="shared" si="2"/>
        <v>0.05313712886750759</v>
      </c>
      <c r="I42" t="s">
        <v>55</v>
      </c>
    </row>
    <row r="43" spans="1:13" ht="12.75">
      <c r="A43">
        <f t="shared" si="3"/>
        <v>5</v>
      </c>
      <c r="B43" s="10">
        <v>20.9</v>
      </c>
      <c r="C43" s="10">
        <v>46.73</v>
      </c>
      <c r="D43" s="10">
        <v>81.85</v>
      </c>
      <c r="E43" s="5">
        <f t="shared" si="4"/>
        <v>0.02274475014123466</v>
      </c>
      <c r="F43" s="5">
        <f t="shared" si="2"/>
        <v>-0.035113457010251294</v>
      </c>
      <c r="G43" s="5">
        <f t="shared" si="2"/>
        <v>-0.05606503141053852</v>
      </c>
      <c r="I43" t="s">
        <v>56</v>
      </c>
      <c r="J43" s="6">
        <f>STDEV(E39:E50)</f>
        <v>0.07627291180599077</v>
      </c>
      <c r="L43" t="s">
        <v>61</v>
      </c>
      <c r="M43" s="6">
        <f>J43*SQRT(12)</f>
        <v>0.2642171169783921</v>
      </c>
    </row>
    <row r="44" spans="1:13" ht="12.75">
      <c r="A44">
        <f t="shared" si="3"/>
        <v>6</v>
      </c>
      <c r="B44" s="10">
        <v>22.76</v>
      </c>
      <c r="C44" s="10">
        <v>52.54</v>
      </c>
      <c r="D44" s="10">
        <v>88.28</v>
      </c>
      <c r="E44" s="5">
        <f t="shared" si="4"/>
        <v>0.08525545028736502</v>
      </c>
      <c r="F44" s="5">
        <f t="shared" si="2"/>
        <v>0.11718842754505904</v>
      </c>
      <c r="G44" s="5">
        <f t="shared" si="2"/>
        <v>0.07562527757139181</v>
      </c>
      <c r="I44" t="s">
        <v>57</v>
      </c>
      <c r="J44" s="6">
        <f>STDEV(F39:F50)</f>
        <v>0.0610654653572922</v>
      </c>
      <c r="L44" t="s">
        <v>64</v>
      </c>
      <c r="M44" s="6">
        <f>J44*SQRT(12)</f>
        <v>0.2115369771733345</v>
      </c>
    </row>
    <row r="45" spans="1:13" ht="12.75">
      <c r="A45">
        <f t="shared" si="3"/>
        <v>7</v>
      </c>
      <c r="B45" s="10">
        <v>21.08</v>
      </c>
      <c r="C45" s="10">
        <v>50.09</v>
      </c>
      <c r="D45" s="10">
        <v>84.42</v>
      </c>
      <c r="E45" s="5">
        <f t="shared" si="4"/>
        <v>-0.07667988558496874</v>
      </c>
      <c r="F45" s="5">
        <f t="shared" si="2"/>
        <v>-0.04775339688786827</v>
      </c>
      <c r="G45" s="5">
        <f t="shared" si="2"/>
        <v>-0.04470924103418292</v>
      </c>
      <c r="I45" t="s">
        <v>58</v>
      </c>
      <c r="J45" s="6">
        <f>STDEV(G39:G50)</f>
        <v>0.052520663132830936</v>
      </c>
      <c r="L45" t="s">
        <v>65</v>
      </c>
      <c r="M45" s="6">
        <f>J45*SQRT(12)</f>
        <v>0.18193691398654555</v>
      </c>
    </row>
    <row r="46" spans="1:7" ht="12.75">
      <c r="A46">
        <f t="shared" si="3"/>
        <v>8</v>
      </c>
      <c r="B46" s="10">
        <v>24.61</v>
      </c>
      <c r="C46" s="10">
        <v>56.84</v>
      </c>
      <c r="D46" s="10">
        <v>93.21</v>
      </c>
      <c r="E46" s="5">
        <f t="shared" si="4"/>
        <v>0.15482814072980294</v>
      </c>
      <c r="F46" s="5">
        <f t="shared" si="2"/>
        <v>0.12641891585937448</v>
      </c>
      <c r="G46" s="5">
        <f t="shared" si="2"/>
        <v>0.09905067171871301</v>
      </c>
    </row>
    <row r="47" spans="1:7" ht="12.75">
      <c r="A47">
        <f t="shared" si="3"/>
        <v>9</v>
      </c>
      <c r="B47" s="10">
        <v>25.04</v>
      </c>
      <c r="C47" s="10">
        <v>58.35</v>
      </c>
      <c r="D47" s="10">
        <v>89.3</v>
      </c>
      <c r="E47" s="5">
        <f t="shared" si="4"/>
        <v>0.017321681828933202</v>
      </c>
      <c r="F47" s="5">
        <f t="shared" si="2"/>
        <v>0.026219055503665035</v>
      </c>
      <c r="G47" s="5">
        <f t="shared" si="2"/>
        <v>-0.04285352419061238</v>
      </c>
    </row>
    <row r="48" spans="1:7" ht="12.75">
      <c r="A48">
        <f t="shared" si="3"/>
        <v>10</v>
      </c>
      <c r="B48" s="10">
        <v>22.91</v>
      </c>
      <c r="C48" s="10">
        <v>56.02</v>
      </c>
      <c r="D48" s="10">
        <v>86.56</v>
      </c>
      <c r="E48" s="5">
        <f t="shared" si="4"/>
        <v>-0.0889010497664936</v>
      </c>
      <c r="F48" s="5">
        <f t="shared" si="2"/>
        <v>-0.040750588900602534</v>
      </c>
      <c r="G48" s="5">
        <f t="shared" si="2"/>
        <v>-0.031163672784281872</v>
      </c>
    </row>
    <row r="49" spans="1:7" ht="12.75">
      <c r="A49">
        <f t="shared" si="3"/>
        <v>11</v>
      </c>
      <c r="B49" s="10">
        <v>23.73</v>
      </c>
      <c r="C49" s="10">
        <v>55.75</v>
      </c>
      <c r="D49" s="10">
        <v>87.62</v>
      </c>
      <c r="E49" s="5">
        <f t="shared" si="4"/>
        <v>0.035166573982268134</v>
      </c>
      <c r="F49" s="5">
        <f t="shared" si="2"/>
        <v>-0.00483135949173434</v>
      </c>
      <c r="G49" s="5">
        <f t="shared" si="2"/>
        <v>0.012171467287581136</v>
      </c>
    </row>
    <row r="50" spans="1:7" ht="12.75">
      <c r="A50">
        <f t="shared" si="3"/>
        <v>12</v>
      </c>
      <c r="B50" s="10">
        <v>22.74</v>
      </c>
      <c r="C50" s="10">
        <v>58.47</v>
      </c>
      <c r="D50" s="10">
        <v>86.73</v>
      </c>
      <c r="E50" s="5">
        <f t="shared" si="4"/>
        <v>-0.0426145821252823</v>
      </c>
      <c r="F50" s="5">
        <f t="shared" si="2"/>
        <v>0.04763639184735091</v>
      </c>
      <c r="G50" s="5">
        <f t="shared" si="2"/>
        <v>-0.010209437689388048</v>
      </c>
    </row>
    <row r="52" spans="5:7" ht="12.75">
      <c r="E52" s="5"/>
      <c r="F52" s="5"/>
      <c r="G52" s="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13.8515625" style="0" customWidth="1"/>
    <col min="2" max="2" width="12.7109375" style="0" customWidth="1"/>
    <col min="3" max="3" width="13.7109375" style="0" customWidth="1"/>
    <col min="4" max="4" width="13.140625" style="0" customWidth="1"/>
    <col min="5" max="5" width="13.7109375" style="0" customWidth="1"/>
    <col min="6" max="6" width="12.7109375" style="0" customWidth="1"/>
    <col min="7" max="7" width="13.7109375" style="0" customWidth="1"/>
    <col min="8" max="12" width="12.7109375" style="0" customWidth="1"/>
  </cols>
  <sheetData>
    <row r="1" spans="1:12" ht="12.75">
      <c r="A1" t="s">
        <v>12</v>
      </c>
      <c r="B1" t="s">
        <v>4</v>
      </c>
      <c r="C1" t="s">
        <v>5</v>
      </c>
      <c r="D1" t="s">
        <v>6</v>
      </c>
      <c r="E1" t="s">
        <v>7</v>
      </c>
      <c r="F1" t="s">
        <v>17</v>
      </c>
      <c r="H1" t="s">
        <v>11</v>
      </c>
      <c r="I1" t="s">
        <v>10</v>
      </c>
      <c r="J1" t="s">
        <v>13</v>
      </c>
      <c r="K1" t="s">
        <v>14</v>
      </c>
      <c r="L1" t="s">
        <v>15</v>
      </c>
    </row>
    <row r="2" spans="1:12" ht="12.75">
      <c r="A2" t="s">
        <v>0</v>
      </c>
      <c r="B2">
        <v>20</v>
      </c>
      <c r="C2">
        <v>12</v>
      </c>
      <c r="D2">
        <v>22</v>
      </c>
      <c r="E2">
        <v>32</v>
      </c>
      <c r="F2">
        <v>23</v>
      </c>
      <c r="H2" t="s">
        <v>0</v>
      </c>
      <c r="I2">
        <v>-0.4</v>
      </c>
      <c r="J2">
        <v>0.1</v>
      </c>
      <c r="K2">
        <v>0.6</v>
      </c>
      <c r="L2">
        <v>0.15</v>
      </c>
    </row>
    <row r="3" spans="1:12" ht="12.75">
      <c r="A3" t="s">
        <v>1</v>
      </c>
      <c r="B3">
        <v>50</v>
      </c>
      <c r="C3">
        <v>35</v>
      </c>
      <c r="D3">
        <v>59</v>
      </c>
      <c r="E3" s="1">
        <v>75</v>
      </c>
      <c r="F3">
        <v>59</v>
      </c>
      <c r="H3" t="s">
        <v>1</v>
      </c>
      <c r="I3">
        <v>-0.3</v>
      </c>
      <c r="J3">
        <v>0.18</v>
      </c>
      <c r="K3">
        <v>0.5</v>
      </c>
      <c r="L3">
        <v>0.18</v>
      </c>
    </row>
    <row r="4" spans="1:12" ht="12.75">
      <c r="A4" t="s">
        <v>2</v>
      </c>
      <c r="B4">
        <v>80</v>
      </c>
      <c r="C4">
        <v>64</v>
      </c>
      <c r="D4">
        <v>84</v>
      </c>
      <c r="E4" s="1">
        <v>112</v>
      </c>
      <c r="F4">
        <v>88.4</v>
      </c>
      <c r="H4" t="s">
        <v>2</v>
      </c>
      <c r="I4">
        <v>-0.2</v>
      </c>
      <c r="J4">
        <v>0.05</v>
      </c>
      <c r="K4">
        <v>0.4</v>
      </c>
      <c r="L4">
        <v>0.105</v>
      </c>
    </row>
    <row r="5" spans="1:11" ht="12.75">
      <c r="A5" t="s">
        <v>3</v>
      </c>
      <c r="C5">
        <v>0.2</v>
      </c>
      <c r="D5">
        <v>0.5</v>
      </c>
      <c r="E5">
        <v>0.3</v>
      </c>
      <c r="H5" t="s">
        <v>3</v>
      </c>
      <c r="I5">
        <v>0.2</v>
      </c>
      <c r="J5">
        <v>0.5</v>
      </c>
      <c r="K5">
        <v>0.3</v>
      </c>
    </row>
    <row r="7" spans="1:12" ht="12.75">
      <c r="A7" t="s">
        <v>34</v>
      </c>
      <c r="B7" s="8">
        <v>0.15</v>
      </c>
      <c r="E7" t="s">
        <v>74</v>
      </c>
      <c r="F7" s="8">
        <v>0.35</v>
      </c>
      <c r="H7" t="s">
        <v>67</v>
      </c>
      <c r="I7" s="5">
        <v>0.2</v>
      </c>
      <c r="J7" s="7"/>
      <c r="K7" t="s">
        <v>66</v>
      </c>
      <c r="L7">
        <v>0.8</v>
      </c>
    </row>
    <row r="8" spans="1:12" ht="12.75">
      <c r="A8" t="s">
        <v>35</v>
      </c>
      <c r="B8" s="8">
        <v>0.18</v>
      </c>
      <c r="E8" t="s">
        <v>75</v>
      </c>
      <c r="F8" s="8">
        <v>0.27712812921102037</v>
      </c>
      <c r="H8" t="s">
        <v>68</v>
      </c>
      <c r="I8" s="5">
        <v>0.48</v>
      </c>
      <c r="J8" s="7"/>
      <c r="K8" t="s">
        <v>70</v>
      </c>
      <c r="L8">
        <v>0.6</v>
      </c>
    </row>
    <row r="9" spans="1:12" ht="12.75">
      <c r="A9" t="s">
        <v>36</v>
      </c>
      <c r="B9" s="8">
        <v>0.105</v>
      </c>
      <c r="E9" t="s">
        <v>76</v>
      </c>
      <c r="F9" s="8">
        <v>0.215</v>
      </c>
      <c r="H9" t="s">
        <v>69</v>
      </c>
      <c r="I9" s="5">
        <v>0.32</v>
      </c>
      <c r="J9" s="7"/>
      <c r="K9" t="s">
        <v>71</v>
      </c>
      <c r="L9">
        <v>0.7</v>
      </c>
    </row>
    <row r="11" spans="1:8" ht="12.75">
      <c r="A11" t="s">
        <v>16</v>
      </c>
      <c r="D11" t="s">
        <v>20</v>
      </c>
      <c r="E11" s="9" t="s">
        <v>50</v>
      </c>
      <c r="F11" t="s">
        <v>47</v>
      </c>
      <c r="G11" t="s">
        <v>48</v>
      </c>
      <c r="H11" t="s">
        <v>49</v>
      </c>
    </row>
    <row r="12" spans="1:8" ht="12.75">
      <c r="A12" t="s">
        <v>72</v>
      </c>
      <c r="B12" s="6">
        <f>SUMPRODUCT(B7:B9,I7:I9)</f>
        <v>0.15</v>
      </c>
      <c r="D12" t="s">
        <v>73</v>
      </c>
      <c r="E12">
        <v>0</v>
      </c>
      <c r="F12" s="10">
        <v>20</v>
      </c>
      <c r="G12" s="10">
        <v>50</v>
      </c>
      <c r="H12" s="10">
        <v>80</v>
      </c>
    </row>
    <row r="13" spans="4:8" ht="12.75">
      <c r="D13" s="6">
        <f>(I7*(F13-F12)/F12)+(I8*(G13-G12)/G12)+(I9*(H13-H12)/H12)</f>
        <v>0.135632</v>
      </c>
      <c r="E13">
        <v>12</v>
      </c>
      <c r="F13" s="10">
        <v>22.74</v>
      </c>
      <c r="G13" s="10">
        <v>58.47</v>
      </c>
      <c r="H13" s="10">
        <v>86.73</v>
      </c>
    </row>
    <row r="14" spans="6:8" ht="12.75">
      <c r="F14" s="10"/>
      <c r="G14" s="10"/>
      <c r="H14" s="10"/>
    </row>
    <row r="15" spans="1:9" ht="12.75">
      <c r="A15" t="s">
        <v>24</v>
      </c>
      <c r="D15" t="s">
        <v>26</v>
      </c>
      <c r="I15" t="s">
        <v>28</v>
      </c>
    </row>
    <row r="16" spans="1:12" ht="12.75">
      <c r="A16" t="s">
        <v>77</v>
      </c>
      <c r="B16" s="5">
        <f>2*(I7*I8*L7*F7*F8+I7*I9*L8*F7*F9+I8*I9*L9*F8*F9)+(F7*I7)^2+(F8*I8)^2+(F9*I9)^2</f>
        <v>0.060818399301075084</v>
      </c>
      <c r="D16" t="s">
        <v>66</v>
      </c>
      <c r="E16">
        <v>0</v>
      </c>
      <c r="F16" t="s">
        <v>77</v>
      </c>
      <c r="G16" s="5">
        <f>2*(I7*I8*E16*F7*F8+I7*I9*E17*F7*F9+I8*I9*E18*F8*F9)+(F7*I7)^2+(F8*I8)^2+(F9*I9)^2</f>
        <v>0.027328159999999997</v>
      </c>
      <c r="H16" s="10"/>
      <c r="I16" t="s">
        <v>66</v>
      </c>
      <c r="J16">
        <v>1</v>
      </c>
      <c r="K16" t="s">
        <v>77</v>
      </c>
      <c r="L16" s="5">
        <f>2*(I7*I8*J16*F7*F8+I7*I9*J17*F7*F9+I8*I9*J18*F8*F9)+(F7*I7)^2+(F8*I8)^2+(F9*I9)^2</f>
        <v>0.018015411604851095</v>
      </c>
    </row>
    <row r="17" spans="1:12" ht="12.75">
      <c r="A17" t="s">
        <v>78</v>
      </c>
      <c r="B17" s="6">
        <f>SQRT(B16)</f>
        <v>0.246613866806137</v>
      </c>
      <c r="D17" t="s">
        <v>70</v>
      </c>
      <c r="E17">
        <v>0</v>
      </c>
      <c r="F17" t="s">
        <v>78</v>
      </c>
      <c r="G17" s="6">
        <f>SQRT(G16)</f>
        <v>0.16531231049138476</v>
      </c>
      <c r="I17" t="s">
        <v>70</v>
      </c>
      <c r="J17">
        <v>-1</v>
      </c>
      <c r="K17" t="s">
        <v>78</v>
      </c>
      <c r="L17" s="6">
        <f>SQRT(L16)</f>
        <v>0.13422150202128977</v>
      </c>
    </row>
    <row r="18" spans="4:10" ht="12.75">
      <c r="D18" t="s">
        <v>71</v>
      </c>
      <c r="E18">
        <v>0</v>
      </c>
      <c r="I18" t="s">
        <v>71</v>
      </c>
      <c r="J18">
        <v>-1</v>
      </c>
    </row>
    <row r="19" ht="12.75">
      <c r="D19" t="s">
        <v>101</v>
      </c>
    </row>
    <row r="21" spans="1:8" ht="12.75">
      <c r="A21" t="s">
        <v>29</v>
      </c>
      <c r="H21" t="s">
        <v>37</v>
      </c>
    </row>
    <row r="22" spans="1:11" ht="12.75">
      <c r="A22" t="s">
        <v>88</v>
      </c>
      <c r="B22" s="5">
        <f>I7/(I7+I8)</f>
        <v>0.2941176470588236</v>
      </c>
      <c r="C22" t="s">
        <v>85</v>
      </c>
      <c r="D22" s="6">
        <f>SUMPRODUCT(B7:B8,B22:B23)</f>
        <v>0.1711764705882353</v>
      </c>
      <c r="E22" t="s">
        <v>79</v>
      </c>
      <c r="F22" s="5">
        <f>2*(B22*B23*L7*F7*F8)+(B22*F7)^2+(B23*F8)^2</f>
        <v>0.08108375481484525</v>
      </c>
      <c r="H22" t="s">
        <v>67</v>
      </c>
      <c r="I22" s="5">
        <f>I7/2</f>
        <v>0.1</v>
      </c>
      <c r="J22" t="s">
        <v>96</v>
      </c>
      <c r="K22" s="5">
        <f>B8</f>
        <v>0.18</v>
      </c>
    </row>
    <row r="23" spans="1:11" ht="12.75">
      <c r="A23" t="s">
        <v>89</v>
      </c>
      <c r="B23" s="5">
        <f>1-B22</f>
        <v>0.7058823529411764</v>
      </c>
      <c r="E23" t="s">
        <v>80</v>
      </c>
      <c r="F23" s="6">
        <f>SQRT(F22)</f>
        <v>0.28475209360923975</v>
      </c>
      <c r="H23" t="s">
        <v>68</v>
      </c>
      <c r="I23" s="5">
        <f>I8/2</f>
        <v>0.24</v>
      </c>
      <c r="J23" t="s">
        <v>97</v>
      </c>
      <c r="K23" s="5">
        <f>B9</f>
        <v>0.105</v>
      </c>
    </row>
    <row r="24" spans="1:9" ht="12.75">
      <c r="A24" t="s">
        <v>90</v>
      </c>
      <c r="B24" s="5">
        <f>I7/(I7+I9)</f>
        <v>0.38461538461538464</v>
      </c>
      <c r="C24" t="s">
        <v>86</v>
      </c>
      <c r="D24" s="6">
        <f>B7*B24+B9*B25</f>
        <v>0.12230769230769231</v>
      </c>
      <c r="E24" t="s">
        <v>81</v>
      </c>
      <c r="F24" s="5">
        <f>2*(B24*B25*L8*F7*F9)+(B24*F7)^2+(B25*F9)^2</f>
        <v>0.05699940828402367</v>
      </c>
      <c r="H24" t="s">
        <v>69</v>
      </c>
      <c r="I24" s="5">
        <f>I9/2</f>
        <v>0.16</v>
      </c>
    </row>
    <row r="25" spans="1:11" ht="12.75">
      <c r="A25" t="s">
        <v>91</v>
      </c>
      <c r="B25" s="5">
        <f>1-B24</f>
        <v>0.6153846153846154</v>
      </c>
      <c r="E25" t="s">
        <v>82</v>
      </c>
      <c r="F25" s="6">
        <f>SQRT(F24)</f>
        <v>0.23874548851030394</v>
      </c>
      <c r="H25" t="s">
        <v>94</v>
      </c>
      <c r="I25" s="5">
        <f>5000/(10000+10000)</f>
        <v>0.25</v>
      </c>
      <c r="J25" t="s">
        <v>98</v>
      </c>
      <c r="K25" s="8">
        <f>F8</f>
        <v>0.27712812921102037</v>
      </c>
    </row>
    <row r="26" spans="1:11" ht="12.75">
      <c r="A26" t="s">
        <v>92</v>
      </c>
      <c r="B26" s="5">
        <f>I8/(I8+I9)</f>
        <v>0.6</v>
      </c>
      <c r="C26" t="s">
        <v>87</v>
      </c>
      <c r="D26" s="6">
        <f>SUMPRODUCT(B8:B9,B26:B27)</f>
        <v>0.15</v>
      </c>
      <c r="E26" t="s">
        <v>83</v>
      </c>
      <c r="F26" s="5">
        <f>2*(B26*B27*L9*F8*F9)+(B26*F8)^2+(B27*F9)^2</f>
        <v>0.05506373605420411</v>
      </c>
      <c r="H26" t="s">
        <v>95</v>
      </c>
      <c r="I26" s="5">
        <f>5000/(10000+10000)</f>
        <v>0.25</v>
      </c>
      <c r="J26" t="s">
        <v>99</v>
      </c>
      <c r="K26" s="8">
        <f>F9</f>
        <v>0.215</v>
      </c>
    </row>
    <row r="27" spans="1:11" ht="12.75">
      <c r="A27" t="s">
        <v>93</v>
      </c>
      <c r="B27" s="5">
        <f>1-B26</f>
        <v>0.4</v>
      </c>
      <c r="E27" t="s">
        <v>84</v>
      </c>
      <c r="F27" s="6">
        <f>SQRT(F26)</f>
        <v>0.23465663437074202</v>
      </c>
      <c r="H27" t="s">
        <v>72</v>
      </c>
      <c r="I27" s="6">
        <f>I22*B7+I23*B8+I24*B9+I25*K22+I26*K23</f>
        <v>0.14625</v>
      </c>
      <c r="J27" t="s">
        <v>77</v>
      </c>
      <c r="K27" s="5">
        <f>2*(I22*I23*L7*F7*F8+I22*I24*L8*F7*F9+I23*I24*L9*F8*F9)+(F7*I22)^2+(F8*I23)^2+(F9*I24)^2+(K25*I25)^2+(K26*I26)^2</f>
        <v>0.022893662325268772</v>
      </c>
    </row>
    <row r="28" spans="10:11" ht="12.75">
      <c r="J28" t="s">
        <v>78</v>
      </c>
      <c r="K28" s="6">
        <f>SQRT(K27)</f>
        <v>0.15130651778845738</v>
      </c>
    </row>
    <row r="29" ht="12.75">
      <c r="H29" t="s">
        <v>100</v>
      </c>
    </row>
    <row r="31" spans="1:11" ht="12.75">
      <c r="A31" t="s">
        <v>51</v>
      </c>
      <c r="D31" t="s">
        <v>72</v>
      </c>
      <c r="F31" t="s">
        <v>55</v>
      </c>
      <c r="G31" t="s">
        <v>73</v>
      </c>
      <c r="I31" t="s">
        <v>59</v>
      </c>
      <c r="J31" t="s">
        <v>77</v>
      </c>
      <c r="K31" s="5">
        <f>(1-B35)^2*B16</f>
        <v>0.015204599825268771</v>
      </c>
    </row>
    <row r="32" spans="1:11" ht="12.75">
      <c r="A32" t="s">
        <v>67</v>
      </c>
      <c r="B32" s="5">
        <f>I7/2</f>
        <v>0.1</v>
      </c>
      <c r="C32" t="s">
        <v>103</v>
      </c>
      <c r="D32" s="6">
        <f>B35*C33+(1-B35)*B12</f>
        <v>0.1</v>
      </c>
      <c r="G32" s="6">
        <f>(B32*(F13-F12)/F12)+(B33*(G13-G12)/G12)+(B34*(H13-H12)/H12)+(B35*C33)</f>
        <v>0.09281600000000001</v>
      </c>
      <c r="J32" t="s">
        <v>78</v>
      </c>
      <c r="K32" s="6">
        <f>SQRT(K31)</f>
        <v>0.1233069334030685</v>
      </c>
    </row>
    <row r="33" spans="1:5" ht="12.75">
      <c r="A33" t="s">
        <v>68</v>
      </c>
      <c r="B33" s="5">
        <f>I8/2</f>
        <v>0.24</v>
      </c>
      <c r="C33" s="5">
        <v>0.05</v>
      </c>
      <c r="E33" s="2" t="s">
        <v>104</v>
      </c>
    </row>
    <row r="34" spans="1:5" ht="12.75">
      <c r="A34" t="s">
        <v>69</v>
      </c>
      <c r="B34" s="5">
        <f>I9/2</f>
        <v>0.16</v>
      </c>
      <c r="C34" t="s">
        <v>98</v>
      </c>
      <c r="E34" s="2" t="s">
        <v>105</v>
      </c>
    </row>
    <row r="35" spans="1:5" ht="12.75">
      <c r="A35" t="s">
        <v>102</v>
      </c>
      <c r="B35" s="5">
        <v>0.5</v>
      </c>
      <c r="C35" s="5">
        <v>0</v>
      </c>
      <c r="E35" s="2" t="s">
        <v>106</v>
      </c>
    </row>
    <row r="36" spans="5:6" ht="12.75">
      <c r="E36" s="2" t="s">
        <v>107</v>
      </c>
      <c r="F36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</dc:creator>
  <cp:keywords/>
  <dc:description/>
  <cp:lastModifiedBy>Stuart Klugman</cp:lastModifiedBy>
  <dcterms:created xsi:type="dcterms:W3CDTF">2011-02-25T21:50:51Z</dcterms:created>
  <dcterms:modified xsi:type="dcterms:W3CDTF">2011-12-23T18:33:21Z</dcterms:modified>
  <cp:category/>
  <cp:version/>
  <cp:contentType/>
  <cp:contentStatus/>
</cp:coreProperties>
</file>