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755" windowHeight="4140" activeTab="0"/>
  </bookViews>
  <sheets>
    <sheet name="Exercise 10.1" sheetId="1" r:id="rId1"/>
    <sheet name="Exercise 10.2" sheetId="2" r:id="rId2"/>
    <sheet name="Exercise 10.3" sheetId="3" r:id="rId3"/>
  </sheets>
  <definedNames/>
  <calcPr fullCalcOnLoad="1"/>
</workbook>
</file>

<file path=xl/sharedStrings.xml><?xml version="1.0" encoding="utf-8"?>
<sst xmlns="http://schemas.openxmlformats.org/spreadsheetml/2006/main" count="84" uniqueCount="60">
  <si>
    <t>part a</t>
  </si>
  <si>
    <t>part b</t>
  </si>
  <si>
    <t>part c</t>
  </si>
  <si>
    <t>part d</t>
  </si>
  <si>
    <t>N</t>
  </si>
  <si>
    <t># payments</t>
  </si>
  <si>
    <t>par value</t>
  </si>
  <si>
    <t>coupon rate</t>
  </si>
  <si>
    <t>yield rate</t>
  </si>
  <si>
    <t>Price</t>
  </si>
  <si>
    <t>10 years ago</t>
  </si>
  <si>
    <t>Now (before i change)</t>
  </si>
  <si>
    <t>Now (after i change)</t>
  </si>
  <si>
    <t>Lost value from waiting 1 day to sell</t>
  </si>
  <si>
    <t>This is an example of interest rate risk</t>
  </si>
  <si>
    <t>1 year ago, old bond</t>
  </si>
  <si>
    <t>Now, new bond</t>
  </si>
  <si>
    <t>Coupon Amt.</t>
  </si>
  <si>
    <t>Reduction in Income from roll-over</t>
  </si>
  <si>
    <t>(for the year)</t>
  </si>
  <si>
    <t>(per period)</t>
  </si>
  <si>
    <t>This is an example of reinvestment risk</t>
  </si>
  <si>
    <t>5 years ago</t>
  </si>
  <si>
    <t>interest rate</t>
  </si>
  <si>
    <t>Now (Loan Balance)</t>
  </si>
  <si>
    <t>Loan Balance</t>
  </si>
  <si>
    <t>Initial Loan Amt</t>
  </si>
  <si>
    <t>monthly pmt</t>
  </si>
  <si>
    <t>Now, new loan</t>
  </si>
  <si>
    <t>Reduction in Income from prepayment</t>
  </si>
  <si>
    <t>Reduction in Annual Income</t>
  </si>
  <si>
    <t>t (in years)</t>
  </si>
  <si>
    <t>bond cash flow</t>
  </si>
  <si>
    <t>spot rate</t>
  </si>
  <si>
    <t>disc.cash flow</t>
  </si>
  <si>
    <t>PV</t>
  </si>
  <si>
    <t>PMT</t>
  </si>
  <si>
    <t>FV</t>
  </si>
  <si>
    <t>level ytm (I/Y)</t>
  </si>
  <si>
    <t>(if using calculator, input PV as negative, since it</t>
  </si>
  <si>
    <t>must have opposite sign to cash flows investor receives)</t>
  </si>
  <si>
    <t>(use financial calculator or trial/error method</t>
  </si>
  <si>
    <t>since one cannot isolate interest rate algebraically)</t>
  </si>
  <si>
    <t>bond price</t>
  </si>
  <si>
    <t>coupon</t>
  </si>
  <si>
    <t>short rates</t>
  </si>
  <si>
    <t>forward rates</t>
  </si>
  <si>
    <t>time period</t>
  </si>
  <si>
    <t>1 to 3</t>
  </si>
  <si>
    <t>annualized(1,3)</t>
  </si>
  <si>
    <t>3 to 5</t>
  </si>
  <si>
    <t>annualized(3,5)</t>
  </si>
  <si>
    <t>spot rates</t>
  </si>
  <si>
    <t>in cell H35 is about the same as that in cell E36.</t>
  </si>
  <si>
    <t>Note: It is merely coincidental that the answer</t>
  </si>
  <si>
    <t>part b(up)</t>
  </si>
  <si>
    <t>part b(down)</t>
  </si>
  <si>
    <t>a rates</t>
  </si>
  <si>
    <t>b-down rates</t>
  </si>
  <si>
    <t>b-up rates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</si>
</sst>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000000%"/>
    <numFmt numFmtId="166" formatCode="0.000000%"/>
    <numFmt numFmtId="167" formatCode="0.0000000000000000%"/>
    <numFmt numFmtId="168" formatCode="0.0%"/>
    <numFmt numFmtId="169" formatCode="&quot;$&quot;#,##0"/>
    <numFmt numFmtId="170" formatCode="0.0000"/>
    <numFmt numFmtId="171" formatCode="0.000"/>
    <numFmt numFmtId="172" formatCode="0.000%"/>
  </numFmts>
  <fonts count="42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4" fontId="41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0" fontId="40" fillId="0" borderId="0" xfId="0" applyNumberFormat="1" applyFont="1" applyAlignment="1">
      <alignment/>
    </xf>
    <xf numFmtId="172" fontId="4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8.7109375" style="0" customWidth="1"/>
    <col min="2" max="2" width="13.140625" style="0" customWidth="1"/>
    <col min="3" max="3" width="13.7109375" style="0" customWidth="1"/>
    <col min="4" max="4" width="13.140625" style="0" customWidth="1"/>
    <col min="5" max="5" width="13.7109375" style="0" customWidth="1"/>
    <col min="6" max="6" width="12.7109375" style="0" customWidth="1"/>
    <col min="7" max="7" width="13.7109375" style="0" customWidth="1"/>
    <col min="8" max="8" width="17.57421875" style="0" customWidth="1"/>
    <col min="9" max="14" width="12.7109375" style="0" customWidth="1"/>
  </cols>
  <sheetData>
    <row r="1" spans="1:8" ht="12.75">
      <c r="A1" t="s">
        <v>0</v>
      </c>
      <c r="H1" s="11" t="s">
        <v>1</v>
      </c>
    </row>
    <row r="2" spans="2:14" ht="12.75"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2" t="s">
        <v>17</v>
      </c>
    </row>
    <row r="3" spans="1:14" ht="12.75">
      <c r="A3" t="s">
        <v>10</v>
      </c>
      <c r="B3">
        <f>30*2</f>
        <v>60</v>
      </c>
      <c r="C3">
        <v>10000</v>
      </c>
      <c r="D3">
        <f>0.08/2</f>
        <v>0.04</v>
      </c>
      <c r="E3" s="1">
        <f>0.1/2</f>
        <v>0.05</v>
      </c>
      <c r="F3" s="8">
        <f>((C3*D3)*(1-(1+E3)^-B3)/E3)+(C3/((1+E3)^B3))</f>
        <v>8107.071047492988</v>
      </c>
      <c r="H3" s="11" t="s">
        <v>15</v>
      </c>
      <c r="I3">
        <f>1*2</f>
        <v>2</v>
      </c>
      <c r="J3">
        <v>1000</v>
      </c>
      <c r="K3">
        <f>0.06/2</f>
        <v>0.03</v>
      </c>
      <c r="L3" s="1">
        <f>0.06/2</f>
        <v>0.03</v>
      </c>
      <c r="M3" s="8">
        <f>((J3*K3)*(1-(1+L3)^-I3)/L3)+(J3/((1+L3)^I3))</f>
        <v>1000</v>
      </c>
      <c r="N3" s="8">
        <f>J3*K3</f>
        <v>30</v>
      </c>
    </row>
    <row r="4" spans="1:14" ht="12.75">
      <c r="A4" t="s">
        <v>11</v>
      </c>
      <c r="B4">
        <f>(30-10)*2</f>
        <v>40</v>
      </c>
      <c r="C4">
        <v>10000</v>
      </c>
      <c r="D4">
        <f>0.08/2</f>
        <v>0.04</v>
      </c>
      <c r="E4" s="1">
        <f>0.1/2</f>
        <v>0.05</v>
      </c>
      <c r="F4" s="8">
        <f>((C4*D4)*(1-(1+E4)^-B4)/E4)+(C4/((1+E4)^B4))</f>
        <v>8284.091364600556</v>
      </c>
      <c r="H4" s="11" t="s">
        <v>16</v>
      </c>
      <c r="I4">
        <f>1*2</f>
        <v>2</v>
      </c>
      <c r="J4">
        <v>1000</v>
      </c>
      <c r="K4">
        <f>0.04/2</f>
        <v>0.02</v>
      </c>
      <c r="L4">
        <f>0.04/2</f>
        <v>0.02</v>
      </c>
      <c r="M4" s="8">
        <f>((J4*K4)*(1-(1+L4)^-I4)/L4)+(J4/((1+L4)^I4))</f>
        <v>1000</v>
      </c>
      <c r="N4" s="8">
        <f>J4*K4</f>
        <v>20</v>
      </c>
    </row>
    <row r="5" spans="1:6" ht="12.75">
      <c r="A5" t="s">
        <v>12</v>
      </c>
      <c r="B5">
        <f>(30-10)*2</f>
        <v>40</v>
      </c>
      <c r="C5">
        <v>10000</v>
      </c>
      <c r="D5">
        <f>0.08/2</f>
        <v>0.04</v>
      </c>
      <c r="E5" s="1">
        <f>0.12/2</f>
        <v>0.06</v>
      </c>
      <c r="F5" s="8">
        <f>((C5*D5)*(1-(1+E5)^-B5)/E5)+(C5/((1+E5)^B5))</f>
        <v>6990.740625695019</v>
      </c>
    </row>
    <row r="7" spans="1:12" ht="12.75">
      <c r="A7" t="s">
        <v>13</v>
      </c>
      <c r="B7" s="7"/>
      <c r="C7" s="10">
        <f>F4-F5</f>
        <v>1293.3507389055367</v>
      </c>
      <c r="D7" s="9" t="s">
        <v>14</v>
      </c>
      <c r="F7" s="7"/>
      <c r="H7" s="11" t="s">
        <v>18</v>
      </c>
      <c r="I7" s="4"/>
      <c r="J7" s="3">
        <f>N3-N4</f>
        <v>10</v>
      </c>
      <c r="K7" s="11" t="s">
        <v>20</v>
      </c>
      <c r="L7" s="9" t="s">
        <v>21</v>
      </c>
    </row>
    <row r="8" spans="2:11" ht="12.75">
      <c r="B8" s="7"/>
      <c r="F8" s="7"/>
      <c r="I8" s="4"/>
      <c r="J8" s="3">
        <f>J7*2</f>
        <v>20</v>
      </c>
      <c r="K8" s="11" t="s">
        <v>19</v>
      </c>
    </row>
    <row r="9" spans="1:10" ht="12.75">
      <c r="A9" s="11" t="s">
        <v>2</v>
      </c>
      <c r="B9" s="7"/>
      <c r="F9" s="7"/>
      <c r="I9" s="4"/>
      <c r="J9" s="6"/>
    </row>
    <row r="10" spans="2:6" ht="12.75">
      <c r="B10" s="1" t="s">
        <v>5</v>
      </c>
      <c r="C10" s="13" t="s">
        <v>26</v>
      </c>
      <c r="D10" s="13" t="s">
        <v>23</v>
      </c>
      <c r="E10" s="13" t="s">
        <v>27</v>
      </c>
      <c r="F10" s="13" t="s">
        <v>25</v>
      </c>
    </row>
    <row r="11" spans="1:6" ht="12.75">
      <c r="A11" s="11" t="s">
        <v>22</v>
      </c>
      <c r="B11">
        <f>15*12</f>
        <v>180</v>
      </c>
      <c r="C11" s="14">
        <v>100000</v>
      </c>
      <c r="D11">
        <f>0.06/12</f>
        <v>0.005</v>
      </c>
      <c r="E11" s="17">
        <f>C11/((1-(1+D11)^(-B11))/D11)</f>
        <v>843.8568280484672</v>
      </c>
      <c r="F11" s="8">
        <f>C11</f>
        <v>100000</v>
      </c>
    </row>
    <row r="12" spans="1:8" ht="12.75">
      <c r="A12" s="11" t="s">
        <v>24</v>
      </c>
      <c r="B12">
        <f>10*12</f>
        <v>120</v>
      </c>
      <c r="C12" s="14">
        <f>C11</f>
        <v>100000</v>
      </c>
      <c r="D12">
        <f>0.06/12</f>
        <v>0.005</v>
      </c>
      <c r="E12" s="8">
        <f>E11</f>
        <v>843.8568280484672</v>
      </c>
      <c r="F12" s="16">
        <f>E12*((1-(1+D12)^-B12)/D12)</f>
        <v>76009.09861603452</v>
      </c>
      <c r="G12" s="8"/>
      <c r="H12" s="8"/>
    </row>
    <row r="13" spans="1:8" ht="12.75">
      <c r="A13" s="11" t="s">
        <v>28</v>
      </c>
      <c r="B13">
        <v>120</v>
      </c>
      <c r="C13" s="14">
        <f>F12</f>
        <v>76009.09861603452</v>
      </c>
      <c r="D13" s="18">
        <f>0.048/12</f>
        <v>0.004</v>
      </c>
      <c r="E13" s="17">
        <f>C13/((1-(1+D13)^(-B13))/D13)</f>
        <v>798.7843564483247</v>
      </c>
      <c r="F13" s="8">
        <f>C13</f>
        <v>76009.09861603452</v>
      </c>
      <c r="G13" s="8"/>
      <c r="H13" s="8"/>
    </row>
    <row r="14" spans="6:8" ht="12.75">
      <c r="F14" s="8"/>
      <c r="G14" s="8"/>
      <c r="H14" s="8"/>
    </row>
    <row r="15" spans="1:4" ht="12.75">
      <c r="A15" s="11" t="s">
        <v>29</v>
      </c>
      <c r="C15" s="10">
        <f>E12-E13</f>
        <v>45.07247160014242</v>
      </c>
      <c r="D15" s="9" t="s">
        <v>21</v>
      </c>
    </row>
    <row r="16" spans="1:12" ht="12.75">
      <c r="A16" s="11" t="s">
        <v>30</v>
      </c>
      <c r="B16" s="4"/>
      <c r="C16" s="10">
        <f>C15*12</f>
        <v>540.869659201709</v>
      </c>
      <c r="G16" s="4"/>
      <c r="H16" s="8"/>
      <c r="L16" s="4"/>
    </row>
    <row r="17" spans="2:12" ht="12.75">
      <c r="B17" s="5"/>
      <c r="G17" s="5"/>
      <c r="L17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M2" sqref="M2"/>
    </sheetView>
  </sheetViews>
  <sheetFormatPr defaultColWidth="9.140625" defaultRowHeight="12.75"/>
  <cols>
    <col min="13" max="13" width="11.421875" style="0" customWidth="1"/>
    <col min="14" max="14" width="12.28125" style="0" customWidth="1"/>
  </cols>
  <sheetData>
    <row r="1" spans="1:14" ht="12.75">
      <c r="A1" s="24" t="s">
        <v>0</v>
      </c>
      <c r="F1" s="24" t="s">
        <v>55</v>
      </c>
      <c r="H1" s="24" t="s">
        <v>56</v>
      </c>
      <c r="K1" s="24" t="s">
        <v>2</v>
      </c>
      <c r="L1" s="25" t="s">
        <v>57</v>
      </c>
      <c r="M1" s="25" t="s">
        <v>59</v>
      </c>
      <c r="N1" s="25" t="s">
        <v>58</v>
      </c>
    </row>
    <row r="2" spans="1:9" ht="12.75">
      <c r="A2" s="11" t="s">
        <v>31</v>
      </c>
      <c r="B2" s="13" t="s">
        <v>33</v>
      </c>
      <c r="C2" s="11" t="s">
        <v>32</v>
      </c>
      <c r="D2" s="11" t="s">
        <v>34</v>
      </c>
      <c r="F2" s="13" t="s">
        <v>33</v>
      </c>
      <c r="G2" s="11" t="s">
        <v>34</v>
      </c>
      <c r="H2" s="13" t="s">
        <v>33</v>
      </c>
      <c r="I2" s="11" t="s">
        <v>34</v>
      </c>
    </row>
    <row r="3" spans="1:14" ht="12.75">
      <c r="A3">
        <v>1</v>
      </c>
      <c r="B3" s="4">
        <v>0.05</v>
      </c>
      <c r="C3">
        <v>750</v>
      </c>
      <c r="D3" s="19">
        <f aca="true" t="shared" si="0" ref="D3:D12">$C3/(1+B3)^$A3</f>
        <v>714.2857142857142</v>
      </c>
      <c r="F3" s="4">
        <f aca="true" t="shared" si="1" ref="F3:F12">B3+0.01</f>
        <v>0.060000000000000005</v>
      </c>
      <c r="G3" s="19">
        <f aca="true" t="shared" si="2" ref="G3:G12">$C3/(1+F3)^$A3</f>
        <v>707.5471698113207</v>
      </c>
      <c r="H3" s="4">
        <f aca="true" t="shared" si="3" ref="H3:H12">B3-0.01</f>
        <v>0.04</v>
      </c>
      <c r="I3" s="19">
        <f aca="true" t="shared" si="4" ref="I3:I12">$C3/(1+H3)^$A3</f>
        <v>721.1538461538461</v>
      </c>
      <c r="K3" s="11" t="s">
        <v>4</v>
      </c>
      <c r="L3">
        <v>10</v>
      </c>
      <c r="M3">
        <v>10</v>
      </c>
      <c r="N3">
        <v>10</v>
      </c>
    </row>
    <row r="4" spans="1:14" ht="12.75">
      <c r="A4">
        <f aca="true" t="shared" si="5" ref="A4:A12">A3+1</f>
        <v>2</v>
      </c>
      <c r="B4" s="4">
        <v>0.06</v>
      </c>
      <c r="C4">
        <v>750</v>
      </c>
      <c r="D4" s="19">
        <f t="shared" si="0"/>
        <v>667.4973300106799</v>
      </c>
      <c r="F4" s="4">
        <f t="shared" si="1"/>
        <v>0.06999999999999999</v>
      </c>
      <c r="G4" s="19">
        <f t="shared" si="2"/>
        <v>655.0790462049088</v>
      </c>
      <c r="H4" s="4">
        <f t="shared" si="3"/>
        <v>0.049999999999999996</v>
      </c>
      <c r="I4" s="19">
        <f t="shared" si="4"/>
        <v>680.2721088435374</v>
      </c>
      <c r="K4" s="11" t="s">
        <v>36</v>
      </c>
      <c r="L4">
        <v>750</v>
      </c>
      <c r="M4">
        <v>750</v>
      </c>
      <c r="N4">
        <v>750</v>
      </c>
    </row>
    <row r="5" spans="1:14" ht="12.75">
      <c r="A5">
        <f t="shared" si="5"/>
        <v>3</v>
      </c>
      <c r="B5" s="4">
        <v>0.069</v>
      </c>
      <c r="C5">
        <v>750</v>
      </c>
      <c r="D5" s="19">
        <f t="shared" si="0"/>
        <v>613.9431353376355</v>
      </c>
      <c r="F5" s="4">
        <f t="shared" si="1"/>
        <v>0.079</v>
      </c>
      <c r="G5" s="19">
        <f t="shared" si="2"/>
        <v>597.031065291151</v>
      </c>
      <c r="H5" s="4">
        <f t="shared" si="3"/>
        <v>0.059000000000000004</v>
      </c>
      <c r="I5" s="19">
        <f t="shared" si="4"/>
        <v>631.5000409729857</v>
      </c>
      <c r="K5" s="11" t="s">
        <v>37</v>
      </c>
      <c r="L5">
        <v>10000</v>
      </c>
      <c r="M5">
        <v>10000</v>
      </c>
      <c r="N5">
        <v>10000</v>
      </c>
    </row>
    <row r="6" spans="1:14" ht="12.75">
      <c r="A6">
        <f t="shared" si="5"/>
        <v>4</v>
      </c>
      <c r="B6" s="4">
        <v>0.077</v>
      </c>
      <c r="C6">
        <v>750</v>
      </c>
      <c r="D6" s="19">
        <f t="shared" si="0"/>
        <v>557.4404122879421</v>
      </c>
      <c r="F6" s="4">
        <f t="shared" si="1"/>
        <v>0.087</v>
      </c>
      <c r="G6" s="19">
        <f t="shared" si="2"/>
        <v>537.208761440828</v>
      </c>
      <c r="H6" s="4">
        <f t="shared" si="3"/>
        <v>0.067</v>
      </c>
      <c r="I6" s="19">
        <f t="shared" si="4"/>
        <v>578.6335162078219</v>
      </c>
      <c r="K6" s="11" t="s">
        <v>35</v>
      </c>
      <c r="L6" s="8">
        <f>D13</f>
        <v>8724.232274079932</v>
      </c>
      <c r="M6" s="8">
        <f>G13</f>
        <v>8188.16912940437</v>
      </c>
      <c r="N6" s="8">
        <f>I13</f>
        <v>9309.373150674062</v>
      </c>
    </row>
    <row r="7" spans="1:9" ht="12.75">
      <c r="A7">
        <f t="shared" si="5"/>
        <v>5</v>
      </c>
      <c r="B7" s="4">
        <v>0.084</v>
      </c>
      <c r="C7">
        <v>750</v>
      </c>
      <c r="D7" s="19">
        <f t="shared" si="0"/>
        <v>501.0889806702884</v>
      </c>
      <c r="F7" s="4">
        <f t="shared" si="1"/>
        <v>0.094</v>
      </c>
      <c r="G7" s="19">
        <f t="shared" si="2"/>
        <v>478.6021589968147</v>
      </c>
      <c r="H7" s="4">
        <f t="shared" si="3"/>
        <v>0.07400000000000001</v>
      </c>
      <c r="I7" s="19">
        <f t="shared" si="4"/>
        <v>524.8556256953292</v>
      </c>
    </row>
    <row r="8" spans="1:14" ht="12.75">
      <c r="A8">
        <f t="shared" si="5"/>
        <v>6</v>
      </c>
      <c r="B8" s="4">
        <v>0.09</v>
      </c>
      <c r="C8">
        <v>750</v>
      </c>
      <c r="D8" s="19">
        <f t="shared" si="0"/>
        <v>447.20049515941184</v>
      </c>
      <c r="F8" s="4">
        <f t="shared" si="1"/>
        <v>0.09999999999999999</v>
      </c>
      <c r="G8" s="19">
        <f t="shared" si="2"/>
        <v>423.3554475403329</v>
      </c>
      <c r="H8" s="4">
        <f t="shared" si="3"/>
        <v>0.08</v>
      </c>
      <c r="I8" s="19">
        <f t="shared" si="4"/>
        <v>472.6272201623284</v>
      </c>
      <c r="K8" s="15" t="s">
        <v>38</v>
      </c>
      <c r="L8" s="21">
        <v>0.09535</v>
      </c>
      <c r="M8" s="21">
        <v>0.10514</v>
      </c>
      <c r="N8" s="21">
        <v>0.08555</v>
      </c>
    </row>
    <row r="9" spans="1:11" ht="12.75">
      <c r="A9">
        <f t="shared" si="5"/>
        <v>7</v>
      </c>
      <c r="B9" s="4">
        <v>0.094</v>
      </c>
      <c r="C9">
        <v>750</v>
      </c>
      <c r="D9" s="19">
        <f t="shared" si="0"/>
        <v>399.88950783299856</v>
      </c>
      <c r="F9" s="4">
        <f t="shared" si="1"/>
        <v>0.104</v>
      </c>
      <c r="G9" s="19">
        <f t="shared" si="2"/>
        <v>375.21288999753114</v>
      </c>
      <c r="H9" s="4">
        <f t="shared" si="3"/>
        <v>0.084</v>
      </c>
      <c r="I9" s="19">
        <f t="shared" si="4"/>
        <v>426.4383830815623</v>
      </c>
      <c r="K9" s="15" t="s">
        <v>41</v>
      </c>
    </row>
    <row r="10" spans="1:11" ht="12.75">
      <c r="A10">
        <f t="shared" si="5"/>
        <v>8</v>
      </c>
      <c r="B10" s="4">
        <v>0.097</v>
      </c>
      <c r="C10">
        <v>750</v>
      </c>
      <c r="D10" s="19">
        <f t="shared" si="0"/>
        <v>357.6088374373225</v>
      </c>
      <c r="F10" s="4">
        <f t="shared" si="1"/>
        <v>0.107</v>
      </c>
      <c r="G10" s="19">
        <f t="shared" si="2"/>
        <v>332.56787570400826</v>
      </c>
      <c r="H10" s="4">
        <f t="shared" si="3"/>
        <v>0.08700000000000001</v>
      </c>
      <c r="I10" s="19">
        <f t="shared" si="4"/>
        <v>384.79100449171784</v>
      </c>
      <c r="K10" s="15" t="s">
        <v>42</v>
      </c>
    </row>
    <row r="11" spans="1:11" ht="12.75">
      <c r="A11">
        <f t="shared" si="5"/>
        <v>9</v>
      </c>
      <c r="B11" s="4">
        <v>0.099</v>
      </c>
      <c r="C11">
        <v>750</v>
      </c>
      <c r="D11" s="19">
        <f t="shared" si="0"/>
        <v>320.68749969047695</v>
      </c>
      <c r="F11" s="4">
        <f t="shared" si="1"/>
        <v>0.109</v>
      </c>
      <c r="G11" s="19">
        <f t="shared" si="2"/>
        <v>295.58156759195475</v>
      </c>
      <c r="H11" s="4">
        <f t="shared" si="3"/>
        <v>0.08900000000000001</v>
      </c>
      <c r="I11" s="19">
        <f t="shared" si="4"/>
        <v>348.1852309362771</v>
      </c>
      <c r="K11" s="15" t="s">
        <v>39</v>
      </c>
    </row>
    <row r="12" spans="1:11" ht="12.75">
      <c r="A12">
        <f t="shared" si="5"/>
        <v>10</v>
      </c>
      <c r="B12" s="4">
        <v>0.1</v>
      </c>
      <c r="C12" s="14">
        <v>10750</v>
      </c>
      <c r="D12" s="19">
        <f t="shared" si="0"/>
        <v>4144.590361367464</v>
      </c>
      <c r="F12" s="4">
        <f t="shared" si="1"/>
        <v>0.11</v>
      </c>
      <c r="G12" s="19">
        <f t="shared" si="2"/>
        <v>3785.9831468255193</v>
      </c>
      <c r="H12" s="4">
        <f t="shared" si="3"/>
        <v>0.09000000000000001</v>
      </c>
      <c r="I12" s="19">
        <f t="shared" si="4"/>
        <v>4540.916174128656</v>
      </c>
      <c r="K12" s="15" t="s">
        <v>40</v>
      </c>
    </row>
    <row r="13" spans="3:9" ht="12.75">
      <c r="C13" s="13" t="s">
        <v>9</v>
      </c>
      <c r="D13" s="10">
        <f>SUM(D3:D12)</f>
        <v>8724.232274079932</v>
      </c>
      <c r="G13" s="10">
        <f>SUM(G3:G12)</f>
        <v>8188.16912940437</v>
      </c>
      <c r="I13" s="10">
        <f>SUM(I3:I12)</f>
        <v>9309.373150674062</v>
      </c>
    </row>
    <row r="14" ht="12.75">
      <c r="K1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2" sqref="J2"/>
    </sheetView>
  </sheetViews>
  <sheetFormatPr defaultColWidth="9.140625" defaultRowHeight="12.75"/>
  <cols>
    <col min="5" max="5" width="9.421875" style="0" customWidth="1"/>
    <col min="7" max="7" width="13.8515625" style="0" customWidth="1"/>
    <col min="8" max="8" width="11.28125" style="0" customWidth="1"/>
    <col min="11" max="11" width="10.8515625" style="0" customWidth="1"/>
    <col min="12" max="12" width="14.140625" style="0" customWidth="1"/>
    <col min="13" max="13" width="13.421875" style="0" customWidth="1"/>
  </cols>
  <sheetData>
    <row r="1" spans="1:11" ht="12.75">
      <c r="A1" s="24" t="s">
        <v>0</v>
      </c>
      <c r="B1" s="4"/>
      <c r="D1" s="5"/>
      <c r="E1" s="24" t="s">
        <v>1</v>
      </c>
      <c r="G1" s="26" t="s">
        <v>2</v>
      </c>
      <c r="J1" s="24" t="s">
        <v>3</v>
      </c>
      <c r="K1" s="5"/>
    </row>
    <row r="2" spans="1:13" ht="12.75">
      <c r="A2" s="11" t="s">
        <v>31</v>
      </c>
      <c r="B2" s="15" t="s">
        <v>43</v>
      </c>
      <c r="C2" s="23" t="s">
        <v>52</v>
      </c>
      <c r="E2" s="13" t="s">
        <v>45</v>
      </c>
      <c r="G2" s="11" t="s">
        <v>47</v>
      </c>
      <c r="H2" s="11" t="s">
        <v>46</v>
      </c>
      <c r="J2" s="11" t="s">
        <v>31</v>
      </c>
      <c r="K2" s="13" t="s">
        <v>23</v>
      </c>
      <c r="L2" s="11" t="s">
        <v>32</v>
      </c>
      <c r="M2" s="11" t="s">
        <v>34</v>
      </c>
    </row>
    <row r="3" spans="1:13" ht="12.75">
      <c r="A3">
        <v>1</v>
      </c>
      <c r="B3" s="22">
        <v>1018.52</v>
      </c>
      <c r="C3" s="20">
        <f>(B$10+C$10)/B3-1</f>
        <v>0.0799984290931941</v>
      </c>
      <c r="E3" s="20">
        <f>C3</f>
        <v>0.0799984290931941</v>
      </c>
      <c r="G3" s="11" t="s">
        <v>48</v>
      </c>
      <c r="H3" s="15">
        <f>(((1+C5)^A5)/((1+C3)^A3))-1</f>
        <v>0.23240870703651684</v>
      </c>
      <c r="J3">
        <v>1</v>
      </c>
      <c r="K3" s="4">
        <v>0.09</v>
      </c>
      <c r="L3" s="8">
        <f>1000*E3</f>
        <v>79.9984290931941</v>
      </c>
      <c r="M3" s="19">
        <f>L3/(1+K3)^J3</f>
        <v>73.39305421393954</v>
      </c>
    </row>
    <row r="4" spans="1:13" ht="12.75">
      <c r="A4">
        <v>2</v>
      </c>
      <c r="B4" s="22">
        <v>1010</v>
      </c>
      <c r="C4" s="20">
        <f>((B$10+C$10)/(B4-B$10/(1+C3)^A3))^(1/A4)-1</f>
        <v>0.09500285936388586</v>
      </c>
      <c r="E4" s="5">
        <f>((1+C4)^A4)/(1+C3)^A3-1</f>
        <v>0.11021574635236853</v>
      </c>
      <c r="G4" s="11" t="s">
        <v>49</v>
      </c>
      <c r="H4" s="20">
        <f>(1+H3)^(1/(A5-A3))-1</f>
        <v>0.11013904851442669</v>
      </c>
      <c r="J4">
        <f>J3+1</f>
        <v>2</v>
      </c>
      <c r="K4" s="4">
        <v>0.09</v>
      </c>
      <c r="L4" s="8">
        <f>1000*E4</f>
        <v>110.21574635236853</v>
      </c>
      <c r="M4" s="19">
        <f>L4/(1+K4)^J4</f>
        <v>92.76638864773042</v>
      </c>
    </row>
    <row r="5" spans="1:13" ht="12.75">
      <c r="A5">
        <v>3</v>
      </c>
      <c r="B5" s="22">
        <v>1002.44</v>
      </c>
      <c r="C5" s="20">
        <f>((B$10+C$10)/(B5-B$10/(1+C3)^A3-B$10/(1+C4)^A4))^(1/A5)-1</f>
        <v>0.09999985333337236</v>
      </c>
      <c r="E5" s="5">
        <f>((1+C5)^A5)/(1+C4)^A4-1</f>
        <v>0.11006235597505731</v>
      </c>
      <c r="F5" s="2"/>
      <c r="J5">
        <f>J4+1</f>
        <v>3</v>
      </c>
      <c r="K5" s="4">
        <v>0.09</v>
      </c>
      <c r="L5" s="8">
        <f>1000*E5</f>
        <v>110.06235597505732</v>
      </c>
      <c r="M5" s="19">
        <f>L5/(1+K5)^J5</f>
        <v>84.98833306053942</v>
      </c>
    </row>
    <row r="6" spans="1:13" ht="12.75">
      <c r="A6">
        <v>4</v>
      </c>
      <c r="B6" s="22">
        <v>1030.39</v>
      </c>
      <c r="C6" s="20">
        <f>((B$10+C$10)/(B6-B$10/(1+C3)^A3-B$10/(1+C4)^A4-B$10/(1+C5)^A5))^(1/A6)-1</f>
        <v>0.09000091993968495</v>
      </c>
      <c r="E6" s="5">
        <f>((1+C6)^A6)/(1+C5)^A5-1</f>
        <v>0.06054616080756148</v>
      </c>
      <c r="G6" s="11" t="s">
        <v>50</v>
      </c>
      <c r="H6" s="15">
        <f>(((1+C7)^A7)/((1+C5)^A5))-1</f>
        <v>0.1297310144582151</v>
      </c>
      <c r="J6">
        <f>J5+1</f>
        <v>4</v>
      </c>
      <c r="K6" s="4">
        <v>0.09</v>
      </c>
      <c r="L6" s="8">
        <f>1000*E6</f>
        <v>60.54616080756148</v>
      </c>
      <c r="M6" s="19">
        <f>L6/(1+K6)^J6</f>
        <v>42.89242674928406</v>
      </c>
    </row>
    <row r="7" spans="1:13" ht="12.75">
      <c r="A7">
        <v>5</v>
      </c>
      <c r="B7" s="22">
        <v>1053.51</v>
      </c>
      <c r="C7" s="20">
        <f>((B$10+C$10)/(B7-B$10/(1+C3)^A3-B$10/(1+C4)^A4-B$10/(1+C5)^A5-B$10/(1+C6)^A6))^(1/A7)-1</f>
        <v>0.08500211977452055</v>
      </c>
      <c r="E7" s="5">
        <f>((1+C7)^A7)/(1+C6)^A6-1</f>
        <v>0.06523511772271395</v>
      </c>
      <c r="G7" s="11" t="s">
        <v>51</v>
      </c>
      <c r="H7" s="20">
        <f>(1+H6)^(1/(A7-A5))-1</f>
        <v>0.06288805358711946</v>
      </c>
      <c r="J7">
        <f>J6+1</f>
        <v>5</v>
      </c>
      <c r="K7" s="4">
        <v>0.09</v>
      </c>
      <c r="L7" s="8">
        <f>1000*(1+E7)</f>
        <v>1065.235117722714</v>
      </c>
      <c r="M7" s="19">
        <f>L7/(1+K7)^J7</f>
        <v>692.3297367952046</v>
      </c>
    </row>
    <row r="8" spans="12:13" ht="12.75">
      <c r="L8" s="11" t="s">
        <v>9</v>
      </c>
      <c r="M8" s="10">
        <f>SUM(M3:M7)</f>
        <v>986.369939466698</v>
      </c>
    </row>
    <row r="9" spans="2:7" ht="12.75">
      <c r="B9" s="13" t="s">
        <v>44</v>
      </c>
      <c r="C9" s="13" t="s">
        <v>6</v>
      </c>
      <c r="G9" s="11" t="s">
        <v>54</v>
      </c>
    </row>
    <row r="10" spans="2:7" ht="12.75">
      <c r="B10" s="22">
        <v>100</v>
      </c>
      <c r="C10" s="22">
        <v>1000</v>
      </c>
      <c r="G10" s="11" t="s">
        <v>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</dc:creator>
  <cp:keywords/>
  <dc:description/>
  <cp:lastModifiedBy>Stuart Klugman</cp:lastModifiedBy>
  <dcterms:created xsi:type="dcterms:W3CDTF">2011-02-25T21:50:51Z</dcterms:created>
  <dcterms:modified xsi:type="dcterms:W3CDTF">2012-04-17T15:46:35Z</dcterms:modified>
  <cp:category/>
  <cp:version/>
  <cp:contentType/>
  <cp:contentStatus/>
</cp:coreProperties>
</file>