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84" windowHeight="3540" activeTab="2"/>
  </bookViews>
  <sheets>
    <sheet name="Example 1 (Counts)" sheetId="1" r:id="rId1"/>
    <sheet name="Example 2 (Amounts)" sheetId="2" r:id="rId2"/>
    <sheet name="Example 3 (Counts)" sheetId="3" r:id="rId3"/>
  </sheets>
  <definedNames>
    <definedName name="_xlfn.CONFIDENCE.NORM" hidden="1">#NAME?</definedName>
    <definedName name="_xlfn.NORM.S.INV" hidden="1">#NAME?</definedName>
    <definedName name="Basis">#REF!</definedName>
    <definedName name="multiple" localSheetId="0">'Example 1 (Counts)'!$C$11</definedName>
    <definedName name="multiple">'Example 1 (Counts)'!$C$11</definedName>
  </definedNames>
  <calcPr fullCalcOnLoad="1"/>
</workbook>
</file>

<file path=xl/sharedStrings.xml><?xml version="1.0" encoding="utf-8"?>
<sst xmlns="http://schemas.openxmlformats.org/spreadsheetml/2006/main" count="108" uniqueCount="49">
  <si>
    <t>Age</t>
  </si>
  <si>
    <t>Total</t>
  </si>
  <si>
    <t>Lives</t>
  </si>
  <si>
    <r>
      <t>b</t>
    </r>
    <r>
      <rPr>
        <b/>
        <vertAlign val="subscript"/>
        <sz val="10"/>
        <rFont val="Arial"/>
        <family val="2"/>
      </rPr>
      <t>i</t>
    </r>
  </si>
  <si>
    <t>Deaths (benefits)</t>
  </si>
  <si>
    <t>Deaths (lives)</t>
  </si>
  <si>
    <t>Number of deaths needed for full credibility:</t>
  </si>
  <si>
    <t>Exp Deaths (benefits)</t>
  </si>
  <si>
    <r>
      <t>Ratio</t>
    </r>
    <r>
      <rPr>
        <b/>
        <vertAlign val="subscript"/>
        <sz val="10"/>
        <rFont val="Arial"/>
        <family val="2"/>
      </rPr>
      <t>x</t>
    </r>
  </si>
  <si>
    <r>
      <t>q</t>
    </r>
    <r>
      <rPr>
        <b/>
        <vertAlign val="superscript"/>
        <sz val="10"/>
        <rFont val="Arial"/>
        <family val="2"/>
      </rPr>
      <t>experience</t>
    </r>
  </si>
  <si>
    <t>Exp Deaths (lives)</t>
  </si>
  <si>
    <r>
      <t>q</t>
    </r>
    <r>
      <rPr>
        <b/>
        <vertAlign val="superscript"/>
        <sz val="10"/>
        <color indexed="10"/>
        <rFont val="Arial"/>
        <family val="0"/>
      </rPr>
      <t>RP2014M</t>
    </r>
  </si>
  <si>
    <t>p</t>
  </si>
  <si>
    <t>r</t>
  </si>
  <si>
    <t xml:space="preserve">z-value = </t>
  </si>
  <si>
    <r>
      <t>q</t>
    </r>
    <r>
      <rPr>
        <b/>
        <vertAlign val="superscript"/>
        <sz val="10"/>
        <color indexed="10"/>
        <rFont val="Arial"/>
        <family val="0"/>
      </rPr>
      <t>RP2014F</t>
    </r>
  </si>
  <si>
    <t>LFCT Parameters:</t>
  </si>
  <si>
    <t>&lt;== Input</t>
  </si>
  <si>
    <t>Notation</t>
  </si>
  <si>
    <t>i</t>
  </si>
  <si>
    <t>Benefit Amount</t>
  </si>
  <si>
    <t>Square of Benefit Amount for each life  at indicated age</t>
  </si>
  <si>
    <r>
      <rPr>
        <b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</si>
  <si>
    <r>
      <t>q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</t>
    </r>
  </si>
  <si>
    <r>
      <t>q</t>
    </r>
    <r>
      <rPr>
        <b/>
        <vertAlign val="super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</t>
    </r>
  </si>
  <si>
    <r>
      <t>E</t>
    </r>
    <r>
      <rPr>
        <b/>
        <vertAlign val="subscript"/>
        <sz val="10"/>
        <rFont val="Arial"/>
        <family val="2"/>
      </rPr>
      <t>D</t>
    </r>
  </si>
  <si>
    <r>
      <t>E</t>
    </r>
    <r>
      <rPr>
        <b/>
        <vertAlign val="subscript"/>
        <sz val="10"/>
        <rFont val="Arial"/>
        <family val="2"/>
      </rPr>
      <t>N</t>
    </r>
  </si>
  <si>
    <t>Adjusted  mortality rate based on study</t>
  </si>
  <si>
    <t>Mortality rate based on actual deaths</t>
  </si>
  <si>
    <t>Multiple</t>
  </si>
  <si>
    <r>
      <t xml:space="preserve">Z * </t>
    </r>
    <r>
      <rPr>
        <b/>
        <i/>
        <sz val="12"/>
        <rFont val="Times New Roman"/>
        <family val="0"/>
      </rPr>
      <t>f</t>
    </r>
    <r>
      <rPr>
        <b/>
        <sz val="12"/>
        <rFont val="Times New Roman"/>
        <family val="0"/>
      </rPr>
      <t xml:space="preserve"> + (1-Z) * 1</t>
    </r>
  </si>
  <si>
    <t>Z (credibility factor)</t>
  </si>
  <si>
    <r>
      <t>å</t>
    </r>
    <r>
      <rPr>
        <b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d</t>
    </r>
    <r>
      <rPr>
        <b/>
        <vertAlign val="subscript"/>
        <sz val="10"/>
        <rFont val="Arial"/>
        <family val="2"/>
      </rPr>
      <t>i</t>
    </r>
  </si>
  <si>
    <r>
      <t>å</t>
    </r>
    <r>
      <rPr>
        <b/>
        <sz val="10"/>
        <rFont val="Arial"/>
        <family val="2"/>
      </rPr>
      <t>d</t>
    </r>
    <r>
      <rPr>
        <b/>
        <vertAlign val="subscript"/>
        <sz val="10"/>
        <rFont val="Arial"/>
        <family val="2"/>
      </rPr>
      <t>i</t>
    </r>
  </si>
  <si>
    <r>
      <t>A</t>
    </r>
    <r>
      <rPr>
        <b/>
        <vertAlign val="subscript"/>
        <sz val="10"/>
        <rFont val="Arial"/>
        <family val="2"/>
      </rPr>
      <t>D</t>
    </r>
  </si>
  <si>
    <r>
      <t>A</t>
    </r>
    <r>
      <rPr>
        <b/>
        <vertAlign val="subscript"/>
        <sz val="10"/>
        <rFont val="Arial"/>
        <family val="2"/>
      </rPr>
      <t>N</t>
    </r>
  </si>
  <si>
    <r>
      <t>å</t>
    </r>
    <r>
      <rPr>
        <b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S</t>
    </r>
  </si>
  <si>
    <r>
      <t>å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S</t>
    </r>
  </si>
  <si>
    <t>Input data into gray highlighted cells</t>
  </si>
  <si>
    <t>A/E</t>
  </si>
  <si>
    <t>Mortality Credibility Study (Example 1)</t>
  </si>
  <si>
    <r>
      <t>q</t>
    </r>
    <r>
      <rPr>
        <b/>
        <vertAlign val="superscript"/>
        <sz val="10"/>
        <rFont val="Arial"/>
        <family val="2"/>
      </rPr>
      <t>PPA2014U</t>
    </r>
  </si>
  <si>
    <r>
      <t>å</t>
    </r>
    <r>
      <rPr>
        <b/>
        <sz val="10"/>
        <rFont val="Arial"/>
        <family val="2"/>
      </rPr>
      <t>(b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)q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s</t>
    </r>
  </si>
  <si>
    <r>
      <t>(b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)q</t>
    </r>
    <r>
      <rPr>
        <b/>
        <vertAlign val="superscript"/>
        <sz val="10"/>
        <rFont val="Arial"/>
        <family val="2"/>
      </rPr>
      <t>S</t>
    </r>
  </si>
  <si>
    <r>
      <rPr>
        <b/>
        <i/>
        <sz val="12"/>
        <rFont val="Arial"/>
        <family val="0"/>
      </rPr>
      <t xml:space="preserve">f̂ </t>
    </r>
    <r>
      <rPr>
        <b/>
        <i/>
        <sz val="10"/>
        <rFont val="Arial"/>
        <family val="0"/>
      </rPr>
      <t>= (A</t>
    </r>
    <r>
      <rPr>
        <b/>
        <i/>
        <vertAlign val="subscript"/>
        <sz val="10"/>
        <rFont val="Arial"/>
        <family val="0"/>
      </rPr>
      <t>N</t>
    </r>
    <r>
      <rPr>
        <b/>
        <i/>
        <sz val="10"/>
        <rFont val="Arial"/>
        <family val="0"/>
      </rPr>
      <t>/E</t>
    </r>
    <r>
      <rPr>
        <b/>
        <i/>
        <vertAlign val="subscript"/>
        <sz val="10"/>
        <rFont val="Arial"/>
        <family val="0"/>
      </rPr>
      <t>N</t>
    </r>
    <r>
      <rPr>
        <b/>
        <i/>
        <sz val="10"/>
        <rFont val="Arial"/>
        <family val="0"/>
      </rPr>
      <t>)</t>
    </r>
  </si>
  <si>
    <r>
      <t xml:space="preserve">f̂ </t>
    </r>
    <r>
      <rPr>
        <b/>
        <i/>
        <sz val="10"/>
        <rFont val="Arial"/>
        <family val="0"/>
      </rPr>
      <t>= (A</t>
    </r>
    <r>
      <rPr>
        <b/>
        <i/>
        <vertAlign val="subscript"/>
        <sz val="10"/>
        <rFont val="Arial"/>
        <family val="0"/>
      </rPr>
      <t>N</t>
    </r>
    <r>
      <rPr>
        <b/>
        <i/>
        <sz val="10"/>
        <rFont val="Arial"/>
        <family val="0"/>
      </rPr>
      <t>/E</t>
    </r>
    <r>
      <rPr>
        <b/>
        <i/>
        <vertAlign val="subscript"/>
        <sz val="10"/>
        <rFont val="Arial"/>
        <family val="0"/>
      </rPr>
      <t>N</t>
    </r>
    <r>
      <rPr>
        <b/>
        <i/>
        <sz val="10"/>
        <rFont val="Arial"/>
        <family val="0"/>
      </rPr>
      <t>)</t>
    </r>
  </si>
  <si>
    <r>
      <t>f̂ = (A</t>
    </r>
    <r>
      <rPr>
        <b/>
        <i/>
        <vertAlign val="subscript"/>
        <sz val="10"/>
        <rFont val="Arial"/>
        <family val="0"/>
      </rPr>
      <t>D</t>
    </r>
    <r>
      <rPr>
        <b/>
        <i/>
        <sz val="10"/>
        <rFont val="Arial"/>
        <family val="0"/>
      </rPr>
      <t>/E</t>
    </r>
    <r>
      <rPr>
        <b/>
        <i/>
        <vertAlign val="subscript"/>
        <sz val="10"/>
        <rFont val="Arial"/>
        <family val="0"/>
      </rPr>
      <t>D</t>
    </r>
    <r>
      <rPr>
        <b/>
        <i/>
        <sz val="10"/>
        <rFont val="Arial"/>
        <family val="0"/>
      </rPr>
      <t>)</t>
    </r>
  </si>
  <si>
    <t>Mortality Credibility Study (Example 2)</t>
  </si>
  <si>
    <t>Mortality Credibility Study (Example 3)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</si>
</sst>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0.0"/>
    <numFmt numFmtId="174" formatCode="_(* #,##0.000000000_);_(* \(#,##0.000000000\);_(* &quot;-&quot;??_);_(@_)"/>
    <numFmt numFmtId="175" formatCode="_(* #,##0.0000000000_);_(* \(#,##0.0000000000\);_(* &quot;-&quot;??_);_(@_)"/>
    <numFmt numFmtId="176" formatCode="0.000"/>
    <numFmt numFmtId="177" formatCode="0.000000"/>
    <numFmt numFmtId="178" formatCode="_(* #,##0.000000_);_(* \(#,##0.000000\);_(* &quot;-&quot;??????_);_(@_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u val="single"/>
      <sz val="10"/>
      <name val="MS Sans Serif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b/>
      <vertAlign val="superscript"/>
      <sz val="10"/>
      <color indexed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b/>
      <i/>
      <sz val="12"/>
      <name val="Times New Roman"/>
      <family val="0"/>
    </font>
    <font>
      <b/>
      <i/>
      <vertAlign val="subscript"/>
      <sz val="10"/>
      <name val="Arial"/>
      <family val="0"/>
    </font>
    <font>
      <b/>
      <i/>
      <sz val="12"/>
      <name val="Arial"/>
      <family val="0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b/>
      <sz val="9.5"/>
      <color indexed="8"/>
      <name val="Arial"/>
      <family val="0"/>
    </font>
    <font>
      <sz val="12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57" applyFont="1" applyFill="1" applyBorder="1" applyAlignment="1">
      <alignment horizontal="right"/>
      <protection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57" applyFont="1">
      <alignment/>
      <protection/>
    </xf>
    <xf numFmtId="170" fontId="0" fillId="0" borderId="0" xfId="42" applyNumberFormat="1" applyFont="1" applyAlignment="1">
      <alignment/>
    </xf>
    <xf numFmtId="164" fontId="7" fillId="0" borderId="0" xfId="0" applyNumberFormat="1" applyFont="1" applyAlignment="1">
      <alignment/>
    </xf>
    <xf numFmtId="43" fontId="7" fillId="0" borderId="0" xfId="42" applyFont="1" applyAlignment="1">
      <alignment/>
    </xf>
    <xf numFmtId="170" fontId="7" fillId="0" borderId="0" xfId="42" applyNumberFormat="1" applyFont="1" applyAlignment="1">
      <alignment/>
    </xf>
    <xf numFmtId="164" fontId="7" fillId="0" borderId="0" xfId="42" applyNumberFormat="1" applyFont="1" applyAlignment="1">
      <alignment/>
    </xf>
    <xf numFmtId="0" fontId="7" fillId="0" borderId="0" xfId="0" applyFont="1" applyAlignment="1">
      <alignment horizontal="right" wrapText="1"/>
    </xf>
    <xf numFmtId="43" fontId="0" fillId="0" borderId="10" xfId="42" applyNumberFormat="1" applyFon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1" fillId="0" borderId="11" xfId="57" applyFont="1" applyFill="1" applyBorder="1" applyAlignment="1">
      <alignment horizontal="right" wrapText="1"/>
      <protection/>
    </xf>
    <xf numFmtId="43" fontId="11" fillId="0" borderId="11" xfId="42" applyFont="1" applyFill="1" applyBorder="1" applyAlignment="1">
      <alignment horizontal="right" wrapText="1"/>
    </xf>
    <xf numFmtId="43" fontId="0" fillId="0" borderId="0" xfId="0" applyNumberFormat="1" applyAlignment="1">
      <alignment/>
    </xf>
    <xf numFmtId="0" fontId="57" fillId="0" borderId="0" xfId="0" applyFont="1" applyAlignment="1">
      <alignment horizontal="right" wrapText="1"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77" fontId="0" fillId="0" borderId="0" xfId="0" applyNumberForma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167" fontId="7" fillId="0" borderId="13" xfId="42" applyNumberFormat="1" applyFont="1" applyBorder="1" applyAlignment="1">
      <alignment/>
    </xf>
    <xf numFmtId="167" fontId="7" fillId="0" borderId="19" xfId="42" applyNumberFormat="1" applyFont="1" applyBorder="1" applyAlignment="1">
      <alignment horizontal="right"/>
    </xf>
    <xf numFmtId="176" fontId="7" fillId="0" borderId="20" xfId="0" applyNumberFormat="1" applyFont="1" applyBorder="1" applyAlignment="1">
      <alignment/>
    </xf>
    <xf numFmtId="164" fontId="7" fillId="0" borderId="21" xfId="42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6" fillId="0" borderId="16" xfId="0" applyFont="1" applyBorder="1" applyAlignment="1">
      <alignment/>
    </xf>
    <xf numFmtId="43" fontId="7" fillId="0" borderId="21" xfId="42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57" fillId="0" borderId="0" xfId="0" applyFont="1" applyFill="1" applyAlignment="1">
      <alignment horizontal="right" wrapText="1"/>
    </xf>
    <xf numFmtId="164" fontId="0" fillId="0" borderId="0" xfId="42" applyNumberFormat="1" applyFont="1" applyFill="1" applyAlignment="1">
      <alignment/>
    </xf>
    <xf numFmtId="164" fontId="11" fillId="0" borderId="11" xfId="42" applyNumberFormat="1" applyFont="1" applyFill="1" applyBorder="1" applyAlignment="1">
      <alignment horizontal="right" wrapText="1"/>
    </xf>
    <xf numFmtId="43" fontId="0" fillId="0" borderId="0" xfId="42" applyFont="1" applyFill="1" applyAlignment="1">
      <alignment/>
    </xf>
    <xf numFmtId="170" fontId="0" fillId="0" borderId="0" xfId="42" applyNumberFormat="1" applyFont="1" applyFill="1" applyAlignment="1">
      <alignment/>
    </xf>
    <xf numFmtId="177" fontId="0" fillId="0" borderId="0" xfId="0" applyNumberFormat="1" applyFill="1" applyBorder="1" applyAlignment="1">
      <alignment horizontal="center"/>
    </xf>
    <xf numFmtId="43" fontId="0" fillId="0" borderId="0" xfId="42" applyNumberFormat="1" applyFont="1" applyAlignment="1">
      <alignment/>
    </xf>
    <xf numFmtId="2" fontId="11" fillId="0" borderId="11" xfId="57" applyNumberFormat="1" applyFont="1" applyFill="1" applyBorder="1" applyAlignment="1">
      <alignment horizontal="right" wrapText="1"/>
      <protection/>
    </xf>
    <xf numFmtId="0" fontId="0" fillId="0" borderId="0" xfId="0" applyNumberFormat="1" applyAlignment="1">
      <alignment vertical="center"/>
    </xf>
    <xf numFmtId="1" fontId="11" fillId="0" borderId="11" xfId="57" applyNumberFormat="1" applyFont="1" applyFill="1" applyBorder="1" applyAlignment="1">
      <alignment horizontal="right" wrapText="1"/>
      <protection/>
    </xf>
    <xf numFmtId="0" fontId="20" fillId="0" borderId="16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1. Ratio of Actual to Expected Deaths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counts)</a:t>
            </a:r>
          </a:p>
        </c:rich>
      </c:tx>
      <c:layout>
        <c:manualLayout>
          <c:xMode val="factor"/>
          <c:yMode val="factor"/>
          <c:x val="-0.12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3525"/>
          <c:w val="0.9285"/>
          <c:h val="0.8145"/>
        </c:manualLayout>
      </c:layout>
      <c:lineChart>
        <c:grouping val="standard"/>
        <c:varyColors val="0"/>
        <c:ser>
          <c:idx val="3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'Example 1 (Counts)'!$A$13:$A$62</c:f>
              <c:numCache/>
            </c:numRef>
          </c:cat>
          <c:val>
            <c:numRef>
              <c:f>'Example 1 (Counts)'!$J$13:$J$62</c:f>
              <c:numCache/>
            </c:numRef>
          </c:val>
          <c:smooth val="0"/>
        </c:ser>
        <c:marker val="1"/>
        <c:axId val="56952186"/>
        <c:axId val="42807627"/>
      </c:lineChart>
      <c:cat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7627"/>
        <c:crossesAt val="1"/>
        <c:auto val="1"/>
        <c:lblOffset val="100"/>
        <c:tickLblSkip val="5"/>
        <c:noMultiLvlLbl val="0"/>
      </c:catAx>
      <c:valAx>
        <c:axId val="42807627"/>
        <c:scaling>
          <c:orientation val="minMax"/>
          <c:max val="12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to Expected Deaths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218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2. Comparing Mortality Rates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counts)</a:t>
            </a:r>
          </a:p>
        </c:rich>
      </c:tx>
      <c:layout>
        <c:manualLayout>
          <c:xMode val="factor"/>
          <c:yMode val="factor"/>
          <c:x val="0.086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9"/>
          <c:w val="0.95825"/>
          <c:h val="0.8535"/>
        </c:manualLayout>
      </c:layout>
      <c:lineChart>
        <c:grouping val="standard"/>
        <c:varyColors val="0"/>
        <c:ser>
          <c:idx val="0"/>
          <c:order val="0"/>
          <c:tx>
            <c:v>Standard Table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1 (Counts)'!$A$13:$A$62</c:f>
              <c:numCache/>
            </c:numRef>
          </c:cat>
          <c:val>
            <c:numRef>
              <c:f>'Example 1 (Counts)'!$E$13:$E$62</c:f>
              <c:numCache/>
            </c:numRef>
          </c:val>
          <c:smooth val="0"/>
        </c:ser>
        <c:ser>
          <c:idx val="2"/>
          <c:order val="1"/>
          <c:tx>
            <c:v>Actual Experience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'Example 1 (Counts)'!$A$13:$A$62</c:f>
              <c:numCache/>
            </c:numRef>
          </c:cat>
          <c:val>
            <c:numRef>
              <c:f>'Example 1 (Counts)'!$F$13:$F$62</c:f>
              <c:numCache/>
            </c:numRef>
          </c:val>
          <c:smooth val="0"/>
        </c:ser>
        <c:ser>
          <c:idx val="1"/>
          <c:order val="2"/>
          <c:tx>
            <c:v>Adjusted Table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1 (Counts)'!$A$13:$A$62</c:f>
              <c:numCache/>
            </c:numRef>
          </c:cat>
          <c:val>
            <c:numRef>
              <c:f>'Example 1 (Counts)'!$H$13:$H$62</c:f>
              <c:numCache/>
            </c:numRef>
          </c:val>
          <c:smooth val="0"/>
        </c:ser>
        <c:marker val="1"/>
        <c:axId val="49724324"/>
        <c:axId val="44865733"/>
      </c:lineChart>
      <c:catAx>
        <c:axId val="4972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5733"/>
        <c:crosses val="autoZero"/>
        <c:auto val="1"/>
        <c:lblOffset val="100"/>
        <c:tickLblSkip val="5"/>
        <c:tickMarkSkip val="5"/>
        <c:noMultiLvlLbl val="0"/>
      </c:catAx>
      <c:valAx>
        <c:axId val="44865733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Rates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4324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"/>
          <c:y val="0.24925"/>
          <c:w val="0.211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1. Ratio of Actual to Expected Deaths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amounts)</a:t>
            </a:r>
          </a:p>
        </c:rich>
      </c:tx>
      <c:layout>
        <c:manualLayout>
          <c:xMode val="factor"/>
          <c:yMode val="factor"/>
          <c:x val="0.07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55"/>
          <c:w val="0.9205"/>
          <c:h val="0.81425"/>
        </c:manualLayout>
      </c:layout>
      <c:lineChart>
        <c:grouping val="standard"/>
        <c:varyColors val="0"/>
        <c:ser>
          <c:idx val="3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'Example 2 (Amounts)'!$A$13:$A$62</c:f>
              <c:strCache/>
            </c:strRef>
          </c:cat>
          <c:val>
            <c:numRef>
              <c:f>'Example 2 (Amounts)'!$N$13:$N$62</c:f>
              <c:numCache/>
            </c:numRef>
          </c:val>
          <c:smooth val="0"/>
        </c:ser>
        <c:marker val="1"/>
        <c:axId val="1138414"/>
        <c:axId val="10245727"/>
      </c:lineChart>
      <c:catAx>
        <c:axId val="113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5727"/>
        <c:crossesAt val="1"/>
        <c:auto val="1"/>
        <c:lblOffset val="100"/>
        <c:tickLblSkip val="5"/>
        <c:noMultiLvlLbl val="0"/>
      </c:catAx>
      <c:valAx>
        <c:axId val="10245727"/>
        <c:scaling>
          <c:orientation val="minMax"/>
          <c:max val="12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to Expected Deaths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41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2. Comparing Mortality Rates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amounts)</a:t>
            </a:r>
          </a:p>
        </c:rich>
      </c:tx>
      <c:layout>
        <c:manualLayout>
          <c:xMode val="factor"/>
          <c:yMode val="factor"/>
          <c:x val="0.065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975"/>
          <c:w val="0.951"/>
          <c:h val="0.85275"/>
        </c:manualLayout>
      </c:layout>
      <c:lineChart>
        <c:grouping val="standard"/>
        <c:varyColors val="0"/>
        <c:ser>
          <c:idx val="0"/>
          <c:order val="0"/>
          <c:tx>
            <c:v>Standard Table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'Example 2 (Amounts)'!$A$13:$A$62</c:f>
              <c:strCache/>
            </c:strRef>
          </c:cat>
          <c:val>
            <c:numRef>
              <c:f>'Example 2 (Amounts)'!$G$13:$G$62</c:f>
              <c:numCache/>
            </c:numRef>
          </c:val>
          <c:smooth val="0"/>
        </c:ser>
        <c:ser>
          <c:idx val="2"/>
          <c:order val="1"/>
          <c:tx>
            <c:v>Actual Experience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'Example 2 (Amounts)'!$A$13:$A$62</c:f>
              <c:strCache/>
            </c:strRef>
          </c:cat>
          <c:val>
            <c:numRef>
              <c:f>'Example 2 (Amounts)'!$H$13:$H$62</c:f>
              <c:numCache/>
            </c:numRef>
          </c:val>
          <c:smooth val="0"/>
        </c:ser>
        <c:ser>
          <c:idx val="1"/>
          <c:order val="2"/>
          <c:tx>
            <c:v>Adjusted Table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'Example 2 (Amounts)'!$A$13:$A$62</c:f>
              <c:strCache/>
            </c:strRef>
          </c:cat>
          <c:val>
            <c:numRef>
              <c:f>'Example 2 (Amounts)'!$L$13:$L$62</c:f>
              <c:numCache/>
            </c:numRef>
          </c:val>
          <c:smooth val="0"/>
        </c:ser>
        <c:marker val="1"/>
        <c:axId val="25102680"/>
        <c:axId val="24597529"/>
      </c:lineChart>
      <c:catAx>
        <c:axId val="2510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97529"/>
        <c:crosses val="autoZero"/>
        <c:auto val="1"/>
        <c:lblOffset val="100"/>
        <c:tickLblSkip val="5"/>
        <c:tickMarkSkip val="5"/>
        <c:noMultiLvlLbl val="0"/>
      </c:catAx>
      <c:valAx>
        <c:axId val="24597529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Rates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2680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"/>
          <c:y val="0.2495"/>
          <c:w val="0.2095"/>
          <c:h val="0.1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1. Ratio of Actual to Expected Deaths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counts)</a:t>
            </a:r>
          </a:p>
        </c:rich>
      </c:tx>
      <c:layout>
        <c:manualLayout>
          <c:xMode val="factor"/>
          <c:yMode val="factor"/>
          <c:x val="0.051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355"/>
          <c:w val="0.92375"/>
          <c:h val="0.814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'Example 3 (Counts)'!$A$13:$A$62</c:f>
              <c:numCache/>
            </c:numRef>
          </c:cat>
          <c:val>
            <c:numRef>
              <c:f>'Example 3 (Counts)'!$J$13:$J$62</c:f>
              <c:numCache/>
            </c:numRef>
          </c:val>
          <c:smooth val="0"/>
        </c:ser>
        <c:marker val="1"/>
        <c:axId val="20051170"/>
        <c:axId val="46242803"/>
      </c:lineChart>
      <c:catAx>
        <c:axId val="20051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2803"/>
        <c:crossesAt val="1"/>
        <c:auto val="1"/>
        <c:lblOffset val="100"/>
        <c:tickLblSkip val="5"/>
        <c:noMultiLvlLbl val="0"/>
      </c:catAx>
      <c:valAx>
        <c:axId val="46242803"/>
        <c:scaling>
          <c:orientation val="minMax"/>
          <c:max val="12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to Expected Deaths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117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2. Comparing Mortality Rates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counts)</a:t>
            </a:r>
          </a:p>
        </c:rich>
      </c:tx>
      <c:layout>
        <c:manualLayout>
          <c:xMode val="factor"/>
          <c:yMode val="factor"/>
          <c:x val="0.065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3925"/>
          <c:w val="0.94875"/>
          <c:h val="0.85325"/>
        </c:manualLayout>
      </c:layout>
      <c:lineChart>
        <c:grouping val="standard"/>
        <c:varyColors val="0"/>
        <c:ser>
          <c:idx val="0"/>
          <c:order val="0"/>
          <c:tx>
            <c:v>Standard Table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1 (Counts)'!$A$13:$A$62</c:f>
              <c:numCache>
                <c:ptCount val="50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  <c:pt idx="22">
                  <c:v>70</c:v>
                </c:pt>
                <c:pt idx="23">
                  <c:v>71</c:v>
                </c:pt>
                <c:pt idx="24">
                  <c:v>72</c:v>
                </c:pt>
                <c:pt idx="25">
                  <c:v>73</c:v>
                </c:pt>
                <c:pt idx="26">
                  <c:v>74</c:v>
                </c:pt>
                <c:pt idx="27">
                  <c:v>75</c:v>
                </c:pt>
                <c:pt idx="28">
                  <c:v>76</c:v>
                </c:pt>
                <c:pt idx="29">
                  <c:v>77</c:v>
                </c:pt>
                <c:pt idx="30">
                  <c:v>78</c:v>
                </c:pt>
                <c:pt idx="31">
                  <c:v>79</c:v>
                </c:pt>
                <c:pt idx="32">
                  <c:v>80</c:v>
                </c:pt>
                <c:pt idx="33">
                  <c:v>81</c:v>
                </c:pt>
                <c:pt idx="34">
                  <c:v>82</c:v>
                </c:pt>
                <c:pt idx="35">
                  <c:v>83</c:v>
                </c:pt>
                <c:pt idx="36">
                  <c:v>84</c:v>
                </c:pt>
                <c:pt idx="37">
                  <c:v>85</c:v>
                </c:pt>
                <c:pt idx="38">
                  <c:v>86</c:v>
                </c:pt>
                <c:pt idx="39">
                  <c:v>87</c:v>
                </c:pt>
                <c:pt idx="40">
                  <c:v>88</c:v>
                </c:pt>
                <c:pt idx="41">
                  <c:v>89</c:v>
                </c:pt>
                <c:pt idx="42">
                  <c:v>90</c:v>
                </c:pt>
                <c:pt idx="43">
                  <c:v>91</c:v>
                </c:pt>
                <c:pt idx="44">
                  <c:v>92</c:v>
                </c:pt>
                <c:pt idx="45">
                  <c:v>93</c:v>
                </c:pt>
                <c:pt idx="46">
                  <c:v>94</c:v>
                </c:pt>
                <c:pt idx="47">
                  <c:v>95</c:v>
                </c:pt>
                <c:pt idx="48">
                  <c:v>96</c:v>
                </c:pt>
                <c:pt idx="49">
                  <c:v>97</c:v>
                </c:pt>
              </c:numCache>
            </c:numRef>
          </c:cat>
          <c:val>
            <c:numRef>
              <c:f>'Example 3 (Counts)'!$E$13:$E$62</c:f>
              <c:numCache/>
            </c:numRef>
          </c:val>
          <c:smooth val="0"/>
        </c:ser>
        <c:ser>
          <c:idx val="2"/>
          <c:order val="1"/>
          <c:tx>
            <c:v>Actual Experience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'Example 1 (Counts)'!$A$13:$A$62</c:f>
              <c:numCache>
                <c:ptCount val="50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  <c:pt idx="22">
                  <c:v>70</c:v>
                </c:pt>
                <c:pt idx="23">
                  <c:v>71</c:v>
                </c:pt>
                <c:pt idx="24">
                  <c:v>72</c:v>
                </c:pt>
                <c:pt idx="25">
                  <c:v>73</c:v>
                </c:pt>
                <c:pt idx="26">
                  <c:v>74</c:v>
                </c:pt>
                <c:pt idx="27">
                  <c:v>75</c:v>
                </c:pt>
                <c:pt idx="28">
                  <c:v>76</c:v>
                </c:pt>
                <c:pt idx="29">
                  <c:v>77</c:v>
                </c:pt>
                <c:pt idx="30">
                  <c:v>78</c:v>
                </c:pt>
                <c:pt idx="31">
                  <c:v>79</c:v>
                </c:pt>
                <c:pt idx="32">
                  <c:v>80</c:v>
                </c:pt>
                <c:pt idx="33">
                  <c:v>81</c:v>
                </c:pt>
                <c:pt idx="34">
                  <c:v>82</c:v>
                </c:pt>
                <c:pt idx="35">
                  <c:v>83</c:v>
                </c:pt>
                <c:pt idx="36">
                  <c:v>84</c:v>
                </c:pt>
                <c:pt idx="37">
                  <c:v>85</c:v>
                </c:pt>
                <c:pt idx="38">
                  <c:v>86</c:v>
                </c:pt>
                <c:pt idx="39">
                  <c:v>87</c:v>
                </c:pt>
                <c:pt idx="40">
                  <c:v>88</c:v>
                </c:pt>
                <c:pt idx="41">
                  <c:v>89</c:v>
                </c:pt>
                <c:pt idx="42">
                  <c:v>90</c:v>
                </c:pt>
                <c:pt idx="43">
                  <c:v>91</c:v>
                </c:pt>
                <c:pt idx="44">
                  <c:v>92</c:v>
                </c:pt>
                <c:pt idx="45">
                  <c:v>93</c:v>
                </c:pt>
                <c:pt idx="46">
                  <c:v>94</c:v>
                </c:pt>
                <c:pt idx="47">
                  <c:v>95</c:v>
                </c:pt>
                <c:pt idx="48">
                  <c:v>96</c:v>
                </c:pt>
                <c:pt idx="49">
                  <c:v>97</c:v>
                </c:pt>
              </c:numCache>
            </c:numRef>
          </c:cat>
          <c:val>
            <c:numRef>
              <c:f>'Example 3 (Counts)'!$F$13:$F$62</c:f>
              <c:numCache/>
            </c:numRef>
          </c:val>
          <c:smooth val="0"/>
        </c:ser>
        <c:ser>
          <c:idx val="1"/>
          <c:order val="2"/>
          <c:tx>
            <c:v>Adjusted Table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1 (Counts)'!$A$13:$A$62</c:f>
              <c:numCache>
                <c:ptCount val="50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  <c:pt idx="22">
                  <c:v>70</c:v>
                </c:pt>
                <c:pt idx="23">
                  <c:v>71</c:v>
                </c:pt>
                <c:pt idx="24">
                  <c:v>72</c:v>
                </c:pt>
                <c:pt idx="25">
                  <c:v>73</c:v>
                </c:pt>
                <c:pt idx="26">
                  <c:v>74</c:v>
                </c:pt>
                <c:pt idx="27">
                  <c:v>75</c:v>
                </c:pt>
                <c:pt idx="28">
                  <c:v>76</c:v>
                </c:pt>
                <c:pt idx="29">
                  <c:v>77</c:v>
                </c:pt>
                <c:pt idx="30">
                  <c:v>78</c:v>
                </c:pt>
                <c:pt idx="31">
                  <c:v>79</c:v>
                </c:pt>
                <c:pt idx="32">
                  <c:v>80</c:v>
                </c:pt>
                <c:pt idx="33">
                  <c:v>81</c:v>
                </c:pt>
                <c:pt idx="34">
                  <c:v>82</c:v>
                </c:pt>
                <c:pt idx="35">
                  <c:v>83</c:v>
                </c:pt>
                <c:pt idx="36">
                  <c:v>84</c:v>
                </c:pt>
                <c:pt idx="37">
                  <c:v>85</c:v>
                </c:pt>
                <c:pt idx="38">
                  <c:v>86</c:v>
                </c:pt>
                <c:pt idx="39">
                  <c:v>87</c:v>
                </c:pt>
                <c:pt idx="40">
                  <c:v>88</c:v>
                </c:pt>
                <c:pt idx="41">
                  <c:v>89</c:v>
                </c:pt>
                <c:pt idx="42">
                  <c:v>90</c:v>
                </c:pt>
                <c:pt idx="43">
                  <c:v>91</c:v>
                </c:pt>
                <c:pt idx="44">
                  <c:v>92</c:v>
                </c:pt>
                <c:pt idx="45">
                  <c:v>93</c:v>
                </c:pt>
                <c:pt idx="46">
                  <c:v>94</c:v>
                </c:pt>
                <c:pt idx="47">
                  <c:v>95</c:v>
                </c:pt>
                <c:pt idx="48">
                  <c:v>96</c:v>
                </c:pt>
                <c:pt idx="49">
                  <c:v>97</c:v>
                </c:pt>
              </c:numCache>
            </c:numRef>
          </c:cat>
          <c:val>
            <c:numRef>
              <c:f>'Example 3 (Counts)'!$H$13:$H$62</c:f>
              <c:numCache/>
            </c:numRef>
          </c:val>
          <c:smooth val="0"/>
        </c:ser>
        <c:marker val="1"/>
        <c:axId val="13532044"/>
        <c:axId val="54679533"/>
      </c:lineChart>
      <c:catAx>
        <c:axId val="135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9533"/>
        <c:crosses val="autoZero"/>
        <c:auto val="1"/>
        <c:lblOffset val="100"/>
        <c:tickLblSkip val="5"/>
        <c:tickMarkSkip val="5"/>
        <c:noMultiLvlLbl val="0"/>
      </c:catAx>
      <c:valAx>
        <c:axId val="54679533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Rates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32044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"/>
          <c:y val="0.24675"/>
          <c:w val="0.2095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12</xdr:row>
      <xdr:rowOff>133350</xdr:rowOff>
    </xdr:from>
    <xdr:to>
      <xdr:col>21</xdr:col>
      <xdr:colOff>323850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9982200" y="2705100"/>
        <a:ext cx="64293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42</xdr:row>
      <xdr:rowOff>95250</xdr:rowOff>
    </xdr:from>
    <xdr:to>
      <xdr:col>21</xdr:col>
      <xdr:colOff>209550</xdr:colOff>
      <xdr:row>70</xdr:row>
      <xdr:rowOff>76200</xdr:rowOff>
    </xdr:to>
    <xdr:graphicFrame>
      <xdr:nvGraphicFramePr>
        <xdr:cNvPr id="2" name="Chart 2"/>
        <xdr:cNvGraphicFramePr/>
      </xdr:nvGraphicFramePr>
      <xdr:xfrm>
        <a:off x="9991725" y="7524750"/>
        <a:ext cx="63055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15</xdr:row>
      <xdr:rowOff>0</xdr:rowOff>
    </xdr:from>
    <xdr:to>
      <xdr:col>27</xdr:col>
      <xdr:colOff>533400</xdr:colOff>
      <xdr:row>43</xdr:row>
      <xdr:rowOff>9525</xdr:rowOff>
    </xdr:to>
    <xdr:graphicFrame>
      <xdr:nvGraphicFramePr>
        <xdr:cNvPr id="1" name="Chart 2"/>
        <xdr:cNvGraphicFramePr/>
      </xdr:nvGraphicFramePr>
      <xdr:xfrm>
        <a:off x="16011525" y="3048000"/>
        <a:ext cx="7200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44</xdr:row>
      <xdr:rowOff>38100</xdr:rowOff>
    </xdr:from>
    <xdr:to>
      <xdr:col>27</xdr:col>
      <xdr:colOff>409575</xdr:colOff>
      <xdr:row>72</xdr:row>
      <xdr:rowOff>9525</xdr:rowOff>
    </xdr:to>
    <xdr:graphicFrame>
      <xdr:nvGraphicFramePr>
        <xdr:cNvPr id="2" name="Chart 3"/>
        <xdr:cNvGraphicFramePr/>
      </xdr:nvGraphicFramePr>
      <xdr:xfrm>
        <a:off x="15973425" y="7781925"/>
        <a:ext cx="711517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16</xdr:row>
      <xdr:rowOff>0</xdr:rowOff>
    </xdr:from>
    <xdr:to>
      <xdr:col>22</xdr:col>
      <xdr:colOff>533400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0458450" y="3219450"/>
        <a:ext cx="7200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45</xdr:row>
      <xdr:rowOff>38100</xdr:rowOff>
    </xdr:from>
    <xdr:to>
      <xdr:col>22</xdr:col>
      <xdr:colOff>409575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10420350" y="7953375"/>
        <a:ext cx="71151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65" sqref="J65"/>
    </sheetView>
  </sheetViews>
  <sheetFormatPr defaultColWidth="9.140625" defaultRowHeight="12.75"/>
  <cols>
    <col min="1" max="1" width="12.140625" style="0" customWidth="1"/>
    <col min="2" max="2" width="15.421875" style="0" customWidth="1"/>
    <col min="3" max="3" width="15.57421875" style="0" customWidth="1"/>
    <col min="4" max="4" width="19.421875" style="0" customWidth="1"/>
    <col min="5" max="5" width="13.140625" style="0" customWidth="1"/>
    <col min="6" max="6" width="11.421875" style="0" customWidth="1"/>
    <col min="7" max="7" width="15.140625" style="0" customWidth="1"/>
    <col min="8" max="8" width="14.57421875" style="0" customWidth="1"/>
    <col min="9" max="9" width="11.421875" style="0" customWidth="1"/>
    <col min="10" max="10" width="12.421875" style="0" customWidth="1"/>
  </cols>
  <sheetData>
    <row r="1" spans="1:7" ht="12.75">
      <c r="A1" s="6" t="s">
        <v>40</v>
      </c>
      <c r="D1" s="22" t="s">
        <v>16</v>
      </c>
      <c r="E1" s="23" t="s">
        <v>12</v>
      </c>
      <c r="F1" s="29">
        <v>0.95</v>
      </c>
      <c r="G1" t="s">
        <v>17</v>
      </c>
    </row>
    <row r="2" spans="1:7" ht="13.5" thickBot="1">
      <c r="A2" t="s">
        <v>38</v>
      </c>
      <c r="D2" s="24"/>
      <c r="E2" s="25" t="s">
        <v>13</v>
      </c>
      <c r="F2" s="30">
        <v>0.05</v>
      </c>
      <c r="G2" t="s">
        <v>17</v>
      </c>
    </row>
    <row r="3" ht="13.5" thickBot="1"/>
    <row r="4" spans="1:8" ht="12.75">
      <c r="A4" s="7"/>
      <c r="D4" s="33" t="s">
        <v>14</v>
      </c>
      <c r="E4" s="21"/>
      <c r="F4" s="21"/>
      <c r="G4" s="34">
        <f>NORMSINV(1-(1-F1)/2)</f>
        <v>1.9599639845400536</v>
      </c>
      <c r="H4" s="28"/>
    </row>
    <row r="5" spans="1:8" ht="12.75">
      <c r="A5" s="7"/>
      <c r="D5" s="27" t="s">
        <v>6</v>
      </c>
      <c r="E5" s="26"/>
      <c r="F5" s="26"/>
      <c r="G5" s="36">
        <f>ROUND((G4/F2)^2,0)</f>
        <v>1537</v>
      </c>
      <c r="H5" s="26"/>
    </row>
    <row r="6" spans="1:10" ht="15">
      <c r="A6" s="7"/>
      <c r="D6" s="54" t="s">
        <v>45</v>
      </c>
      <c r="E6" s="26"/>
      <c r="F6" s="26"/>
      <c r="G6" s="40">
        <f>D64/G64</f>
        <v>1.50916695486818</v>
      </c>
      <c r="H6" s="26"/>
      <c r="J6" s="16"/>
    </row>
    <row r="7" spans="1:7" ht="13.5" thickBot="1">
      <c r="A7" s="7"/>
      <c r="D7" s="24" t="s">
        <v>31</v>
      </c>
      <c r="E7" s="25"/>
      <c r="F7" s="25"/>
      <c r="G7" s="35">
        <f>MIN(1,ROUND((D64/G5)^0.5,3))</f>
        <v>1</v>
      </c>
    </row>
    <row r="8" ht="12.75">
      <c r="A8" s="7"/>
    </row>
    <row r="9" ht="12.75">
      <c r="A9" s="7"/>
    </row>
    <row r="10" ht="12.75">
      <c r="A10" s="7"/>
    </row>
    <row r="11" spans="1:9" s="6" customFormat="1" ht="16.5">
      <c r="A11" s="4" t="s">
        <v>18</v>
      </c>
      <c r="B11" s="37" t="s">
        <v>19</v>
      </c>
      <c r="C11" s="4" t="s">
        <v>3</v>
      </c>
      <c r="D11" s="4" t="s">
        <v>35</v>
      </c>
      <c r="E11" s="4" t="s">
        <v>24</v>
      </c>
      <c r="F11" s="4" t="s">
        <v>9</v>
      </c>
      <c r="G11" s="4" t="s">
        <v>26</v>
      </c>
      <c r="H11" s="4" t="s">
        <v>23</v>
      </c>
      <c r="I11" s="4" t="s">
        <v>29</v>
      </c>
    </row>
    <row r="12" spans="1:10" ht="54">
      <c r="A12" s="1" t="s">
        <v>0</v>
      </c>
      <c r="B12" s="1" t="s">
        <v>2</v>
      </c>
      <c r="C12" s="42" t="s">
        <v>20</v>
      </c>
      <c r="D12" s="43" t="s">
        <v>5</v>
      </c>
      <c r="E12" s="44" t="s">
        <v>15</v>
      </c>
      <c r="F12" s="13" t="s">
        <v>28</v>
      </c>
      <c r="G12" s="6" t="s">
        <v>10</v>
      </c>
      <c r="H12" s="13" t="s">
        <v>27</v>
      </c>
      <c r="I12" s="38" t="s">
        <v>30</v>
      </c>
      <c r="J12" s="13" t="s">
        <v>39</v>
      </c>
    </row>
    <row r="13" spans="1:10" ht="12.75">
      <c r="A13" s="45">
        <v>48</v>
      </c>
      <c r="B13" s="46">
        <v>48.3</v>
      </c>
      <c r="C13" s="47">
        <f>'Example 2 (Amounts)'!C11*5</f>
        <v>1032228.45</v>
      </c>
      <c r="D13" s="45">
        <v>0</v>
      </c>
      <c r="E13" s="48"/>
      <c r="F13" s="8">
        <f>IF(B13=0,0,ROUND(D13/B13,6))</f>
        <v>0</v>
      </c>
      <c r="G13" s="8">
        <f aca="true" t="shared" si="0" ref="G13:G62">ROUND(E13*B13,6)</f>
        <v>0</v>
      </c>
      <c r="H13" s="8">
        <f>ROUND(($G$7*$D$64+(1-$G$7)*$G$64)/$G$64*E13,6)</f>
        <v>0</v>
      </c>
      <c r="I13" s="15">
        <f>IF(G13=0,0,ROUND((H13*B13)/G13,3))</f>
        <v>0</v>
      </c>
      <c r="J13" s="15">
        <f>IF(G13=0,0,ROUND(D13/G13,2))</f>
        <v>0</v>
      </c>
    </row>
    <row r="14" spans="1:10" ht="12.75">
      <c r="A14" s="45">
        <f>A13+1</f>
        <v>49</v>
      </c>
      <c r="B14" s="46">
        <v>207</v>
      </c>
      <c r="C14" s="47">
        <f>'Example 2 (Amounts)'!C12*5</f>
        <v>4895471.7</v>
      </c>
      <c r="D14" s="45">
        <v>0</v>
      </c>
      <c r="E14" s="48"/>
      <c r="F14" s="8">
        <f>IF(B14=0,0,ROUND(D14/B14,6))</f>
        <v>0</v>
      </c>
      <c r="G14" s="8">
        <f t="shared" si="0"/>
        <v>0</v>
      </c>
      <c r="H14" s="8">
        <f>ROUND(($G$7*$D$64+(1-$G$7)*$G$64)/$G$64*E14,6)</f>
        <v>0</v>
      </c>
      <c r="I14" s="15">
        <f>IF(G14=0,0,ROUND((H14*B14)/G14,3))</f>
        <v>0</v>
      </c>
      <c r="J14" s="19">
        <f aca="true" t="shared" si="1" ref="J14:J62">IF(G14=0,0,ROUND(D14/G14,2))</f>
        <v>0</v>
      </c>
    </row>
    <row r="15" spans="1:10" ht="12.75">
      <c r="A15" s="45">
        <f>A14+1</f>
        <v>50</v>
      </c>
      <c r="B15" s="46">
        <v>662.4</v>
      </c>
      <c r="C15" s="47">
        <f>'Example 2 (Amounts)'!C13*5</f>
        <v>15462537.8</v>
      </c>
      <c r="D15" s="45">
        <v>0</v>
      </c>
      <c r="E15" s="49">
        <v>0.002768</v>
      </c>
      <c r="F15" s="8">
        <f>IF(B15=0,0,ROUND(D15/B15,6))</f>
        <v>0</v>
      </c>
      <c r="G15" s="8">
        <f t="shared" si="0"/>
        <v>1.833523</v>
      </c>
      <c r="H15" s="8">
        <f>ROUND(($G$7*$D$64+(1-$G$7)*$G$64)/$G$64*E15,6)</f>
        <v>0.004177</v>
      </c>
      <c r="I15" s="15">
        <f>IF(G15=0,0,ROUND((H15*B15)/G15,3))</f>
        <v>1.509</v>
      </c>
      <c r="J15" s="19">
        <f t="shared" si="1"/>
        <v>0</v>
      </c>
    </row>
    <row r="16" spans="1:10" ht="12.75">
      <c r="A16" s="45">
        <f aca="true" t="shared" si="2" ref="A16:A62">A15+1</f>
        <v>51</v>
      </c>
      <c r="B16" s="46">
        <v>1172.9999999999998</v>
      </c>
      <c r="C16" s="47">
        <f>'Example 2 (Amounts)'!C14*5</f>
        <v>26868020.099999987</v>
      </c>
      <c r="D16" s="45">
        <v>4.6</v>
      </c>
      <c r="E16" s="49">
        <v>0.002905</v>
      </c>
      <c r="F16" s="8">
        <f>IF(B16=0,0,ROUND(D16/B16,6))</f>
        <v>0.003922</v>
      </c>
      <c r="G16" s="8">
        <f>ROUND(E16*B16,6)</f>
        <v>3.407565</v>
      </c>
      <c r="H16" s="8">
        <f aca="true" t="shared" si="3" ref="H16:H62">ROUND(($G$7*$D$64+(1-$G$7)*$G$64)/$G$64*E16,6)</f>
        <v>0.004384</v>
      </c>
      <c r="I16" s="15">
        <f aca="true" t="shared" si="4" ref="I16:I62">IF(G16=0,0,ROUND((H16*B16)/G16,3))</f>
        <v>1.509</v>
      </c>
      <c r="J16" s="19">
        <f t="shared" si="1"/>
        <v>1.35</v>
      </c>
    </row>
    <row r="17" spans="1:10" ht="12.75">
      <c r="A17" s="45">
        <f t="shared" si="2"/>
        <v>52</v>
      </c>
      <c r="B17" s="46">
        <v>1952.6999999999998</v>
      </c>
      <c r="C17" s="47">
        <f>'Example 2 (Amounts)'!C15*5</f>
        <v>45812176.10000001</v>
      </c>
      <c r="D17" s="45">
        <v>16.099999999999998</v>
      </c>
      <c r="E17" s="49">
        <v>0.003057</v>
      </c>
      <c r="F17" s="8">
        <f aca="true" t="shared" si="5" ref="F17:F62">IF(B17=0,0,ROUND(D17/B17,6))</f>
        <v>0.008245</v>
      </c>
      <c r="G17" s="8">
        <f t="shared" si="0"/>
        <v>5.969404</v>
      </c>
      <c r="H17" s="8">
        <f t="shared" si="3"/>
        <v>0.004614</v>
      </c>
      <c r="I17" s="15">
        <f t="shared" si="4"/>
        <v>1.509</v>
      </c>
      <c r="J17" s="19">
        <f t="shared" si="1"/>
        <v>2.7</v>
      </c>
    </row>
    <row r="18" spans="1:10" ht="12.75">
      <c r="A18" s="45">
        <f t="shared" si="2"/>
        <v>53</v>
      </c>
      <c r="B18" s="46">
        <v>2884.2</v>
      </c>
      <c r="C18" s="47">
        <f>'Example 2 (Amounts)'!C16*5</f>
        <v>70475439.55</v>
      </c>
      <c r="D18" s="45">
        <v>18.4</v>
      </c>
      <c r="E18" s="49">
        <v>0.003225</v>
      </c>
      <c r="F18" s="8">
        <f t="shared" si="5"/>
        <v>0.00638</v>
      </c>
      <c r="G18" s="8">
        <f t="shared" si="0"/>
        <v>9.301545</v>
      </c>
      <c r="H18" s="8">
        <f t="shared" si="3"/>
        <v>0.004867</v>
      </c>
      <c r="I18" s="15">
        <f t="shared" si="4"/>
        <v>1.509</v>
      </c>
      <c r="J18" s="19">
        <f t="shared" si="1"/>
        <v>1.98</v>
      </c>
    </row>
    <row r="19" spans="1:10" ht="12.75">
      <c r="A19" s="45">
        <f t="shared" si="2"/>
        <v>54</v>
      </c>
      <c r="B19" s="46">
        <v>3236.0999999999995</v>
      </c>
      <c r="C19" s="47">
        <f>'Example 2 (Amounts)'!C17*5</f>
        <v>83217773.55000001</v>
      </c>
      <c r="D19" s="45">
        <v>16.099999999999998</v>
      </c>
      <c r="E19" s="49">
        <v>0.003412</v>
      </c>
      <c r="F19" s="8">
        <f t="shared" si="5"/>
        <v>0.004975</v>
      </c>
      <c r="G19" s="8">
        <f t="shared" si="0"/>
        <v>11.041573</v>
      </c>
      <c r="H19" s="8">
        <f t="shared" si="3"/>
        <v>0.005149</v>
      </c>
      <c r="I19" s="15">
        <f t="shared" si="4"/>
        <v>1.509</v>
      </c>
      <c r="J19" s="19">
        <f t="shared" si="1"/>
        <v>1.46</v>
      </c>
    </row>
    <row r="20" spans="1:10" ht="12.75">
      <c r="A20" s="45">
        <f t="shared" si="2"/>
        <v>55</v>
      </c>
      <c r="B20" s="46">
        <v>3760.5</v>
      </c>
      <c r="C20" s="47">
        <f>'Example 2 (Amounts)'!C18*5</f>
        <v>97420118.20000005</v>
      </c>
      <c r="D20" s="45">
        <v>25.299999999999997</v>
      </c>
      <c r="E20" s="49">
        <v>0.003622</v>
      </c>
      <c r="F20" s="8">
        <f t="shared" si="5"/>
        <v>0.006728</v>
      </c>
      <c r="G20" s="8">
        <f t="shared" si="0"/>
        <v>13.620531</v>
      </c>
      <c r="H20" s="8">
        <f t="shared" si="3"/>
        <v>0.005466</v>
      </c>
      <c r="I20" s="15">
        <f t="shared" si="4"/>
        <v>1.509</v>
      </c>
      <c r="J20" s="19">
        <f t="shared" si="1"/>
        <v>1.86</v>
      </c>
    </row>
    <row r="21" spans="1:10" ht="12.75">
      <c r="A21" s="45">
        <f t="shared" si="2"/>
        <v>56</v>
      </c>
      <c r="B21" s="46">
        <v>4657.499999999999</v>
      </c>
      <c r="C21" s="47">
        <f>'Example 2 (Amounts)'!C19*5</f>
        <v>116700758.50000003</v>
      </c>
      <c r="D21" s="45">
        <v>32.199999999999996</v>
      </c>
      <c r="E21" s="49">
        <v>0.003858</v>
      </c>
      <c r="F21" s="8">
        <f t="shared" si="5"/>
        <v>0.006914</v>
      </c>
      <c r="G21" s="8">
        <f t="shared" si="0"/>
        <v>17.968635</v>
      </c>
      <c r="H21" s="8">
        <f t="shared" si="3"/>
        <v>0.005822</v>
      </c>
      <c r="I21" s="15">
        <f t="shared" si="4"/>
        <v>1.509</v>
      </c>
      <c r="J21" s="19">
        <f t="shared" si="1"/>
        <v>1.79</v>
      </c>
    </row>
    <row r="22" spans="1:10" ht="12.75">
      <c r="A22" s="45">
        <f t="shared" si="2"/>
        <v>57</v>
      </c>
      <c r="B22" s="46">
        <v>4809.299999999999</v>
      </c>
      <c r="C22" s="47">
        <f>'Example 2 (Amounts)'!C20*5</f>
        <v>117178909.05000003</v>
      </c>
      <c r="D22" s="45">
        <v>48.3</v>
      </c>
      <c r="E22" s="49">
        <v>0.004128</v>
      </c>
      <c r="F22" s="8">
        <f t="shared" si="5"/>
        <v>0.010043</v>
      </c>
      <c r="G22" s="8">
        <f t="shared" si="0"/>
        <v>19.85279</v>
      </c>
      <c r="H22" s="8">
        <f t="shared" si="3"/>
        <v>0.00623</v>
      </c>
      <c r="I22" s="15">
        <f t="shared" si="4"/>
        <v>1.509</v>
      </c>
      <c r="J22" s="19">
        <f t="shared" si="1"/>
        <v>2.43</v>
      </c>
    </row>
    <row r="23" spans="1:10" ht="12.75">
      <c r="A23" s="45">
        <f t="shared" si="2"/>
        <v>58</v>
      </c>
      <c r="B23" s="46">
        <v>4595.4</v>
      </c>
      <c r="C23" s="47">
        <f>'Example 2 (Amounts)'!C21*5</f>
        <v>107773453.6</v>
      </c>
      <c r="D23" s="45">
        <v>55.199999999999996</v>
      </c>
      <c r="E23" s="49">
        <v>0.004436</v>
      </c>
      <c r="F23" s="8">
        <f t="shared" si="5"/>
        <v>0.012012</v>
      </c>
      <c r="G23" s="8">
        <f t="shared" si="0"/>
        <v>20.385194</v>
      </c>
      <c r="H23" s="8">
        <f t="shared" si="3"/>
        <v>0.006695</v>
      </c>
      <c r="I23" s="15">
        <f t="shared" si="4"/>
        <v>1.509</v>
      </c>
      <c r="J23" s="19">
        <f t="shared" si="1"/>
        <v>2.71</v>
      </c>
    </row>
    <row r="24" spans="1:10" ht="12.75">
      <c r="A24" s="45">
        <f t="shared" si="2"/>
        <v>59</v>
      </c>
      <c r="B24" s="46">
        <v>4698.9</v>
      </c>
      <c r="C24" s="47">
        <f>'Example 2 (Amounts)'!C22*5</f>
        <v>107717332.65</v>
      </c>
      <c r="D24" s="45">
        <v>39.099999999999994</v>
      </c>
      <c r="E24" s="49">
        <v>0.004789</v>
      </c>
      <c r="F24" s="8">
        <f t="shared" si="5"/>
        <v>0.008321</v>
      </c>
      <c r="G24" s="8">
        <f t="shared" si="0"/>
        <v>22.503032</v>
      </c>
      <c r="H24" s="8">
        <f t="shared" si="3"/>
        <v>0.007227</v>
      </c>
      <c r="I24" s="15">
        <f t="shared" si="4"/>
        <v>1.509</v>
      </c>
      <c r="J24" s="19">
        <f t="shared" si="1"/>
        <v>1.74</v>
      </c>
    </row>
    <row r="25" spans="1:10" ht="12.75">
      <c r="A25" s="45">
        <f t="shared" si="2"/>
        <v>60</v>
      </c>
      <c r="B25" s="46">
        <v>4719.599999999999</v>
      </c>
      <c r="C25" s="47">
        <f>'Example 2 (Amounts)'!C23*5</f>
        <v>104860120.59999996</v>
      </c>
      <c r="D25" s="45">
        <v>39.099999999999994</v>
      </c>
      <c r="E25" s="49">
        <v>0.005191</v>
      </c>
      <c r="F25" s="8">
        <f t="shared" si="5"/>
        <v>0.008285</v>
      </c>
      <c r="G25" s="8">
        <f t="shared" si="0"/>
        <v>24.499444</v>
      </c>
      <c r="H25" s="8">
        <f t="shared" si="3"/>
        <v>0.007834</v>
      </c>
      <c r="I25" s="15">
        <f t="shared" si="4"/>
        <v>1.509</v>
      </c>
      <c r="J25" s="19">
        <f t="shared" si="1"/>
        <v>1.6</v>
      </c>
    </row>
    <row r="26" spans="1:10" ht="12.75">
      <c r="A26" s="45">
        <f t="shared" si="2"/>
        <v>61</v>
      </c>
      <c r="B26" s="46">
        <v>4609.2</v>
      </c>
      <c r="C26" s="47">
        <f>'Example 2 (Amounts)'!C24*5</f>
        <v>101618505.99999996</v>
      </c>
      <c r="D26" s="45">
        <v>36.8</v>
      </c>
      <c r="E26" s="49">
        <v>0.005646</v>
      </c>
      <c r="F26" s="8">
        <f t="shared" si="5"/>
        <v>0.007984</v>
      </c>
      <c r="G26" s="8">
        <f t="shared" si="0"/>
        <v>26.023543</v>
      </c>
      <c r="H26" s="8">
        <f t="shared" si="3"/>
        <v>0.008521</v>
      </c>
      <c r="I26" s="15">
        <f t="shared" si="4"/>
        <v>1.509</v>
      </c>
      <c r="J26" s="19">
        <f t="shared" si="1"/>
        <v>1.41</v>
      </c>
    </row>
    <row r="27" spans="1:10" ht="12.75">
      <c r="A27" s="45">
        <f t="shared" si="2"/>
        <v>62</v>
      </c>
      <c r="B27" s="46">
        <v>4781.7</v>
      </c>
      <c r="C27" s="47">
        <f>'Example 2 (Amounts)'!C25*5</f>
        <v>102025745.05000003</v>
      </c>
      <c r="D27" s="45">
        <v>57.49999999999999</v>
      </c>
      <c r="E27" s="49">
        <v>0.006156</v>
      </c>
      <c r="F27" s="8">
        <f t="shared" si="5"/>
        <v>0.012025</v>
      </c>
      <c r="G27" s="8">
        <f t="shared" si="0"/>
        <v>29.436145</v>
      </c>
      <c r="H27" s="8">
        <f t="shared" si="3"/>
        <v>0.00929</v>
      </c>
      <c r="I27" s="15">
        <f t="shared" si="4"/>
        <v>1.509</v>
      </c>
      <c r="J27" s="19">
        <f t="shared" si="1"/>
        <v>1.95</v>
      </c>
    </row>
    <row r="28" spans="1:10" ht="12.75">
      <c r="A28" s="45">
        <f t="shared" si="2"/>
        <v>63</v>
      </c>
      <c r="B28" s="46">
        <v>4215.9</v>
      </c>
      <c r="C28" s="47">
        <f>'Example 2 (Amounts)'!C26*5</f>
        <v>87521785.19999994</v>
      </c>
      <c r="D28" s="45">
        <v>64.39999999999999</v>
      </c>
      <c r="E28" s="49">
        <v>0.006723</v>
      </c>
      <c r="F28" s="8">
        <f t="shared" si="5"/>
        <v>0.015276</v>
      </c>
      <c r="G28" s="8">
        <f t="shared" si="0"/>
        <v>28.343496</v>
      </c>
      <c r="H28" s="8">
        <f t="shared" si="3"/>
        <v>0.010146</v>
      </c>
      <c r="I28" s="15">
        <f t="shared" si="4"/>
        <v>1.509</v>
      </c>
      <c r="J28" s="19">
        <f t="shared" si="1"/>
        <v>2.27</v>
      </c>
    </row>
    <row r="29" spans="1:10" ht="12.75">
      <c r="A29" s="45">
        <f t="shared" si="2"/>
        <v>64</v>
      </c>
      <c r="B29" s="46">
        <v>4181.4</v>
      </c>
      <c r="C29" s="47">
        <f>'Example 2 (Amounts)'!C27*5</f>
        <v>83656336.6</v>
      </c>
      <c r="D29" s="45">
        <v>39.099999999999994</v>
      </c>
      <c r="E29" s="49">
        <v>0.007352</v>
      </c>
      <c r="F29" s="8">
        <f t="shared" si="5"/>
        <v>0.009351</v>
      </c>
      <c r="G29" s="8">
        <f t="shared" si="0"/>
        <v>30.741653</v>
      </c>
      <c r="H29" s="8">
        <f t="shared" si="3"/>
        <v>0.011095</v>
      </c>
      <c r="I29" s="15">
        <f t="shared" si="4"/>
        <v>1.509</v>
      </c>
      <c r="J29" s="19">
        <f t="shared" si="1"/>
        <v>1.27</v>
      </c>
    </row>
    <row r="30" spans="1:10" ht="12.75">
      <c r="A30" s="45">
        <f t="shared" si="2"/>
        <v>65</v>
      </c>
      <c r="B30" s="46">
        <v>4036.5</v>
      </c>
      <c r="C30" s="47">
        <f>'Example 2 (Amounts)'!C28*5</f>
        <v>66414083.4</v>
      </c>
      <c r="D30" s="45">
        <v>59.8</v>
      </c>
      <c r="E30" s="49">
        <v>0.008048</v>
      </c>
      <c r="F30" s="8">
        <f t="shared" si="5"/>
        <v>0.014815</v>
      </c>
      <c r="G30" s="8">
        <f t="shared" si="0"/>
        <v>32.485752</v>
      </c>
      <c r="H30" s="8">
        <f t="shared" si="3"/>
        <v>0.012146</v>
      </c>
      <c r="I30" s="15">
        <f t="shared" si="4"/>
        <v>1.509</v>
      </c>
      <c r="J30" s="19">
        <f t="shared" si="1"/>
        <v>1.84</v>
      </c>
    </row>
    <row r="31" spans="1:10" ht="12.75">
      <c r="A31" s="45">
        <f t="shared" si="2"/>
        <v>66</v>
      </c>
      <c r="B31" s="46">
        <v>4271.099999999999</v>
      </c>
      <c r="C31" s="47">
        <f>'Example 2 (Amounts)'!C29*5</f>
        <v>64806880.00000001</v>
      </c>
      <c r="D31" s="45">
        <v>66.69999999999999</v>
      </c>
      <c r="E31" s="49">
        <v>0.008821</v>
      </c>
      <c r="F31" s="8">
        <f t="shared" si="5"/>
        <v>0.015617</v>
      </c>
      <c r="G31" s="8">
        <f t="shared" si="0"/>
        <v>37.675373</v>
      </c>
      <c r="H31" s="8">
        <f t="shared" si="3"/>
        <v>0.013312</v>
      </c>
      <c r="I31" s="15">
        <f t="shared" si="4"/>
        <v>1.509</v>
      </c>
      <c r="J31" s="19">
        <f t="shared" si="1"/>
        <v>1.77</v>
      </c>
    </row>
    <row r="32" spans="1:10" ht="12.75">
      <c r="A32" s="45">
        <f t="shared" si="2"/>
        <v>67</v>
      </c>
      <c r="B32" s="46">
        <v>4112.4</v>
      </c>
      <c r="C32" s="47">
        <f>'Example 2 (Amounts)'!C30*5</f>
        <v>63266756.20000002</v>
      </c>
      <c r="D32" s="45">
        <v>55.199999999999996</v>
      </c>
      <c r="E32" s="49">
        <v>0.009679</v>
      </c>
      <c r="F32" s="8">
        <f t="shared" si="5"/>
        <v>0.013423</v>
      </c>
      <c r="G32" s="8">
        <f t="shared" si="0"/>
        <v>39.80392</v>
      </c>
      <c r="H32" s="8">
        <f t="shared" si="3"/>
        <v>0.014607</v>
      </c>
      <c r="I32" s="15">
        <f t="shared" si="4"/>
        <v>1.509</v>
      </c>
      <c r="J32" s="19">
        <f t="shared" si="1"/>
        <v>1.39</v>
      </c>
    </row>
    <row r="33" spans="1:10" ht="12.75">
      <c r="A33" s="45">
        <f t="shared" si="2"/>
        <v>68</v>
      </c>
      <c r="B33" s="46">
        <v>3739.7999999999997</v>
      </c>
      <c r="C33" s="47">
        <f>'Example 2 (Amounts)'!C31*5</f>
        <v>57097811.19999999</v>
      </c>
      <c r="D33" s="45">
        <v>46</v>
      </c>
      <c r="E33" s="49">
        <v>0.010633</v>
      </c>
      <c r="F33" s="8">
        <f t="shared" si="5"/>
        <v>0.0123</v>
      </c>
      <c r="G33" s="8">
        <f t="shared" si="0"/>
        <v>39.765293</v>
      </c>
      <c r="H33" s="8">
        <f t="shared" si="3"/>
        <v>0.016047</v>
      </c>
      <c r="I33" s="15">
        <f t="shared" si="4"/>
        <v>1.509</v>
      </c>
      <c r="J33" s="19">
        <f t="shared" si="1"/>
        <v>1.16</v>
      </c>
    </row>
    <row r="34" spans="1:10" ht="12.75">
      <c r="A34" s="45">
        <f t="shared" si="2"/>
        <v>69</v>
      </c>
      <c r="B34" s="46">
        <v>3194.7</v>
      </c>
      <c r="C34" s="47">
        <f>'Example 2 (Amounts)'!C32*5</f>
        <v>46727536.600000024</v>
      </c>
      <c r="D34" s="45">
        <v>64.39999999999999</v>
      </c>
      <c r="E34" s="49">
        <v>0.011692</v>
      </c>
      <c r="F34" s="8">
        <f t="shared" si="5"/>
        <v>0.020158</v>
      </c>
      <c r="G34" s="8">
        <f t="shared" si="0"/>
        <v>37.352432</v>
      </c>
      <c r="H34" s="8">
        <f t="shared" si="3"/>
        <v>0.017645</v>
      </c>
      <c r="I34" s="15">
        <f t="shared" si="4"/>
        <v>1.509</v>
      </c>
      <c r="J34" s="19">
        <f t="shared" si="1"/>
        <v>1.72</v>
      </c>
    </row>
    <row r="35" spans="1:10" ht="12.75">
      <c r="A35" s="45">
        <f t="shared" si="2"/>
        <v>70</v>
      </c>
      <c r="B35" s="46">
        <v>2946.2999999999997</v>
      </c>
      <c r="C35" s="47">
        <f>'Example 2 (Amounts)'!C33*5</f>
        <v>42547040.39999999</v>
      </c>
      <c r="D35" s="45">
        <v>75.89999999999999</v>
      </c>
      <c r="E35" s="49">
        <v>0.012868</v>
      </c>
      <c r="F35" s="8">
        <f t="shared" si="5"/>
        <v>0.025761</v>
      </c>
      <c r="G35" s="8">
        <f t="shared" si="0"/>
        <v>37.912988</v>
      </c>
      <c r="H35" s="8">
        <f t="shared" si="3"/>
        <v>0.01942</v>
      </c>
      <c r="I35" s="15">
        <f t="shared" si="4"/>
        <v>1.509</v>
      </c>
      <c r="J35" s="19">
        <f t="shared" si="1"/>
        <v>2</v>
      </c>
    </row>
    <row r="36" spans="1:10" ht="12.75">
      <c r="A36" s="45">
        <f t="shared" si="2"/>
        <v>71</v>
      </c>
      <c r="B36" s="46">
        <v>2435.7</v>
      </c>
      <c r="C36" s="47">
        <f>'Example 2 (Amounts)'!C34*5</f>
        <v>33772551.00000001</v>
      </c>
      <c r="D36" s="45">
        <v>57.49999999999999</v>
      </c>
      <c r="E36" s="49">
        <v>0.014171</v>
      </c>
      <c r="F36" s="8">
        <f t="shared" si="5"/>
        <v>0.023607</v>
      </c>
      <c r="G36" s="8">
        <f t="shared" si="0"/>
        <v>34.516305</v>
      </c>
      <c r="H36" s="8">
        <f t="shared" si="3"/>
        <v>0.021386</v>
      </c>
      <c r="I36" s="15">
        <f t="shared" si="4"/>
        <v>1.509</v>
      </c>
      <c r="J36" s="19">
        <f t="shared" si="1"/>
        <v>1.67</v>
      </c>
    </row>
    <row r="37" spans="1:10" ht="12.75">
      <c r="A37" s="45">
        <f t="shared" si="2"/>
        <v>72</v>
      </c>
      <c r="B37" s="46">
        <v>2228.7</v>
      </c>
      <c r="C37" s="47">
        <f>'Example 2 (Amounts)'!C35*5</f>
        <v>28037034.400000006</v>
      </c>
      <c r="D37" s="45">
        <v>66.69999999999999</v>
      </c>
      <c r="E37" s="49">
        <v>0.015614</v>
      </c>
      <c r="F37" s="8">
        <f t="shared" si="5"/>
        <v>0.029928</v>
      </c>
      <c r="G37" s="8">
        <f t="shared" si="0"/>
        <v>34.798922</v>
      </c>
      <c r="H37" s="8">
        <f t="shared" si="3"/>
        <v>0.023564</v>
      </c>
      <c r="I37" s="15">
        <f t="shared" si="4"/>
        <v>1.509</v>
      </c>
      <c r="J37" s="19">
        <f t="shared" si="1"/>
        <v>1.92</v>
      </c>
    </row>
    <row r="38" spans="1:10" ht="12.75">
      <c r="A38" s="45">
        <f t="shared" si="2"/>
        <v>73</v>
      </c>
      <c r="B38" s="46">
        <v>2111.3999999999996</v>
      </c>
      <c r="C38" s="47">
        <f>'Example 2 (Amounts)'!C36*5</f>
        <v>25255021.400000002</v>
      </c>
      <c r="D38" s="45">
        <v>78.19999999999999</v>
      </c>
      <c r="E38" s="49">
        <v>0.01721</v>
      </c>
      <c r="F38" s="8">
        <f t="shared" si="5"/>
        <v>0.037037</v>
      </c>
      <c r="G38" s="8">
        <f t="shared" si="0"/>
        <v>36.337194</v>
      </c>
      <c r="H38" s="8">
        <f t="shared" si="3"/>
        <v>0.025973</v>
      </c>
      <c r="I38" s="15">
        <f t="shared" si="4"/>
        <v>1.509</v>
      </c>
      <c r="J38" s="19">
        <f t="shared" si="1"/>
        <v>2.15</v>
      </c>
    </row>
    <row r="39" spans="1:10" ht="12.75">
      <c r="A39" s="45">
        <f t="shared" si="2"/>
        <v>74</v>
      </c>
      <c r="B39" s="46">
        <v>1856.1</v>
      </c>
      <c r="C39" s="47">
        <f>'Example 2 (Amounts)'!C37*5</f>
        <v>21092860</v>
      </c>
      <c r="D39" s="45">
        <v>55.199999999999996</v>
      </c>
      <c r="E39" s="49">
        <v>0.018977</v>
      </c>
      <c r="F39" s="8">
        <f t="shared" si="5"/>
        <v>0.02974</v>
      </c>
      <c r="G39" s="8">
        <f t="shared" si="0"/>
        <v>35.22321</v>
      </c>
      <c r="H39" s="8">
        <f t="shared" si="3"/>
        <v>0.028639</v>
      </c>
      <c r="I39" s="15">
        <f t="shared" si="4"/>
        <v>1.509</v>
      </c>
      <c r="J39" s="19">
        <f t="shared" si="1"/>
        <v>1.57</v>
      </c>
    </row>
    <row r="40" spans="1:10" ht="12.75">
      <c r="A40" s="45">
        <f t="shared" si="2"/>
        <v>75</v>
      </c>
      <c r="B40" s="46">
        <v>1800.8999999999999</v>
      </c>
      <c r="C40" s="47">
        <f>'Example 2 (Amounts)'!C38*5</f>
        <v>19300772.2</v>
      </c>
      <c r="D40" s="45">
        <v>57.49999999999999</v>
      </c>
      <c r="E40" s="49">
        <v>0.020938</v>
      </c>
      <c r="F40" s="8">
        <f t="shared" si="5"/>
        <v>0.031928</v>
      </c>
      <c r="G40" s="8">
        <f t="shared" si="0"/>
        <v>37.707244</v>
      </c>
      <c r="H40" s="8">
        <f t="shared" si="3"/>
        <v>0.031599</v>
      </c>
      <c r="I40" s="15">
        <f t="shared" si="4"/>
        <v>1.509</v>
      </c>
      <c r="J40" s="19">
        <f t="shared" si="1"/>
        <v>1.52</v>
      </c>
    </row>
    <row r="41" spans="1:10" ht="12.75">
      <c r="A41" s="45">
        <f t="shared" si="2"/>
        <v>76</v>
      </c>
      <c r="B41" s="46">
        <v>1662.8999999999999</v>
      </c>
      <c r="C41" s="47">
        <f>'Example 2 (Amounts)'!C39*5</f>
        <v>16304773.200000001</v>
      </c>
      <c r="D41" s="45">
        <v>69</v>
      </c>
      <c r="E41" s="49">
        <v>0.023118</v>
      </c>
      <c r="F41" s="8">
        <f t="shared" si="5"/>
        <v>0.041494</v>
      </c>
      <c r="G41" s="8">
        <f t="shared" si="0"/>
        <v>38.442922</v>
      </c>
      <c r="H41" s="8">
        <f t="shared" si="3"/>
        <v>0.034889</v>
      </c>
      <c r="I41" s="15">
        <f t="shared" si="4"/>
        <v>1.509</v>
      </c>
      <c r="J41" s="19">
        <f t="shared" si="1"/>
        <v>1.79</v>
      </c>
    </row>
    <row r="42" spans="1:10" ht="12.75">
      <c r="A42" s="45">
        <f t="shared" si="2"/>
        <v>77</v>
      </c>
      <c r="B42" s="46">
        <v>1448.9999999999998</v>
      </c>
      <c r="C42" s="47">
        <f>'Example 2 (Amounts)'!C40*5</f>
        <v>13440798.799999999</v>
      </c>
      <c r="D42" s="45">
        <v>41.4</v>
      </c>
      <c r="E42" s="49">
        <v>0.025554</v>
      </c>
      <c r="F42" s="8">
        <f t="shared" si="5"/>
        <v>0.028571</v>
      </c>
      <c r="G42" s="8">
        <f t="shared" si="0"/>
        <v>37.027746</v>
      </c>
      <c r="H42" s="8">
        <f t="shared" si="3"/>
        <v>0.038565</v>
      </c>
      <c r="I42" s="15">
        <f t="shared" si="4"/>
        <v>1.509</v>
      </c>
      <c r="J42" s="19">
        <f t="shared" si="1"/>
        <v>1.12</v>
      </c>
    </row>
    <row r="43" spans="1:10" ht="12.75">
      <c r="A43" s="45">
        <f t="shared" si="2"/>
        <v>78</v>
      </c>
      <c r="B43" s="46">
        <v>1262.6999999999998</v>
      </c>
      <c r="C43" s="47">
        <f>'Example 2 (Amounts)'!C41*5</f>
        <v>11567134.399999999</v>
      </c>
      <c r="D43" s="45">
        <v>43.699999999999996</v>
      </c>
      <c r="E43" s="49">
        <v>0.028288</v>
      </c>
      <c r="F43" s="8">
        <f t="shared" si="5"/>
        <v>0.034608</v>
      </c>
      <c r="G43" s="8">
        <f t="shared" si="0"/>
        <v>35.719258</v>
      </c>
      <c r="H43" s="8">
        <f t="shared" si="3"/>
        <v>0.042691</v>
      </c>
      <c r="I43" s="15">
        <f t="shared" si="4"/>
        <v>1.509</v>
      </c>
      <c r="J43" s="19">
        <f t="shared" si="1"/>
        <v>1.22</v>
      </c>
    </row>
    <row r="44" spans="1:10" ht="12.75">
      <c r="A44" s="45">
        <f t="shared" si="2"/>
        <v>79</v>
      </c>
      <c r="B44" s="46">
        <v>1007.3999999999999</v>
      </c>
      <c r="C44" s="47">
        <f>'Example 2 (Amounts)'!C42*5</f>
        <v>8894755.4</v>
      </c>
      <c r="D44" s="45">
        <v>27.599999999999998</v>
      </c>
      <c r="E44" s="49">
        <v>0.031366</v>
      </c>
      <c r="F44" s="8">
        <f t="shared" si="5"/>
        <v>0.027397</v>
      </c>
      <c r="G44" s="8">
        <f t="shared" si="0"/>
        <v>31.598108</v>
      </c>
      <c r="H44" s="8">
        <f t="shared" si="3"/>
        <v>0.047337</v>
      </c>
      <c r="I44" s="15">
        <f t="shared" si="4"/>
        <v>1.509</v>
      </c>
      <c r="J44" s="19">
        <f t="shared" si="1"/>
        <v>0.87</v>
      </c>
    </row>
    <row r="45" spans="1:10" ht="12.75">
      <c r="A45" s="45">
        <f t="shared" si="2"/>
        <v>80</v>
      </c>
      <c r="B45" s="46">
        <v>917.6999999999999</v>
      </c>
      <c r="C45" s="47">
        <f>'Example 2 (Amounts)'!C43*5</f>
        <v>7949657.6</v>
      </c>
      <c r="D45" s="45">
        <v>48.3</v>
      </c>
      <c r="E45" s="49">
        <v>0.034844</v>
      </c>
      <c r="F45" s="8">
        <f t="shared" si="5"/>
        <v>0.052632</v>
      </c>
      <c r="G45" s="8">
        <f t="shared" si="0"/>
        <v>31.976339</v>
      </c>
      <c r="H45" s="8">
        <f t="shared" si="3"/>
        <v>0.052585</v>
      </c>
      <c r="I45" s="15">
        <f t="shared" si="4"/>
        <v>1.509</v>
      </c>
      <c r="J45" s="19">
        <f t="shared" si="1"/>
        <v>1.51</v>
      </c>
    </row>
    <row r="46" spans="1:10" ht="12.75">
      <c r="A46" s="45">
        <f t="shared" si="2"/>
        <v>81</v>
      </c>
      <c r="B46" s="46">
        <v>703.8</v>
      </c>
      <c r="C46" s="47">
        <f>'Example 2 (Amounts)'!C44*5</f>
        <v>5858296.4</v>
      </c>
      <c r="D46" s="45">
        <v>32.199999999999996</v>
      </c>
      <c r="E46" s="49">
        <v>0.038783</v>
      </c>
      <c r="F46" s="8">
        <f t="shared" si="5"/>
        <v>0.045752</v>
      </c>
      <c r="G46" s="8">
        <f t="shared" si="0"/>
        <v>27.295475</v>
      </c>
      <c r="H46" s="8">
        <f t="shared" si="3"/>
        <v>0.05853</v>
      </c>
      <c r="I46" s="15">
        <f t="shared" si="4"/>
        <v>1.509</v>
      </c>
      <c r="J46" s="19">
        <f t="shared" si="1"/>
        <v>1.18</v>
      </c>
    </row>
    <row r="47" spans="1:10" ht="12.75">
      <c r="A47" s="45">
        <f t="shared" si="2"/>
        <v>82</v>
      </c>
      <c r="B47" s="46">
        <v>683.0999999999999</v>
      </c>
      <c r="C47" s="47">
        <f>'Example 2 (Amounts)'!C45*5</f>
        <v>5251986</v>
      </c>
      <c r="D47" s="45">
        <v>36.8</v>
      </c>
      <c r="E47" s="49">
        <v>0.043246</v>
      </c>
      <c r="F47" s="8">
        <f t="shared" si="5"/>
        <v>0.053872</v>
      </c>
      <c r="G47" s="8">
        <f t="shared" si="0"/>
        <v>29.541343</v>
      </c>
      <c r="H47" s="8">
        <f t="shared" si="3"/>
        <v>0.065265</v>
      </c>
      <c r="I47" s="15">
        <f t="shared" si="4"/>
        <v>1.509</v>
      </c>
      <c r="J47" s="19">
        <f t="shared" si="1"/>
        <v>1.25</v>
      </c>
    </row>
    <row r="48" spans="1:10" ht="12.75">
      <c r="A48" s="45">
        <f t="shared" si="2"/>
        <v>83</v>
      </c>
      <c r="B48" s="46">
        <v>572.6999999999999</v>
      </c>
      <c r="C48" s="47">
        <f>'Example 2 (Amounts)'!C46*5</f>
        <v>4609995.399999999</v>
      </c>
      <c r="D48" s="45">
        <v>13.799999999999999</v>
      </c>
      <c r="E48" s="49">
        <v>0.048305</v>
      </c>
      <c r="F48" s="8">
        <f t="shared" si="5"/>
        <v>0.024096</v>
      </c>
      <c r="G48" s="8">
        <f t="shared" si="0"/>
        <v>27.664274</v>
      </c>
      <c r="H48" s="8">
        <f t="shared" si="3"/>
        <v>0.0729</v>
      </c>
      <c r="I48" s="15">
        <f t="shared" si="4"/>
        <v>1.509</v>
      </c>
      <c r="J48" s="19">
        <f t="shared" si="1"/>
        <v>0.5</v>
      </c>
    </row>
    <row r="49" spans="1:10" ht="12.75">
      <c r="A49" s="45">
        <f t="shared" si="2"/>
        <v>84</v>
      </c>
      <c r="B49" s="46">
        <v>489.9</v>
      </c>
      <c r="C49" s="47">
        <f>'Example 2 (Amounts)'!C47*5</f>
        <v>3314971.5999999996</v>
      </c>
      <c r="D49" s="45">
        <v>29.9</v>
      </c>
      <c r="E49" s="49">
        <v>0.054032</v>
      </c>
      <c r="F49" s="8">
        <f t="shared" si="5"/>
        <v>0.061033</v>
      </c>
      <c r="G49" s="8">
        <f t="shared" si="0"/>
        <v>26.470277</v>
      </c>
      <c r="H49" s="8">
        <f t="shared" si="3"/>
        <v>0.081543</v>
      </c>
      <c r="I49" s="15">
        <f t="shared" si="4"/>
        <v>1.509</v>
      </c>
      <c r="J49" s="19">
        <f t="shared" si="1"/>
        <v>1.13</v>
      </c>
    </row>
    <row r="50" spans="1:10" ht="12.75">
      <c r="A50" s="45">
        <f t="shared" si="2"/>
        <v>85</v>
      </c>
      <c r="B50" s="46">
        <v>386.4</v>
      </c>
      <c r="C50" s="47">
        <f>'Example 2 (Amounts)'!C48*5</f>
        <v>2525852.4</v>
      </c>
      <c r="D50" s="45">
        <v>25.299999999999997</v>
      </c>
      <c r="E50" s="49">
        <v>0.060504</v>
      </c>
      <c r="F50" s="8">
        <f t="shared" si="5"/>
        <v>0.065476</v>
      </c>
      <c r="G50" s="8">
        <f t="shared" si="0"/>
        <v>23.378746</v>
      </c>
      <c r="H50" s="8">
        <f t="shared" si="3"/>
        <v>0.091311</v>
      </c>
      <c r="I50" s="15">
        <f t="shared" si="4"/>
        <v>1.509</v>
      </c>
      <c r="J50" s="19">
        <f t="shared" si="1"/>
        <v>1.08</v>
      </c>
    </row>
    <row r="51" spans="1:10" ht="12.75">
      <c r="A51" s="45">
        <f t="shared" si="2"/>
        <v>86</v>
      </c>
      <c r="B51" s="46">
        <v>262.2</v>
      </c>
      <c r="C51" s="47">
        <f>'Example 2 (Amounts)'!C49*5</f>
        <v>1681998.4</v>
      </c>
      <c r="D51" s="45">
        <v>6.8999999999999995</v>
      </c>
      <c r="E51" s="49">
        <v>0.067801</v>
      </c>
      <c r="F51" s="8">
        <f t="shared" si="5"/>
        <v>0.026316</v>
      </c>
      <c r="G51" s="8">
        <f t="shared" si="0"/>
        <v>17.777422</v>
      </c>
      <c r="H51" s="8">
        <f t="shared" si="3"/>
        <v>0.102323</v>
      </c>
      <c r="I51" s="15">
        <f t="shared" si="4"/>
        <v>1.509</v>
      </c>
      <c r="J51" s="19">
        <f t="shared" si="1"/>
        <v>0.39</v>
      </c>
    </row>
    <row r="52" spans="1:10" ht="12.75">
      <c r="A52" s="45">
        <f t="shared" si="2"/>
        <v>87</v>
      </c>
      <c r="B52" s="46">
        <v>172.49999999999997</v>
      </c>
      <c r="C52" s="47">
        <f>'Example 2 (Amounts)'!C50*5</f>
        <v>982966.6000000001</v>
      </c>
      <c r="D52" s="45">
        <v>6.8999999999999995</v>
      </c>
      <c r="E52" s="49">
        <v>0.076012</v>
      </c>
      <c r="F52" s="8">
        <f t="shared" si="5"/>
        <v>0.04</v>
      </c>
      <c r="G52" s="8">
        <f t="shared" si="0"/>
        <v>13.11207</v>
      </c>
      <c r="H52" s="8">
        <f t="shared" si="3"/>
        <v>0.114715</v>
      </c>
      <c r="I52" s="15">
        <f t="shared" si="4"/>
        <v>1.509</v>
      </c>
      <c r="J52" s="19">
        <f t="shared" si="1"/>
        <v>0.53</v>
      </c>
    </row>
    <row r="53" spans="1:10" ht="12.75">
      <c r="A53" s="45">
        <f t="shared" si="2"/>
        <v>88</v>
      </c>
      <c r="B53" s="46">
        <v>117.29999999999998</v>
      </c>
      <c r="C53" s="47">
        <f>'Example 2 (Amounts)'!C51*5</f>
        <v>620847.6</v>
      </c>
      <c r="D53" s="45">
        <v>20.7</v>
      </c>
      <c r="E53" s="49">
        <v>0.08523</v>
      </c>
      <c r="F53" s="8">
        <f t="shared" si="5"/>
        <v>0.176471</v>
      </c>
      <c r="G53" s="8">
        <f t="shared" si="0"/>
        <v>9.997479</v>
      </c>
      <c r="H53" s="8">
        <f t="shared" si="3"/>
        <v>0.128626</v>
      </c>
      <c r="I53" s="15">
        <f t="shared" si="4"/>
        <v>1.509</v>
      </c>
      <c r="J53" s="19">
        <f t="shared" si="1"/>
        <v>2.07</v>
      </c>
    </row>
    <row r="54" spans="1:10" ht="12.75">
      <c r="A54" s="45">
        <f t="shared" si="2"/>
        <v>89</v>
      </c>
      <c r="B54" s="46">
        <v>89.69999999999999</v>
      </c>
      <c r="C54" s="47">
        <f>'Example 2 (Amounts)'!C52*5</f>
        <v>573030.4</v>
      </c>
      <c r="D54" s="45">
        <v>4.6</v>
      </c>
      <c r="E54" s="49">
        <v>0.095563</v>
      </c>
      <c r="F54" s="8">
        <f t="shared" si="5"/>
        <v>0.051282</v>
      </c>
      <c r="G54" s="8">
        <f t="shared" si="0"/>
        <v>8.572001</v>
      </c>
      <c r="H54" s="8">
        <f t="shared" si="3"/>
        <v>0.144221</v>
      </c>
      <c r="I54" s="15">
        <f t="shared" si="4"/>
        <v>1.509</v>
      </c>
      <c r="J54" s="19">
        <f t="shared" si="1"/>
        <v>0.54</v>
      </c>
    </row>
    <row r="55" spans="1:10" ht="12.75">
      <c r="A55" s="45">
        <f t="shared" si="2"/>
        <v>90</v>
      </c>
      <c r="B55" s="46">
        <v>96.6</v>
      </c>
      <c r="C55" s="47">
        <f>'Example 2 (Amounts)'!C53*5</f>
        <v>602332.6</v>
      </c>
      <c r="D55" s="45">
        <v>2.3</v>
      </c>
      <c r="E55" s="49">
        <v>0.107126</v>
      </c>
      <c r="F55" s="8">
        <f t="shared" si="5"/>
        <v>0.02381</v>
      </c>
      <c r="G55" s="8">
        <f t="shared" si="0"/>
        <v>10.348372</v>
      </c>
      <c r="H55" s="8">
        <f t="shared" si="3"/>
        <v>0.161671</v>
      </c>
      <c r="I55" s="15">
        <f t="shared" si="4"/>
        <v>1.509</v>
      </c>
      <c r="J55" s="19">
        <f t="shared" si="1"/>
        <v>0.22</v>
      </c>
    </row>
    <row r="56" spans="1:10" ht="12.75">
      <c r="A56" s="45">
        <f t="shared" si="2"/>
        <v>91</v>
      </c>
      <c r="B56" s="46">
        <v>69</v>
      </c>
      <c r="C56" s="47">
        <f>'Example 2 (Amounts)'!C54*5</f>
        <v>481723</v>
      </c>
      <c r="D56" s="45">
        <v>11.5</v>
      </c>
      <c r="E56" s="49">
        <v>0.119744</v>
      </c>
      <c r="F56" s="8">
        <f t="shared" si="5"/>
        <v>0.166667</v>
      </c>
      <c r="G56" s="8">
        <f t="shared" si="0"/>
        <v>8.262336</v>
      </c>
      <c r="H56" s="8">
        <f t="shared" si="3"/>
        <v>0.180714</v>
      </c>
      <c r="I56" s="15">
        <f t="shared" si="4"/>
        <v>1.509</v>
      </c>
      <c r="J56" s="19">
        <f t="shared" si="1"/>
        <v>1.39</v>
      </c>
    </row>
    <row r="57" spans="1:10" ht="12.75">
      <c r="A57" s="45">
        <f t="shared" si="2"/>
        <v>92</v>
      </c>
      <c r="B57" s="46">
        <v>75.89999999999999</v>
      </c>
      <c r="C57" s="47">
        <f>'Example 2 (Amounts)'!C55*5</f>
        <v>459623.8</v>
      </c>
      <c r="D57" s="45">
        <v>9.2</v>
      </c>
      <c r="E57" s="49">
        <v>0.133299</v>
      </c>
      <c r="F57" s="8">
        <f t="shared" si="5"/>
        <v>0.121212</v>
      </c>
      <c r="G57" s="8">
        <f t="shared" si="0"/>
        <v>10.117394</v>
      </c>
      <c r="H57" s="8">
        <f t="shared" si="3"/>
        <v>0.20117</v>
      </c>
      <c r="I57" s="15">
        <f t="shared" si="4"/>
        <v>1.509</v>
      </c>
      <c r="J57" s="19">
        <f t="shared" si="1"/>
        <v>0.91</v>
      </c>
    </row>
    <row r="58" spans="1:10" ht="12.75">
      <c r="A58" s="45">
        <f t="shared" si="2"/>
        <v>93</v>
      </c>
      <c r="B58" s="46">
        <v>34.5</v>
      </c>
      <c r="C58" s="47">
        <f>'Example 2 (Amounts)'!C56*5</f>
        <v>277358</v>
      </c>
      <c r="D58" s="45">
        <v>2.3</v>
      </c>
      <c r="E58" s="49">
        <v>0.14772</v>
      </c>
      <c r="F58" s="8">
        <f t="shared" si="5"/>
        <v>0.066667</v>
      </c>
      <c r="G58" s="8">
        <f t="shared" si="0"/>
        <v>5.09634</v>
      </c>
      <c r="H58" s="8">
        <f t="shared" si="3"/>
        <v>0.222934</v>
      </c>
      <c r="I58" s="15">
        <f t="shared" si="4"/>
        <v>1.509</v>
      </c>
      <c r="J58" s="19">
        <f t="shared" si="1"/>
        <v>0.45</v>
      </c>
    </row>
    <row r="59" spans="1:10" ht="12.75">
      <c r="A59" s="45">
        <f t="shared" si="2"/>
        <v>94</v>
      </c>
      <c r="B59" s="46">
        <v>6.8999999999999995</v>
      </c>
      <c r="C59" s="47">
        <f>'Example 2 (Amounts)'!C57*5</f>
        <v>25008</v>
      </c>
      <c r="D59" s="45">
        <v>0</v>
      </c>
      <c r="E59" s="49">
        <v>0.162971</v>
      </c>
      <c r="F59" s="8">
        <f t="shared" si="5"/>
        <v>0</v>
      </c>
      <c r="G59" s="8">
        <f t="shared" si="0"/>
        <v>1.1245</v>
      </c>
      <c r="H59" s="8">
        <f t="shared" si="3"/>
        <v>0.24595</v>
      </c>
      <c r="I59" s="15">
        <f t="shared" si="4"/>
        <v>1.509</v>
      </c>
      <c r="J59" s="19">
        <f t="shared" si="1"/>
        <v>0</v>
      </c>
    </row>
    <row r="60" spans="1:10" ht="12.75">
      <c r="A60" s="45">
        <f t="shared" si="2"/>
        <v>95</v>
      </c>
      <c r="B60" s="46">
        <v>20.7</v>
      </c>
      <c r="C60" s="47">
        <f>'Example 2 (Amounts)'!C58*5</f>
        <v>144951.6</v>
      </c>
      <c r="D60" s="45">
        <v>2.3</v>
      </c>
      <c r="E60" s="49">
        <v>0.179034</v>
      </c>
      <c r="F60" s="8">
        <f t="shared" si="5"/>
        <v>0.111111</v>
      </c>
      <c r="G60" s="8">
        <f t="shared" si="0"/>
        <v>3.706004</v>
      </c>
      <c r="H60" s="8">
        <f t="shared" si="3"/>
        <v>0.270192</v>
      </c>
      <c r="I60" s="15">
        <f t="shared" si="4"/>
        <v>1.509</v>
      </c>
      <c r="J60" s="19">
        <f t="shared" si="1"/>
        <v>0.62</v>
      </c>
    </row>
    <row r="61" spans="1:10" ht="12.75">
      <c r="A61" s="45">
        <f t="shared" si="2"/>
        <v>96</v>
      </c>
      <c r="B61" s="46">
        <v>13.799999999999999</v>
      </c>
      <c r="C61" s="47">
        <f>'Example 2 (Amounts)'!C59*5</f>
        <v>53056.2</v>
      </c>
      <c r="D61" s="45">
        <v>2.3</v>
      </c>
      <c r="E61" s="49">
        <v>0.195903</v>
      </c>
      <c r="F61" s="8">
        <f t="shared" si="5"/>
        <v>0.166667</v>
      </c>
      <c r="G61" s="8">
        <f t="shared" si="0"/>
        <v>2.703461</v>
      </c>
      <c r="H61" s="8">
        <f t="shared" si="3"/>
        <v>0.29565</v>
      </c>
      <c r="I61" s="15">
        <f t="shared" si="4"/>
        <v>1.509</v>
      </c>
      <c r="J61" s="19">
        <f t="shared" si="1"/>
        <v>0.85</v>
      </c>
    </row>
    <row r="62" spans="1:10" ht="12.75">
      <c r="A62" s="45">
        <f t="shared" si="2"/>
        <v>97</v>
      </c>
      <c r="B62" s="46">
        <v>13.799999999999999</v>
      </c>
      <c r="C62" s="47">
        <f>'Example 2 (Amounts)'!C60*5</f>
        <v>48556.2</v>
      </c>
      <c r="D62" s="45">
        <v>4.6</v>
      </c>
      <c r="E62" s="49">
        <v>0.213565</v>
      </c>
      <c r="F62" s="8">
        <f t="shared" si="5"/>
        <v>0.333333</v>
      </c>
      <c r="G62" s="8">
        <f t="shared" si="0"/>
        <v>2.947197</v>
      </c>
      <c r="H62" s="8">
        <f t="shared" si="3"/>
        <v>0.322305</v>
      </c>
      <c r="I62" s="15">
        <f t="shared" si="4"/>
        <v>1.509</v>
      </c>
      <c r="J62" s="19">
        <f t="shared" si="1"/>
        <v>1.56</v>
      </c>
    </row>
    <row r="63" ht="12.75">
      <c r="E63" s="31"/>
    </row>
    <row r="64" spans="1:8" ht="12.75">
      <c r="A64" s="4" t="s">
        <v>1</v>
      </c>
      <c r="B64" s="9">
        <f>SUM(B13:B62)</f>
        <v>98035.19999999995</v>
      </c>
      <c r="C64" s="10">
        <f>SUM(C13:C62)</f>
        <v>1828224733.1000009</v>
      </c>
      <c r="D64" s="9">
        <f>SUM(D13:D62)</f>
        <v>1616.8999999999999</v>
      </c>
      <c r="E64" s="31"/>
      <c r="F64" s="11"/>
      <c r="G64" s="12">
        <f>SUM(G13:G62)</f>
        <v>1071.3857699999996</v>
      </c>
      <c r="H64" s="10"/>
    </row>
    <row r="65" spans="3:7" ht="16.5">
      <c r="C65" s="19"/>
      <c r="D65" s="5" t="s">
        <v>33</v>
      </c>
      <c r="E65" s="31"/>
      <c r="G65" s="5" t="s">
        <v>37</v>
      </c>
    </row>
    <row r="66" ht="12.75">
      <c r="E66" s="31"/>
    </row>
    <row r="67" ht="12.75">
      <c r="E67" s="31"/>
    </row>
    <row r="68" ht="12.75">
      <c r="E68" s="31"/>
    </row>
    <row r="69" ht="12.75">
      <c r="E69" s="31"/>
    </row>
    <row r="70" ht="12.75">
      <c r="E70" s="31"/>
    </row>
    <row r="71" ht="12.75">
      <c r="E71" s="31"/>
    </row>
    <row r="72" ht="12.75">
      <c r="E72" s="31"/>
    </row>
    <row r="73" ht="12.75">
      <c r="E73" s="31"/>
    </row>
    <row r="74" ht="12.75">
      <c r="E74" s="31"/>
    </row>
    <row r="75" ht="12.75">
      <c r="E75" s="31"/>
    </row>
    <row r="76" ht="12.75">
      <c r="E76" s="31"/>
    </row>
    <row r="77" ht="12.75">
      <c r="E77" s="31"/>
    </row>
    <row r="78" ht="12.75">
      <c r="E78" s="31"/>
    </row>
    <row r="79" ht="12.75">
      <c r="E79" s="31"/>
    </row>
    <row r="80" ht="12.75">
      <c r="E80" s="31"/>
    </row>
    <row r="81" ht="12.75">
      <c r="E81" s="31"/>
    </row>
    <row r="82" ht="12.75">
      <c r="E82" s="31"/>
    </row>
    <row r="83" ht="12.75">
      <c r="E83" s="31"/>
    </row>
    <row r="84" ht="12.75">
      <c r="E84" s="31"/>
    </row>
    <row r="85" ht="13.5" thickBot="1">
      <c r="E85" s="32"/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" sqref="F2"/>
    </sheetView>
  </sheetViews>
  <sheetFormatPr defaultColWidth="9.140625" defaultRowHeight="12.75"/>
  <cols>
    <col min="1" max="1" width="21.421875" style="0" customWidth="1"/>
    <col min="2" max="2" width="15.421875" style="0" customWidth="1"/>
    <col min="3" max="3" width="24.140625" style="0" customWidth="1"/>
    <col min="4" max="4" width="21.140625" style="0" customWidth="1"/>
    <col min="5" max="5" width="15.57421875" style="0" customWidth="1"/>
    <col min="6" max="6" width="12.140625" style="0" customWidth="1"/>
    <col min="7" max="7" width="13.140625" style="0" customWidth="1"/>
    <col min="8" max="8" width="11.421875" style="0" customWidth="1"/>
    <col min="9" max="9" width="14.57421875" style="0" customWidth="1"/>
    <col min="10" max="10" width="15.140625" style="0" customWidth="1"/>
    <col min="11" max="11" width="18.421875" style="0" customWidth="1"/>
    <col min="12" max="12" width="14.421875" style="0" customWidth="1"/>
    <col min="13" max="13" width="11.421875" style="0" customWidth="1"/>
    <col min="14" max="14" width="12.8515625" style="0" customWidth="1"/>
  </cols>
  <sheetData>
    <row r="1" spans="1:7" ht="12.75">
      <c r="A1" s="6" t="s">
        <v>47</v>
      </c>
      <c r="D1" s="22" t="s">
        <v>16</v>
      </c>
      <c r="E1" s="23" t="s">
        <v>12</v>
      </c>
      <c r="F1" s="29">
        <v>0.95</v>
      </c>
      <c r="G1" t="s">
        <v>17</v>
      </c>
    </row>
    <row r="2" spans="1:11" ht="13.5" thickBot="1">
      <c r="A2" t="s">
        <v>38</v>
      </c>
      <c r="D2" s="24"/>
      <c r="E2" s="25" t="s">
        <v>13</v>
      </c>
      <c r="F2" s="30">
        <v>0.05</v>
      </c>
      <c r="G2" t="s">
        <v>17</v>
      </c>
      <c r="K2" s="28"/>
    </row>
    <row r="3" ht="13.5" thickBot="1">
      <c r="K3" s="26"/>
    </row>
    <row r="4" spans="1:11" ht="12.75">
      <c r="A4" s="7"/>
      <c r="D4" s="33" t="s">
        <v>14</v>
      </c>
      <c r="E4" s="21"/>
      <c r="F4" s="21"/>
      <c r="G4" s="34">
        <f>NORMSINV(1-(1-F1)/2)</f>
        <v>1.9599639845400536</v>
      </c>
      <c r="K4" s="26"/>
    </row>
    <row r="5" spans="1:7" ht="12.75">
      <c r="A5" s="7"/>
      <c r="D5" s="27" t="s">
        <v>6</v>
      </c>
      <c r="E5" s="26"/>
      <c r="F5" s="26"/>
      <c r="G5" s="36">
        <f>ROUND((G4/F2)^2*($K$62*$J$62)/(I62)^2,0)</f>
        <v>2352</v>
      </c>
    </row>
    <row r="6" spans="1:7" ht="14.25">
      <c r="A6" s="7"/>
      <c r="D6" s="39" t="s">
        <v>46</v>
      </c>
      <c r="E6" s="26"/>
      <c r="F6" s="26"/>
      <c r="G6" s="40">
        <f>E62/I62</f>
        <v>1.5685458097070122</v>
      </c>
    </row>
    <row r="7" spans="1:10" ht="13.5" thickBot="1">
      <c r="A7" s="7"/>
      <c r="D7" s="24" t="s">
        <v>31</v>
      </c>
      <c r="E7" s="25"/>
      <c r="F7" s="25"/>
      <c r="G7" s="35">
        <f>MIN(1,ROUND((F62/G5)^0.5,3))</f>
        <v>0.387</v>
      </c>
      <c r="J7" s="19"/>
    </row>
    <row r="9" spans="1:13" s="6" customFormat="1" ht="16.5">
      <c r="A9" s="4" t="s">
        <v>18</v>
      </c>
      <c r="B9" s="37" t="s">
        <v>19</v>
      </c>
      <c r="C9" s="4" t="s">
        <v>3</v>
      </c>
      <c r="D9" s="4" t="s">
        <v>22</v>
      </c>
      <c r="E9" s="4" t="s">
        <v>34</v>
      </c>
      <c r="F9" s="4" t="s">
        <v>35</v>
      </c>
      <c r="G9" s="4" t="s">
        <v>24</v>
      </c>
      <c r="H9" s="4" t="s">
        <v>9</v>
      </c>
      <c r="I9" s="4" t="s">
        <v>25</v>
      </c>
      <c r="J9" s="4" t="s">
        <v>26</v>
      </c>
      <c r="K9" s="4" t="s">
        <v>43</v>
      </c>
      <c r="L9" s="4" t="s">
        <v>23</v>
      </c>
      <c r="M9" s="4" t="s">
        <v>29</v>
      </c>
    </row>
    <row r="10" spans="1:14" ht="54">
      <c r="A10" s="1" t="s">
        <v>0</v>
      </c>
      <c r="B10" s="1" t="s">
        <v>2</v>
      </c>
      <c r="C10" s="42" t="s">
        <v>20</v>
      </c>
      <c r="D10" s="43" t="s">
        <v>21</v>
      </c>
      <c r="E10" s="43" t="s">
        <v>4</v>
      </c>
      <c r="F10" s="43" t="s">
        <v>5</v>
      </c>
      <c r="G10" s="13" t="s">
        <v>41</v>
      </c>
      <c r="H10" s="13" t="s">
        <v>28</v>
      </c>
      <c r="I10" s="13" t="s">
        <v>7</v>
      </c>
      <c r="J10" s="6" t="s">
        <v>10</v>
      </c>
      <c r="L10" s="13" t="s">
        <v>27</v>
      </c>
      <c r="M10" s="38" t="s">
        <v>30</v>
      </c>
      <c r="N10" s="13" t="s">
        <v>8</v>
      </c>
    </row>
    <row r="11" spans="1:14" ht="12.75">
      <c r="A11" s="45">
        <v>48</v>
      </c>
      <c r="B11" s="17">
        <v>7</v>
      </c>
      <c r="C11" s="50">
        <v>206445.69</v>
      </c>
      <c r="D11" s="51">
        <v>6567970830.6451</v>
      </c>
      <c r="E11" s="2"/>
      <c r="G11" s="52">
        <v>0.001038</v>
      </c>
      <c r="H11" s="8">
        <f>IF(C11=0,0,ROUND(E11/C11,6))</f>
        <v>0</v>
      </c>
      <c r="I11" s="14">
        <f>ROUND(G11*E11,2)</f>
        <v>0</v>
      </c>
      <c r="J11" s="8">
        <f aca="true" t="shared" si="0" ref="J11:J60">ROUND(G11*B11,6)</f>
        <v>0.007266</v>
      </c>
      <c r="K11" s="2"/>
      <c r="L11" s="8">
        <f aca="true" t="shared" si="1" ref="L11:L42">ROUND(($G$7*$E$62+(1-$G$7)*$I$62)/$I$62*G11,6)</f>
        <v>0.001266</v>
      </c>
      <c r="M11" s="15">
        <f>IF(I11=0,0,ROUND((L11*C11)/$I11,3))</f>
        <v>0</v>
      </c>
      <c r="N11" s="15">
        <f>IF(I11=0,0,ROUND(E11/I11,3))</f>
        <v>0</v>
      </c>
    </row>
    <row r="12" spans="1:14" ht="12.75">
      <c r="A12" s="45">
        <f>A11+1</f>
        <v>49</v>
      </c>
      <c r="B12" s="17">
        <v>30</v>
      </c>
      <c r="C12" s="50">
        <v>979094.34</v>
      </c>
      <c r="D12" s="51">
        <v>34427926660.678406</v>
      </c>
      <c r="E12" s="2"/>
      <c r="G12" s="52">
        <v>0.001113</v>
      </c>
      <c r="H12" s="8">
        <f>IF(C12=0,0,ROUND(E12/C12,6))</f>
        <v>0</v>
      </c>
      <c r="I12" s="14">
        <f aca="true" t="shared" si="2" ref="I12:I60">ROUND(G12*C12,2)</f>
        <v>1089.73</v>
      </c>
      <c r="J12" s="8">
        <f t="shared" si="0"/>
        <v>0.03339</v>
      </c>
      <c r="K12" s="2"/>
      <c r="L12" s="8">
        <f t="shared" si="1"/>
        <v>0.001358</v>
      </c>
      <c r="M12" s="15">
        <f>IF(I12=0,0,ROUND((L12*C12)/$I12,3))</f>
        <v>1.22</v>
      </c>
      <c r="N12" s="15">
        <f>IF(I12=0,0,ROUND(E12/I12,3))</f>
        <v>0</v>
      </c>
    </row>
    <row r="13" spans="1:14" ht="12.75">
      <c r="A13" s="45">
        <f>A12+1</f>
        <v>50</v>
      </c>
      <c r="B13" s="17">
        <v>96</v>
      </c>
      <c r="C13" s="50">
        <v>3092507.56</v>
      </c>
      <c r="D13" s="51">
        <v>111048105002.3404</v>
      </c>
      <c r="E13" s="2"/>
      <c r="G13" s="52">
        <v>0.001211</v>
      </c>
      <c r="H13" s="8">
        <f>IF(C13=0,0,ROUND(E13/C13,6))</f>
        <v>0</v>
      </c>
      <c r="I13" s="14">
        <f t="shared" si="2"/>
        <v>3745.03</v>
      </c>
      <c r="J13" s="8">
        <f t="shared" si="0"/>
        <v>0.116256</v>
      </c>
      <c r="K13" s="3">
        <f>G13*D13</f>
        <v>134479255.15783423</v>
      </c>
      <c r="L13" s="8">
        <f t="shared" si="1"/>
        <v>0.001477</v>
      </c>
      <c r="M13" s="15">
        <f>IF(I13=0,0,ROUND((L13*C13)/$I13,3))</f>
        <v>1.22</v>
      </c>
      <c r="N13" s="15">
        <f>IF(I13=0,0,ROUND(E13/I13,3))</f>
        <v>0</v>
      </c>
    </row>
    <row r="14" spans="1:14" ht="12.75">
      <c r="A14" s="45">
        <f aca="true" t="shared" si="3" ref="A14:A60">A13+1</f>
        <v>51</v>
      </c>
      <c r="B14" s="17">
        <v>170</v>
      </c>
      <c r="C14" s="50">
        <v>5373604.019999998</v>
      </c>
      <c r="D14" s="51">
        <v>187841279589.38544</v>
      </c>
      <c r="E14" s="18">
        <v>28022.64</v>
      </c>
      <c r="F14" s="46">
        <v>1</v>
      </c>
      <c r="G14" s="52">
        <v>0.001302</v>
      </c>
      <c r="H14" s="8">
        <f>IF(C14=0,0,ROUND(E14/C14,6))</f>
        <v>0.005215</v>
      </c>
      <c r="I14" s="14">
        <f t="shared" si="2"/>
        <v>6996.43</v>
      </c>
      <c r="J14" s="8">
        <f t="shared" si="0"/>
        <v>0.22134</v>
      </c>
      <c r="K14" s="3">
        <f aca="true" t="shared" si="4" ref="K14:K60">G14*D14</f>
        <v>244569346.02537984</v>
      </c>
      <c r="L14" s="8">
        <f t="shared" si="1"/>
        <v>0.001588</v>
      </c>
      <c r="M14" s="15">
        <f aca="true" t="shared" si="5" ref="M14:M60">IF(I14=0,0,ROUND((L14*C14)/$I14,3))</f>
        <v>1.22</v>
      </c>
      <c r="N14" s="15">
        <f>IF(I14=0,0,ROUND(E14/I14,3))</f>
        <v>4.005</v>
      </c>
    </row>
    <row r="15" spans="1:14" ht="12.75">
      <c r="A15" s="45">
        <f t="shared" si="3"/>
        <v>52</v>
      </c>
      <c r="B15" s="17">
        <v>283</v>
      </c>
      <c r="C15" s="50">
        <v>9162435.220000003</v>
      </c>
      <c r="D15" s="51">
        <v>332155023115.44165</v>
      </c>
      <c r="E15" s="18">
        <v>108855.9</v>
      </c>
      <c r="F15" s="46">
        <v>3.5</v>
      </c>
      <c r="G15" s="52">
        <v>0.00144</v>
      </c>
      <c r="H15" s="8">
        <f>IF(C15=0,0,ROUND(E15/C15,6))</f>
        <v>0.011881</v>
      </c>
      <c r="I15" s="14">
        <f t="shared" si="2"/>
        <v>13193.91</v>
      </c>
      <c r="J15" s="8">
        <f t="shared" si="0"/>
        <v>0.40752</v>
      </c>
      <c r="K15" s="3">
        <f t="shared" si="4"/>
        <v>478303233.286236</v>
      </c>
      <c r="L15" s="8">
        <f t="shared" si="1"/>
        <v>0.001757</v>
      </c>
      <c r="M15" s="15">
        <f t="shared" si="5"/>
        <v>1.22</v>
      </c>
      <c r="N15" s="15">
        <f>IF(I15=0,0,ROUND(E15/I15,3))</f>
        <v>8.25</v>
      </c>
    </row>
    <row r="16" spans="1:14" ht="12.75">
      <c r="A16" s="45">
        <f t="shared" si="3"/>
        <v>53</v>
      </c>
      <c r="B16" s="17">
        <v>418</v>
      </c>
      <c r="C16" s="50">
        <v>14095087.909999998</v>
      </c>
      <c r="D16" s="51">
        <v>533773629495.78174</v>
      </c>
      <c r="E16" s="18">
        <v>107229.78</v>
      </c>
      <c r="F16" s="46">
        <v>4</v>
      </c>
      <c r="G16" s="52">
        <v>0.001626</v>
      </c>
      <c r="H16" s="8">
        <f aca="true" t="shared" si="6" ref="H16:H60">IF(C16=0,0,ROUND(E16/C16,6))</f>
        <v>0.007608</v>
      </c>
      <c r="I16" s="14">
        <f t="shared" si="2"/>
        <v>22918.61</v>
      </c>
      <c r="J16" s="8">
        <f t="shared" si="0"/>
        <v>0.679668</v>
      </c>
      <c r="K16" s="3">
        <f t="shared" si="4"/>
        <v>867915921.5601411</v>
      </c>
      <c r="L16" s="8">
        <f t="shared" si="1"/>
        <v>0.001984</v>
      </c>
      <c r="M16" s="15">
        <f t="shared" si="5"/>
        <v>1.22</v>
      </c>
      <c r="N16" s="15">
        <f aca="true" t="shared" si="7" ref="N16:N60">IF(I16=0,0,ROUND(E16/I16,3))</f>
        <v>4.679</v>
      </c>
    </row>
    <row r="17" spans="1:14" ht="12.75">
      <c r="A17" s="45">
        <f t="shared" si="3"/>
        <v>54</v>
      </c>
      <c r="B17" s="17">
        <v>469</v>
      </c>
      <c r="C17" s="50">
        <v>16643554.710000003</v>
      </c>
      <c r="D17" s="51">
        <v>666095870873.4967</v>
      </c>
      <c r="E17" s="18">
        <v>132556.32</v>
      </c>
      <c r="F17" s="46">
        <v>3.5</v>
      </c>
      <c r="G17" s="52">
        <v>0.001844</v>
      </c>
      <c r="H17" s="8">
        <f t="shared" si="6"/>
        <v>0.007964</v>
      </c>
      <c r="I17" s="14">
        <f t="shared" si="2"/>
        <v>30690.71</v>
      </c>
      <c r="J17" s="8">
        <f t="shared" si="0"/>
        <v>0.864836</v>
      </c>
      <c r="K17" s="3">
        <f t="shared" si="4"/>
        <v>1228280785.890728</v>
      </c>
      <c r="L17" s="8">
        <f t="shared" si="1"/>
        <v>0.00225</v>
      </c>
      <c r="M17" s="15">
        <f t="shared" si="5"/>
        <v>1.22</v>
      </c>
      <c r="N17" s="15">
        <f t="shared" si="7"/>
        <v>4.319</v>
      </c>
    </row>
    <row r="18" spans="1:14" ht="12.75">
      <c r="A18" s="45">
        <f t="shared" si="3"/>
        <v>55</v>
      </c>
      <c r="B18" s="17">
        <v>545</v>
      </c>
      <c r="C18" s="50">
        <v>19484023.640000008</v>
      </c>
      <c r="D18" s="51">
        <v>779950119590.9834</v>
      </c>
      <c r="E18" s="18">
        <v>177645.5</v>
      </c>
      <c r="F18" s="46">
        <v>5.5</v>
      </c>
      <c r="G18" s="52">
        <v>0.002191</v>
      </c>
      <c r="H18" s="8">
        <f t="shared" si="6"/>
        <v>0.009117</v>
      </c>
      <c r="I18" s="14">
        <f t="shared" si="2"/>
        <v>42689.5</v>
      </c>
      <c r="J18" s="8">
        <f t="shared" si="0"/>
        <v>1.194095</v>
      </c>
      <c r="K18" s="3">
        <f t="shared" si="4"/>
        <v>1708870712.0238445</v>
      </c>
      <c r="L18" s="8">
        <f t="shared" si="1"/>
        <v>0.002673</v>
      </c>
      <c r="M18" s="15">
        <f t="shared" si="5"/>
        <v>1.22</v>
      </c>
      <c r="N18" s="15">
        <f t="shared" si="7"/>
        <v>4.161</v>
      </c>
    </row>
    <row r="19" spans="1:14" ht="12.75">
      <c r="A19" s="45">
        <f t="shared" si="3"/>
        <v>56</v>
      </c>
      <c r="B19" s="17">
        <v>675</v>
      </c>
      <c r="C19" s="50">
        <v>23340151.700000007</v>
      </c>
      <c r="D19" s="51">
        <v>905605342922.6565</v>
      </c>
      <c r="E19" s="18">
        <v>164476.02</v>
      </c>
      <c r="F19" s="46">
        <v>7</v>
      </c>
      <c r="G19" s="52">
        <v>0.002651</v>
      </c>
      <c r="H19" s="8">
        <f t="shared" si="6"/>
        <v>0.007047</v>
      </c>
      <c r="I19" s="14">
        <f t="shared" si="2"/>
        <v>61874.74</v>
      </c>
      <c r="J19" s="8">
        <f t="shared" si="0"/>
        <v>1.789425</v>
      </c>
      <c r="K19" s="3">
        <f t="shared" si="4"/>
        <v>2400759764.0879626</v>
      </c>
      <c r="L19" s="8">
        <f t="shared" si="1"/>
        <v>0.003234</v>
      </c>
      <c r="M19" s="15">
        <f t="shared" si="5"/>
        <v>1.22</v>
      </c>
      <c r="N19" s="15">
        <f t="shared" si="7"/>
        <v>2.658</v>
      </c>
    </row>
    <row r="20" spans="1:14" ht="12.75">
      <c r="A20" s="45">
        <f t="shared" si="3"/>
        <v>57</v>
      </c>
      <c r="B20" s="17">
        <v>697</v>
      </c>
      <c r="C20" s="50">
        <v>23435781.810000006</v>
      </c>
      <c r="D20" s="51">
        <v>899607547036.8506</v>
      </c>
      <c r="E20" s="18">
        <v>321861.6</v>
      </c>
      <c r="F20" s="46">
        <v>10.5</v>
      </c>
      <c r="G20" s="52">
        <v>0.003066</v>
      </c>
      <c r="H20" s="8">
        <f t="shared" si="6"/>
        <v>0.013734</v>
      </c>
      <c r="I20" s="14">
        <f t="shared" si="2"/>
        <v>71854.11</v>
      </c>
      <c r="J20" s="8">
        <f t="shared" si="0"/>
        <v>2.137002</v>
      </c>
      <c r="K20" s="3">
        <f t="shared" si="4"/>
        <v>2758196739.214984</v>
      </c>
      <c r="L20" s="8">
        <f t="shared" si="1"/>
        <v>0.003741</v>
      </c>
      <c r="M20" s="15">
        <f t="shared" si="5"/>
        <v>1.22</v>
      </c>
      <c r="N20" s="15">
        <f t="shared" si="7"/>
        <v>4.479</v>
      </c>
    </row>
    <row r="21" spans="1:14" ht="12.75">
      <c r="A21" s="45">
        <f t="shared" si="3"/>
        <v>58</v>
      </c>
      <c r="B21" s="17">
        <v>666</v>
      </c>
      <c r="C21" s="50">
        <v>21554690.72</v>
      </c>
      <c r="D21" s="51">
        <v>804733446052.0928</v>
      </c>
      <c r="E21" s="18">
        <v>242705.68</v>
      </c>
      <c r="F21" s="46">
        <v>12</v>
      </c>
      <c r="G21" s="52">
        <v>0.003513</v>
      </c>
      <c r="H21" s="8">
        <f t="shared" si="6"/>
        <v>0.01126</v>
      </c>
      <c r="I21" s="14">
        <f t="shared" si="2"/>
        <v>75721.63</v>
      </c>
      <c r="J21" s="8">
        <f t="shared" si="0"/>
        <v>2.339658</v>
      </c>
      <c r="K21" s="3">
        <f t="shared" si="4"/>
        <v>2827028595.981002</v>
      </c>
      <c r="L21" s="8">
        <f t="shared" si="1"/>
        <v>0.004286</v>
      </c>
      <c r="M21" s="15">
        <f t="shared" si="5"/>
        <v>1.22</v>
      </c>
      <c r="N21" s="15">
        <f t="shared" si="7"/>
        <v>3.205</v>
      </c>
    </row>
    <row r="22" spans="1:14" ht="12.75">
      <c r="A22" s="45">
        <f t="shared" si="3"/>
        <v>59</v>
      </c>
      <c r="B22" s="17">
        <v>681</v>
      </c>
      <c r="C22" s="50">
        <v>21543466.53</v>
      </c>
      <c r="D22" s="51">
        <v>792534911775.5122</v>
      </c>
      <c r="E22" s="18">
        <v>208814.02</v>
      </c>
      <c r="F22" s="46">
        <v>8.5</v>
      </c>
      <c r="G22" s="52">
        <v>0.003986</v>
      </c>
      <c r="H22" s="8">
        <f t="shared" si="6"/>
        <v>0.009693</v>
      </c>
      <c r="I22" s="14">
        <f t="shared" si="2"/>
        <v>85872.26</v>
      </c>
      <c r="J22" s="8">
        <f t="shared" si="0"/>
        <v>2.714466</v>
      </c>
      <c r="K22" s="3">
        <f t="shared" si="4"/>
        <v>3159044158.3371916</v>
      </c>
      <c r="L22" s="8">
        <f t="shared" si="1"/>
        <v>0.004863</v>
      </c>
      <c r="M22" s="15">
        <f t="shared" si="5"/>
        <v>1.22</v>
      </c>
      <c r="N22" s="15">
        <f t="shared" si="7"/>
        <v>2.432</v>
      </c>
    </row>
    <row r="23" spans="1:14" ht="12.75">
      <c r="A23" s="45">
        <f t="shared" si="3"/>
        <v>60</v>
      </c>
      <c r="B23" s="17">
        <v>684</v>
      </c>
      <c r="C23" s="50">
        <v>20972024.119999994</v>
      </c>
      <c r="D23" s="51">
        <v>757604849435.3713</v>
      </c>
      <c r="E23" s="18">
        <v>200919.7</v>
      </c>
      <c r="F23" s="46">
        <v>8.5</v>
      </c>
      <c r="G23" s="52">
        <v>0.004553</v>
      </c>
      <c r="H23" s="8">
        <f t="shared" si="6"/>
        <v>0.00958</v>
      </c>
      <c r="I23" s="14">
        <f t="shared" si="2"/>
        <v>95485.63</v>
      </c>
      <c r="J23" s="8">
        <f t="shared" si="0"/>
        <v>3.114252</v>
      </c>
      <c r="K23" s="3">
        <f t="shared" si="4"/>
        <v>3449374879.4792457</v>
      </c>
      <c r="L23" s="8">
        <f t="shared" si="1"/>
        <v>0.005555</v>
      </c>
      <c r="M23" s="15">
        <f t="shared" si="5"/>
        <v>1.22</v>
      </c>
      <c r="N23" s="15">
        <f t="shared" si="7"/>
        <v>2.104</v>
      </c>
    </row>
    <row r="24" spans="1:14" ht="12.75">
      <c r="A24" s="45">
        <f t="shared" si="3"/>
        <v>61</v>
      </c>
      <c r="B24" s="17">
        <v>668</v>
      </c>
      <c r="C24" s="50">
        <v>20323701.19999999</v>
      </c>
      <c r="D24" s="51">
        <v>739403785041.6989</v>
      </c>
      <c r="E24" s="18">
        <v>187455.74</v>
      </c>
      <c r="F24" s="46">
        <v>8</v>
      </c>
      <c r="G24" s="52">
        <v>0.005298</v>
      </c>
      <c r="H24" s="8">
        <f t="shared" si="6"/>
        <v>0.009224</v>
      </c>
      <c r="I24" s="14">
        <f t="shared" si="2"/>
        <v>107674.97</v>
      </c>
      <c r="J24" s="8">
        <f t="shared" si="0"/>
        <v>3.539064</v>
      </c>
      <c r="K24" s="3">
        <f t="shared" si="4"/>
        <v>3917361253.1509204</v>
      </c>
      <c r="L24" s="8">
        <f t="shared" si="1"/>
        <v>0.006464</v>
      </c>
      <c r="M24" s="15">
        <f t="shared" si="5"/>
        <v>1.22</v>
      </c>
      <c r="N24" s="15">
        <f t="shared" si="7"/>
        <v>1.741</v>
      </c>
    </row>
    <row r="25" spans="1:14" ht="12.75">
      <c r="A25" s="45">
        <f t="shared" si="3"/>
        <v>62</v>
      </c>
      <c r="B25" s="17">
        <v>693</v>
      </c>
      <c r="C25" s="50">
        <v>20405149.010000005</v>
      </c>
      <c r="D25" s="51">
        <v>734827892411.0638</v>
      </c>
      <c r="E25" s="18">
        <v>209357.72</v>
      </c>
      <c r="F25" s="46">
        <v>12.5</v>
      </c>
      <c r="G25" s="52">
        <v>0.006085</v>
      </c>
      <c r="H25" s="8">
        <f t="shared" si="6"/>
        <v>0.01026</v>
      </c>
      <c r="I25" s="14">
        <f t="shared" si="2"/>
        <v>124165.33</v>
      </c>
      <c r="J25" s="8">
        <f t="shared" si="0"/>
        <v>4.216905</v>
      </c>
      <c r="K25" s="3">
        <f t="shared" si="4"/>
        <v>4471427725.321323</v>
      </c>
      <c r="L25" s="8">
        <f t="shared" si="1"/>
        <v>0.007424</v>
      </c>
      <c r="M25" s="15">
        <f t="shared" si="5"/>
        <v>1.22</v>
      </c>
      <c r="N25" s="15">
        <f t="shared" si="7"/>
        <v>1.686</v>
      </c>
    </row>
    <row r="26" spans="1:14" ht="12.75">
      <c r="A26" s="45">
        <f t="shared" si="3"/>
        <v>63</v>
      </c>
      <c r="B26" s="17">
        <v>611</v>
      </c>
      <c r="C26" s="50">
        <v>17504357.039999988</v>
      </c>
      <c r="D26" s="51">
        <v>629652167318.166</v>
      </c>
      <c r="E26" s="18">
        <v>250096.52</v>
      </c>
      <c r="F26" s="46">
        <v>14</v>
      </c>
      <c r="G26" s="52">
        <v>0.007089</v>
      </c>
      <c r="H26" s="8">
        <f t="shared" si="6"/>
        <v>0.014288</v>
      </c>
      <c r="I26" s="14">
        <f t="shared" si="2"/>
        <v>124088.39</v>
      </c>
      <c r="J26" s="8">
        <f t="shared" si="0"/>
        <v>4.331379</v>
      </c>
      <c r="K26" s="3">
        <f t="shared" si="4"/>
        <v>4463604214.118479</v>
      </c>
      <c r="L26" s="8">
        <f t="shared" si="1"/>
        <v>0.008649</v>
      </c>
      <c r="M26" s="15">
        <f t="shared" si="5"/>
        <v>1.22</v>
      </c>
      <c r="N26" s="15">
        <f t="shared" si="7"/>
        <v>2.015</v>
      </c>
    </row>
    <row r="27" spans="1:14" ht="12.75">
      <c r="A27" s="45">
        <f t="shared" si="3"/>
        <v>64</v>
      </c>
      <c r="B27" s="17">
        <v>606</v>
      </c>
      <c r="C27" s="50">
        <v>16731267.319999998</v>
      </c>
      <c r="D27" s="51">
        <v>587133504215.579</v>
      </c>
      <c r="E27" s="18">
        <v>177793.96</v>
      </c>
      <c r="F27" s="46">
        <v>8.5</v>
      </c>
      <c r="G27" s="52">
        <v>0.008009</v>
      </c>
      <c r="H27" s="8">
        <f t="shared" si="6"/>
        <v>0.010626</v>
      </c>
      <c r="I27" s="14">
        <f t="shared" si="2"/>
        <v>134000.72</v>
      </c>
      <c r="J27" s="8">
        <f t="shared" si="0"/>
        <v>4.853454</v>
      </c>
      <c r="K27" s="3">
        <f t="shared" si="4"/>
        <v>4702352235.262572</v>
      </c>
      <c r="L27" s="8">
        <f t="shared" si="1"/>
        <v>0.009771</v>
      </c>
      <c r="M27" s="15">
        <f t="shared" si="5"/>
        <v>1.22</v>
      </c>
      <c r="N27" s="15">
        <f t="shared" si="7"/>
        <v>1.327</v>
      </c>
    </row>
    <row r="28" spans="1:14" ht="12.75">
      <c r="A28" s="45">
        <f t="shared" si="3"/>
        <v>65</v>
      </c>
      <c r="B28" s="17">
        <v>585</v>
      </c>
      <c r="C28" s="50">
        <v>13282816.68</v>
      </c>
      <c r="D28" s="51">
        <v>398419110764.7182</v>
      </c>
      <c r="E28" s="18">
        <v>196886.4</v>
      </c>
      <c r="F28" s="46">
        <v>13</v>
      </c>
      <c r="G28" s="52">
        <v>0.009055</v>
      </c>
      <c r="H28" s="8">
        <f t="shared" si="6"/>
        <v>0.014823</v>
      </c>
      <c r="I28" s="14">
        <f t="shared" si="2"/>
        <v>120275.91</v>
      </c>
      <c r="J28" s="8">
        <f t="shared" si="0"/>
        <v>5.297175</v>
      </c>
      <c r="K28" s="3">
        <f t="shared" si="4"/>
        <v>3607685047.9745235</v>
      </c>
      <c r="L28" s="8">
        <f t="shared" si="1"/>
        <v>0.011047</v>
      </c>
      <c r="M28" s="15">
        <f t="shared" si="5"/>
        <v>1.22</v>
      </c>
      <c r="N28" s="15">
        <f t="shared" si="7"/>
        <v>1.637</v>
      </c>
    </row>
    <row r="29" spans="1:14" ht="12.75">
      <c r="A29" s="45">
        <f t="shared" si="3"/>
        <v>66</v>
      </c>
      <c r="B29" s="17">
        <v>619</v>
      </c>
      <c r="C29" s="50">
        <v>12961376.000000002</v>
      </c>
      <c r="D29" s="51">
        <v>374257444327.6352</v>
      </c>
      <c r="E29" s="18">
        <v>224965.12</v>
      </c>
      <c r="F29" s="46">
        <v>14.5</v>
      </c>
      <c r="G29" s="52">
        <v>0.010373</v>
      </c>
      <c r="H29" s="8">
        <f t="shared" si="6"/>
        <v>0.017357</v>
      </c>
      <c r="I29" s="14">
        <f t="shared" si="2"/>
        <v>134448.35</v>
      </c>
      <c r="J29" s="8">
        <f t="shared" si="0"/>
        <v>6.420887</v>
      </c>
      <c r="K29" s="3">
        <f t="shared" si="4"/>
        <v>3882172470.01056</v>
      </c>
      <c r="L29" s="8">
        <f t="shared" si="1"/>
        <v>0.012655</v>
      </c>
      <c r="M29" s="15">
        <f t="shared" si="5"/>
        <v>1.22</v>
      </c>
      <c r="N29" s="15">
        <f t="shared" si="7"/>
        <v>1.673</v>
      </c>
    </row>
    <row r="30" spans="1:14" ht="12.75">
      <c r="A30" s="45">
        <f t="shared" si="3"/>
        <v>67</v>
      </c>
      <c r="B30" s="17">
        <v>596</v>
      </c>
      <c r="C30" s="50">
        <v>12653351.240000004</v>
      </c>
      <c r="D30" s="51">
        <v>367346393540.79504</v>
      </c>
      <c r="E30" s="18">
        <v>169346.58</v>
      </c>
      <c r="F30" s="46">
        <v>12</v>
      </c>
      <c r="G30" s="52">
        <v>0.011557</v>
      </c>
      <c r="H30" s="8">
        <f t="shared" si="6"/>
        <v>0.013384</v>
      </c>
      <c r="I30" s="14">
        <f t="shared" si="2"/>
        <v>146234.78</v>
      </c>
      <c r="J30" s="8">
        <f t="shared" si="0"/>
        <v>6.887972</v>
      </c>
      <c r="K30" s="3">
        <f t="shared" si="4"/>
        <v>4245422270.150968</v>
      </c>
      <c r="L30" s="8">
        <f t="shared" si="1"/>
        <v>0.0141</v>
      </c>
      <c r="M30" s="15">
        <f t="shared" si="5"/>
        <v>1.22</v>
      </c>
      <c r="N30" s="15">
        <f t="shared" si="7"/>
        <v>1.158</v>
      </c>
    </row>
    <row r="31" spans="1:14" ht="12.75">
      <c r="A31" s="45">
        <f t="shared" si="3"/>
        <v>68</v>
      </c>
      <c r="B31" s="17">
        <v>542</v>
      </c>
      <c r="C31" s="50">
        <v>11419562.239999998</v>
      </c>
      <c r="D31" s="51">
        <v>327615394879.8335</v>
      </c>
      <c r="E31" s="18">
        <v>134761.62</v>
      </c>
      <c r="F31" s="46">
        <v>10</v>
      </c>
      <c r="G31" s="52">
        <v>0.012678</v>
      </c>
      <c r="H31" s="8">
        <f t="shared" si="6"/>
        <v>0.011801</v>
      </c>
      <c r="I31" s="14">
        <f t="shared" si="2"/>
        <v>144777.21</v>
      </c>
      <c r="J31" s="8">
        <f t="shared" si="0"/>
        <v>6.871476</v>
      </c>
      <c r="K31" s="3">
        <f t="shared" si="4"/>
        <v>4153507976.286529</v>
      </c>
      <c r="L31" s="8">
        <f t="shared" si="1"/>
        <v>0.015468</v>
      </c>
      <c r="M31" s="15">
        <f t="shared" si="5"/>
        <v>1.22</v>
      </c>
      <c r="N31" s="15">
        <f t="shared" si="7"/>
        <v>0.931</v>
      </c>
    </row>
    <row r="32" spans="1:14" ht="12.75">
      <c r="A32" s="45">
        <f t="shared" si="3"/>
        <v>69</v>
      </c>
      <c r="B32" s="17">
        <v>463</v>
      </c>
      <c r="C32" s="50">
        <v>9345507.320000004</v>
      </c>
      <c r="D32" s="51">
        <v>261877723400.33453</v>
      </c>
      <c r="E32" s="18">
        <v>194274.5</v>
      </c>
      <c r="F32" s="46">
        <v>14</v>
      </c>
      <c r="G32" s="52">
        <v>0.014036</v>
      </c>
      <c r="H32" s="8">
        <f t="shared" si="6"/>
        <v>0.020788</v>
      </c>
      <c r="I32" s="14">
        <f t="shared" si="2"/>
        <v>131173.54</v>
      </c>
      <c r="J32" s="8">
        <f t="shared" si="0"/>
        <v>6.498668</v>
      </c>
      <c r="K32" s="3">
        <f t="shared" si="4"/>
        <v>3675715725.6470957</v>
      </c>
      <c r="L32" s="8">
        <f t="shared" si="1"/>
        <v>0.017124</v>
      </c>
      <c r="M32" s="15">
        <f t="shared" si="5"/>
        <v>1.22</v>
      </c>
      <c r="N32" s="15">
        <f t="shared" si="7"/>
        <v>1.481</v>
      </c>
    </row>
    <row r="33" spans="1:14" ht="12.75">
      <c r="A33" s="45">
        <f t="shared" si="3"/>
        <v>70</v>
      </c>
      <c r="B33" s="17">
        <v>427</v>
      </c>
      <c r="C33" s="50">
        <v>8509408.079999998</v>
      </c>
      <c r="D33" s="51">
        <v>247419775904.19196</v>
      </c>
      <c r="E33" s="18">
        <v>218255.84</v>
      </c>
      <c r="F33" s="46">
        <v>16.5</v>
      </c>
      <c r="G33" s="52">
        <v>0.015347</v>
      </c>
      <c r="H33" s="8">
        <f t="shared" si="6"/>
        <v>0.025649</v>
      </c>
      <c r="I33" s="14">
        <f t="shared" si="2"/>
        <v>130593.89</v>
      </c>
      <c r="J33" s="8">
        <f t="shared" si="0"/>
        <v>6.553169</v>
      </c>
      <c r="K33" s="3">
        <f t="shared" si="4"/>
        <v>3797151300.801634</v>
      </c>
      <c r="L33" s="8">
        <f t="shared" si="1"/>
        <v>0.018724</v>
      </c>
      <c r="M33" s="15">
        <f t="shared" si="5"/>
        <v>1.22</v>
      </c>
      <c r="N33" s="15">
        <f t="shared" si="7"/>
        <v>1.671</v>
      </c>
    </row>
    <row r="34" spans="1:14" ht="12.75">
      <c r="A34" s="45">
        <f t="shared" si="3"/>
        <v>71</v>
      </c>
      <c r="B34" s="17">
        <v>353</v>
      </c>
      <c r="C34" s="50">
        <v>6754510.200000002</v>
      </c>
      <c r="D34" s="51">
        <v>190474188038.28647</v>
      </c>
      <c r="E34" s="18">
        <v>148328.76</v>
      </c>
      <c r="F34" s="46">
        <v>12.5</v>
      </c>
      <c r="G34" s="52">
        <v>0.016866</v>
      </c>
      <c r="H34" s="8">
        <f t="shared" si="6"/>
        <v>0.02196</v>
      </c>
      <c r="I34" s="14">
        <f t="shared" si="2"/>
        <v>113921.57</v>
      </c>
      <c r="J34" s="8">
        <f t="shared" si="0"/>
        <v>5.953698</v>
      </c>
      <c r="K34" s="3">
        <f t="shared" si="4"/>
        <v>3212537655.453739</v>
      </c>
      <c r="L34" s="8">
        <f t="shared" si="1"/>
        <v>0.020577</v>
      </c>
      <c r="M34" s="15">
        <f t="shared" si="5"/>
        <v>1.22</v>
      </c>
      <c r="N34" s="15">
        <f t="shared" si="7"/>
        <v>1.302</v>
      </c>
    </row>
    <row r="35" spans="1:14" ht="12.75">
      <c r="A35" s="45">
        <f t="shared" si="3"/>
        <v>72</v>
      </c>
      <c r="B35" s="17">
        <v>323</v>
      </c>
      <c r="C35" s="50">
        <v>5607406.880000001</v>
      </c>
      <c r="D35" s="51">
        <v>140351750119.19995</v>
      </c>
      <c r="E35" s="18">
        <v>206944.16</v>
      </c>
      <c r="F35" s="46">
        <v>14.5</v>
      </c>
      <c r="G35" s="52">
        <v>0.01879</v>
      </c>
      <c r="H35" s="8">
        <f t="shared" si="6"/>
        <v>0.036906</v>
      </c>
      <c r="I35" s="14">
        <f t="shared" si="2"/>
        <v>105363.18</v>
      </c>
      <c r="J35" s="8">
        <f t="shared" si="0"/>
        <v>6.06917</v>
      </c>
      <c r="K35" s="3">
        <f t="shared" si="4"/>
        <v>2637209384.739767</v>
      </c>
      <c r="L35" s="8">
        <f t="shared" si="1"/>
        <v>0.022924</v>
      </c>
      <c r="M35" s="15">
        <f t="shared" si="5"/>
        <v>1.22</v>
      </c>
      <c r="N35" s="15">
        <f t="shared" si="7"/>
        <v>1.964</v>
      </c>
    </row>
    <row r="36" spans="1:14" ht="12.75">
      <c r="A36" s="45">
        <f t="shared" si="3"/>
        <v>73</v>
      </c>
      <c r="B36" s="17">
        <v>306</v>
      </c>
      <c r="C36" s="50">
        <v>5051004.28</v>
      </c>
      <c r="D36" s="51">
        <v>115475527926.76962</v>
      </c>
      <c r="E36" s="18">
        <v>209787.9</v>
      </c>
      <c r="F36" s="46">
        <v>17</v>
      </c>
      <c r="G36" s="52">
        <v>0.02076</v>
      </c>
      <c r="H36" s="8">
        <f t="shared" si="6"/>
        <v>0.041534</v>
      </c>
      <c r="I36" s="14">
        <f t="shared" si="2"/>
        <v>104858.85</v>
      </c>
      <c r="J36" s="8">
        <f t="shared" si="0"/>
        <v>6.35256</v>
      </c>
      <c r="K36" s="3">
        <f t="shared" si="4"/>
        <v>2397271959.7597375</v>
      </c>
      <c r="L36" s="8">
        <f t="shared" si="1"/>
        <v>0.025328</v>
      </c>
      <c r="M36" s="15">
        <f t="shared" si="5"/>
        <v>1.22</v>
      </c>
      <c r="N36" s="15">
        <f t="shared" si="7"/>
        <v>2.001</v>
      </c>
    </row>
    <row r="37" spans="1:14" ht="12.75">
      <c r="A37" s="45">
        <f t="shared" si="3"/>
        <v>74</v>
      </c>
      <c r="B37" s="17">
        <v>269</v>
      </c>
      <c r="C37" s="50">
        <v>4218572</v>
      </c>
      <c r="D37" s="51">
        <v>86098451797.7152</v>
      </c>
      <c r="E37" s="18">
        <v>134840.14</v>
      </c>
      <c r="F37" s="46">
        <v>12</v>
      </c>
      <c r="G37" s="52">
        <v>0.023151</v>
      </c>
      <c r="H37" s="8">
        <f t="shared" si="6"/>
        <v>0.031963</v>
      </c>
      <c r="I37" s="14">
        <f t="shared" si="2"/>
        <v>97664.16</v>
      </c>
      <c r="J37" s="8">
        <f t="shared" si="0"/>
        <v>6.227619</v>
      </c>
      <c r="K37" s="3">
        <f t="shared" si="4"/>
        <v>1993265257.5689046</v>
      </c>
      <c r="L37" s="8">
        <f t="shared" si="1"/>
        <v>0.028245</v>
      </c>
      <c r="M37" s="15">
        <f t="shared" si="5"/>
        <v>1.22</v>
      </c>
      <c r="N37" s="15">
        <f t="shared" si="7"/>
        <v>1.381</v>
      </c>
    </row>
    <row r="38" spans="1:14" ht="12.75">
      <c r="A38" s="45">
        <f t="shared" si="3"/>
        <v>75</v>
      </c>
      <c r="B38" s="17">
        <v>261</v>
      </c>
      <c r="C38" s="50">
        <v>3860154.44</v>
      </c>
      <c r="D38" s="51">
        <v>73224619672.5296</v>
      </c>
      <c r="E38" s="18">
        <v>107710.8</v>
      </c>
      <c r="F38" s="46">
        <v>12.5</v>
      </c>
      <c r="G38" s="52">
        <v>0.025811</v>
      </c>
      <c r="H38" s="8">
        <f t="shared" si="6"/>
        <v>0.027903</v>
      </c>
      <c r="I38" s="14">
        <f t="shared" si="2"/>
        <v>99634.45</v>
      </c>
      <c r="J38" s="8">
        <f t="shared" si="0"/>
        <v>6.736671</v>
      </c>
      <c r="K38" s="3">
        <f t="shared" si="4"/>
        <v>1890000658.3676617</v>
      </c>
      <c r="L38" s="8">
        <f t="shared" si="1"/>
        <v>0.03149</v>
      </c>
      <c r="M38" s="15">
        <f t="shared" si="5"/>
        <v>1.22</v>
      </c>
      <c r="N38" s="15">
        <f t="shared" si="7"/>
        <v>1.081</v>
      </c>
    </row>
    <row r="39" spans="1:14" ht="12.75">
      <c r="A39" s="45">
        <f t="shared" si="3"/>
        <v>76</v>
      </c>
      <c r="B39" s="17">
        <v>241</v>
      </c>
      <c r="C39" s="50">
        <v>3260954.64</v>
      </c>
      <c r="D39" s="51">
        <v>57977955350.5856</v>
      </c>
      <c r="E39" s="18">
        <v>119002.32</v>
      </c>
      <c r="F39" s="46">
        <v>15</v>
      </c>
      <c r="G39" s="52">
        <v>0.028675</v>
      </c>
      <c r="H39" s="8">
        <f t="shared" si="6"/>
        <v>0.036493</v>
      </c>
      <c r="I39" s="14">
        <f t="shared" si="2"/>
        <v>93507.87</v>
      </c>
      <c r="J39" s="8">
        <f t="shared" si="0"/>
        <v>6.910675</v>
      </c>
      <c r="K39" s="3">
        <f t="shared" si="4"/>
        <v>1662517869.6780422</v>
      </c>
      <c r="L39" s="8">
        <f t="shared" si="1"/>
        <v>0.034984</v>
      </c>
      <c r="M39" s="15">
        <f t="shared" si="5"/>
        <v>1.22</v>
      </c>
      <c r="N39" s="15">
        <f t="shared" si="7"/>
        <v>1.273</v>
      </c>
    </row>
    <row r="40" spans="1:14" ht="12.75">
      <c r="A40" s="45">
        <f t="shared" si="3"/>
        <v>77</v>
      </c>
      <c r="B40" s="17">
        <v>210</v>
      </c>
      <c r="C40" s="50">
        <v>2688159.76</v>
      </c>
      <c r="D40" s="51">
        <v>46939164137.07519</v>
      </c>
      <c r="E40" s="18">
        <v>63818.92</v>
      </c>
      <c r="F40" s="46">
        <v>9</v>
      </c>
      <c r="G40" s="52">
        <v>0.032478</v>
      </c>
      <c r="H40" s="8">
        <f t="shared" si="6"/>
        <v>0.023741</v>
      </c>
      <c r="I40" s="14">
        <f t="shared" si="2"/>
        <v>87306.05</v>
      </c>
      <c r="J40" s="8">
        <f t="shared" si="0"/>
        <v>6.82038</v>
      </c>
      <c r="K40" s="3">
        <f t="shared" si="4"/>
        <v>1524490172.8439279</v>
      </c>
      <c r="L40" s="8">
        <f t="shared" si="1"/>
        <v>0.039624</v>
      </c>
      <c r="M40" s="15">
        <f t="shared" si="5"/>
        <v>1.22</v>
      </c>
      <c r="N40" s="15">
        <f t="shared" si="7"/>
        <v>0.731</v>
      </c>
    </row>
    <row r="41" spans="1:14" ht="12.75">
      <c r="A41" s="45">
        <f t="shared" si="3"/>
        <v>78</v>
      </c>
      <c r="B41" s="17">
        <v>183</v>
      </c>
      <c r="C41" s="50">
        <v>2313426.88</v>
      </c>
      <c r="D41" s="51">
        <v>40790794791.2544</v>
      </c>
      <c r="E41" s="18">
        <v>56286.44</v>
      </c>
      <c r="F41" s="46">
        <v>9.5</v>
      </c>
      <c r="G41" s="52">
        <v>0.03642</v>
      </c>
      <c r="H41" s="8">
        <f t="shared" si="6"/>
        <v>0.02433</v>
      </c>
      <c r="I41" s="14">
        <f t="shared" si="2"/>
        <v>84255.01</v>
      </c>
      <c r="J41" s="8">
        <f t="shared" si="0"/>
        <v>6.66486</v>
      </c>
      <c r="K41" s="3">
        <f t="shared" si="4"/>
        <v>1485600746.2974854</v>
      </c>
      <c r="L41" s="8">
        <f t="shared" si="1"/>
        <v>0.044433</v>
      </c>
      <c r="M41" s="15">
        <f t="shared" si="5"/>
        <v>1.22</v>
      </c>
      <c r="N41" s="15">
        <f t="shared" si="7"/>
        <v>0.668</v>
      </c>
    </row>
    <row r="42" spans="1:14" ht="12.75">
      <c r="A42" s="45">
        <f t="shared" si="3"/>
        <v>79</v>
      </c>
      <c r="B42" s="17">
        <v>146</v>
      </c>
      <c r="C42" s="50">
        <v>1778951.08</v>
      </c>
      <c r="D42" s="51">
        <v>31238765256.948807</v>
      </c>
      <c r="E42" s="18">
        <v>40074.76</v>
      </c>
      <c r="F42" s="46">
        <v>6</v>
      </c>
      <c r="G42" s="52">
        <v>0.04086</v>
      </c>
      <c r="H42" s="8">
        <f t="shared" si="6"/>
        <v>0.022527</v>
      </c>
      <c r="I42" s="14">
        <f t="shared" si="2"/>
        <v>72687.94</v>
      </c>
      <c r="J42" s="8">
        <f t="shared" si="0"/>
        <v>5.96556</v>
      </c>
      <c r="K42" s="3">
        <f t="shared" si="4"/>
        <v>1276415948.3989282</v>
      </c>
      <c r="L42" s="8">
        <f t="shared" si="1"/>
        <v>0.04985</v>
      </c>
      <c r="M42" s="15">
        <f t="shared" si="5"/>
        <v>1.22</v>
      </c>
      <c r="N42" s="15">
        <f t="shared" si="7"/>
        <v>0.551</v>
      </c>
    </row>
    <row r="43" spans="1:14" ht="12.75">
      <c r="A43" s="45">
        <f t="shared" si="3"/>
        <v>80</v>
      </c>
      <c r="B43" s="17">
        <v>133</v>
      </c>
      <c r="C43" s="50">
        <v>1589931.52</v>
      </c>
      <c r="D43" s="51">
        <v>28138582352.537605</v>
      </c>
      <c r="E43" s="18">
        <v>39659.18</v>
      </c>
      <c r="F43" s="46">
        <v>10.5</v>
      </c>
      <c r="G43" s="52">
        <v>0.045854</v>
      </c>
      <c r="H43" s="8">
        <f t="shared" si="6"/>
        <v>0.024944</v>
      </c>
      <c r="I43" s="14">
        <f t="shared" si="2"/>
        <v>72904.72</v>
      </c>
      <c r="J43" s="8">
        <f t="shared" si="0"/>
        <v>6.098582</v>
      </c>
      <c r="K43" s="3">
        <f t="shared" si="4"/>
        <v>1290266555.1932592</v>
      </c>
      <c r="L43" s="8">
        <f aca="true" t="shared" si="8" ref="L43:L60">ROUND(($G$7*$E$62+(1-$G$7)*$I$62)/$I$62*G43,6)</f>
        <v>0.055943</v>
      </c>
      <c r="M43" s="15">
        <f t="shared" si="5"/>
        <v>1.22</v>
      </c>
      <c r="N43" s="15">
        <f t="shared" si="7"/>
        <v>0.544</v>
      </c>
    </row>
    <row r="44" spans="1:14" ht="12.75">
      <c r="A44" s="45">
        <f t="shared" si="3"/>
        <v>81</v>
      </c>
      <c r="B44" s="17">
        <v>102</v>
      </c>
      <c r="C44" s="50">
        <v>1171659.28</v>
      </c>
      <c r="D44" s="51">
        <v>19612169764.5824</v>
      </c>
      <c r="E44" s="18">
        <v>30228.32</v>
      </c>
      <c r="F44" s="46">
        <v>7</v>
      </c>
      <c r="G44" s="52">
        <v>0.0517</v>
      </c>
      <c r="H44" s="8">
        <f t="shared" si="6"/>
        <v>0.0258</v>
      </c>
      <c r="I44" s="14">
        <f t="shared" si="2"/>
        <v>60574.78</v>
      </c>
      <c r="J44" s="8">
        <f t="shared" si="0"/>
        <v>5.2734</v>
      </c>
      <c r="K44" s="3">
        <f t="shared" si="4"/>
        <v>1013949176.8289102</v>
      </c>
      <c r="L44" s="8">
        <f t="shared" si="8"/>
        <v>0.063075</v>
      </c>
      <c r="M44" s="15">
        <f t="shared" si="5"/>
        <v>1.22</v>
      </c>
      <c r="N44" s="15">
        <f t="shared" si="7"/>
        <v>0.499</v>
      </c>
    </row>
    <row r="45" spans="1:14" ht="12.75">
      <c r="A45" s="45">
        <f t="shared" si="3"/>
        <v>82</v>
      </c>
      <c r="B45" s="17">
        <v>99</v>
      </c>
      <c r="C45" s="50">
        <v>1050397.2</v>
      </c>
      <c r="D45" s="51">
        <v>15910637684.377602</v>
      </c>
      <c r="E45" s="18">
        <v>35451</v>
      </c>
      <c r="F45" s="46">
        <v>8</v>
      </c>
      <c r="G45" s="52">
        <v>0.058283</v>
      </c>
      <c r="H45" s="8">
        <f t="shared" si="6"/>
        <v>0.03375</v>
      </c>
      <c r="I45" s="14">
        <f t="shared" si="2"/>
        <v>61220.3</v>
      </c>
      <c r="J45" s="8">
        <f t="shared" si="0"/>
        <v>5.770017</v>
      </c>
      <c r="K45" s="3">
        <f t="shared" si="4"/>
        <v>927319696.1585798</v>
      </c>
      <c r="L45" s="8">
        <f t="shared" si="8"/>
        <v>0.071107</v>
      </c>
      <c r="M45" s="15">
        <f t="shared" si="5"/>
        <v>1.22</v>
      </c>
      <c r="N45" s="15">
        <f t="shared" si="7"/>
        <v>0.579</v>
      </c>
    </row>
    <row r="46" spans="1:14" ht="12.75">
      <c r="A46" s="45">
        <f t="shared" si="3"/>
        <v>83</v>
      </c>
      <c r="B46" s="17">
        <v>83</v>
      </c>
      <c r="C46" s="50">
        <v>921999.08</v>
      </c>
      <c r="D46" s="51">
        <v>14254002147.88</v>
      </c>
      <c r="E46" s="18">
        <v>10228.56</v>
      </c>
      <c r="F46" s="46">
        <v>3</v>
      </c>
      <c r="G46" s="52">
        <v>0.064863</v>
      </c>
      <c r="H46" s="8">
        <f t="shared" si="6"/>
        <v>0.011094</v>
      </c>
      <c r="I46" s="14">
        <f t="shared" si="2"/>
        <v>59803.63</v>
      </c>
      <c r="J46" s="8">
        <f t="shared" si="0"/>
        <v>5.383629</v>
      </c>
      <c r="K46" s="3">
        <f t="shared" si="4"/>
        <v>924557341.3179405</v>
      </c>
      <c r="L46" s="8">
        <f t="shared" si="8"/>
        <v>0.079135</v>
      </c>
      <c r="M46" s="15">
        <f t="shared" si="5"/>
        <v>1.22</v>
      </c>
      <c r="N46" s="15">
        <f t="shared" si="7"/>
        <v>0.171</v>
      </c>
    </row>
    <row r="47" spans="1:14" ht="12.75">
      <c r="A47" s="45">
        <f t="shared" si="3"/>
        <v>84</v>
      </c>
      <c r="B47" s="17">
        <v>71</v>
      </c>
      <c r="C47" s="50">
        <v>662994.32</v>
      </c>
      <c r="D47" s="51">
        <v>7996776552.348799</v>
      </c>
      <c r="E47" s="18">
        <v>25335.16</v>
      </c>
      <c r="F47" s="46">
        <v>6.5</v>
      </c>
      <c r="G47" s="52">
        <v>0.073039</v>
      </c>
      <c r="H47" s="8">
        <f t="shared" si="6"/>
        <v>0.038213</v>
      </c>
      <c r="I47" s="14">
        <f t="shared" si="2"/>
        <v>48424.44</v>
      </c>
      <c r="J47" s="8">
        <f t="shared" si="0"/>
        <v>5.185769</v>
      </c>
      <c r="K47" s="3">
        <f t="shared" si="4"/>
        <v>584076562.6070039</v>
      </c>
      <c r="L47" s="8">
        <f t="shared" si="8"/>
        <v>0.08911</v>
      </c>
      <c r="M47" s="15">
        <f t="shared" si="5"/>
        <v>1.22</v>
      </c>
      <c r="N47" s="15">
        <f t="shared" si="7"/>
        <v>0.523</v>
      </c>
    </row>
    <row r="48" spans="1:14" ht="12.75">
      <c r="A48" s="45">
        <f t="shared" si="3"/>
        <v>85</v>
      </c>
      <c r="B48" s="17">
        <v>56</v>
      </c>
      <c r="C48" s="50">
        <v>505170.48</v>
      </c>
      <c r="D48" s="51">
        <v>5988425947.2064</v>
      </c>
      <c r="E48" s="18">
        <v>22504.64</v>
      </c>
      <c r="F48" s="46">
        <v>5.5</v>
      </c>
      <c r="G48" s="52">
        <v>0.081909</v>
      </c>
      <c r="H48" s="8">
        <f t="shared" si="6"/>
        <v>0.044549</v>
      </c>
      <c r="I48" s="14">
        <f t="shared" si="2"/>
        <v>41378.01</v>
      </c>
      <c r="J48" s="8">
        <f t="shared" si="0"/>
        <v>4.586904</v>
      </c>
      <c r="K48" s="3">
        <f t="shared" si="4"/>
        <v>490505980.909729</v>
      </c>
      <c r="L48" s="8">
        <f t="shared" si="8"/>
        <v>0.099931</v>
      </c>
      <c r="M48" s="15">
        <f t="shared" si="5"/>
        <v>1.22</v>
      </c>
      <c r="N48" s="15">
        <f t="shared" si="7"/>
        <v>0.544</v>
      </c>
    </row>
    <row r="49" spans="1:14" ht="12.75">
      <c r="A49" s="45">
        <f t="shared" si="3"/>
        <v>86</v>
      </c>
      <c r="B49" s="17">
        <v>38</v>
      </c>
      <c r="C49" s="50">
        <v>336399.68</v>
      </c>
      <c r="D49" s="51">
        <v>4238680528.8575997</v>
      </c>
      <c r="E49" s="18">
        <v>5692.68</v>
      </c>
      <c r="F49" s="46">
        <v>1.5</v>
      </c>
      <c r="G49" s="52">
        <v>0.091851</v>
      </c>
      <c r="H49" s="8">
        <f t="shared" si="6"/>
        <v>0.016922</v>
      </c>
      <c r="I49" s="14">
        <f t="shared" si="2"/>
        <v>30898.65</v>
      </c>
      <c r="J49" s="8">
        <f t="shared" si="0"/>
        <v>3.490338</v>
      </c>
      <c r="K49" s="3">
        <f t="shared" si="4"/>
        <v>389327045.2560994</v>
      </c>
      <c r="L49" s="8">
        <f t="shared" si="8"/>
        <v>0.112061</v>
      </c>
      <c r="M49" s="15">
        <f t="shared" si="5"/>
        <v>1.22</v>
      </c>
      <c r="N49" s="15">
        <f t="shared" si="7"/>
        <v>0.184</v>
      </c>
    </row>
    <row r="50" spans="1:14" ht="12.75">
      <c r="A50" s="45">
        <f t="shared" si="3"/>
        <v>87</v>
      </c>
      <c r="B50" s="17">
        <v>25</v>
      </c>
      <c r="C50" s="50">
        <v>196593.32</v>
      </c>
      <c r="D50" s="51">
        <v>2781122387.6176004</v>
      </c>
      <c r="E50" s="18">
        <v>1948</v>
      </c>
      <c r="F50" s="46">
        <v>1.5</v>
      </c>
      <c r="G50" s="52">
        <v>0.104226</v>
      </c>
      <c r="H50" s="8">
        <f t="shared" si="6"/>
        <v>0.009909</v>
      </c>
      <c r="I50" s="14">
        <f t="shared" si="2"/>
        <v>20490.14</v>
      </c>
      <c r="J50" s="8">
        <f t="shared" si="0"/>
        <v>2.60565</v>
      </c>
      <c r="K50" s="3">
        <f t="shared" si="4"/>
        <v>289865261.97183204</v>
      </c>
      <c r="L50" s="8">
        <f t="shared" si="8"/>
        <v>0.127159</v>
      </c>
      <c r="M50" s="15">
        <f t="shared" si="5"/>
        <v>1.22</v>
      </c>
      <c r="N50" s="15">
        <f t="shared" si="7"/>
        <v>0.095</v>
      </c>
    </row>
    <row r="51" spans="1:14" ht="12.75">
      <c r="A51" s="45">
        <f t="shared" si="3"/>
        <v>88</v>
      </c>
      <c r="B51" s="17">
        <v>17</v>
      </c>
      <c r="C51" s="50">
        <v>124169.52</v>
      </c>
      <c r="D51" s="51">
        <v>1241114358.5376003</v>
      </c>
      <c r="E51" s="18">
        <v>18896.96</v>
      </c>
      <c r="F51" s="46">
        <v>4.5</v>
      </c>
      <c r="G51" s="52">
        <v>0.117093</v>
      </c>
      <c r="H51" s="8">
        <f t="shared" si="6"/>
        <v>0.152187</v>
      </c>
      <c r="I51" s="14">
        <f t="shared" si="2"/>
        <v>14539.38</v>
      </c>
      <c r="J51" s="8">
        <f t="shared" si="0"/>
        <v>1.990581</v>
      </c>
      <c r="K51" s="3">
        <f t="shared" si="4"/>
        <v>145325803.58424324</v>
      </c>
      <c r="L51" s="8">
        <f t="shared" si="8"/>
        <v>0.142857</v>
      </c>
      <c r="M51" s="15">
        <f t="shared" si="5"/>
        <v>1.22</v>
      </c>
      <c r="N51" s="15">
        <f t="shared" si="7"/>
        <v>1.3</v>
      </c>
    </row>
    <row r="52" spans="1:14" ht="12.75">
      <c r="A52" s="45">
        <f t="shared" si="3"/>
        <v>89</v>
      </c>
      <c r="B52" s="17">
        <v>13</v>
      </c>
      <c r="C52" s="50">
        <v>114606.08</v>
      </c>
      <c r="D52" s="51">
        <v>1346257085.0752003</v>
      </c>
      <c r="E52" s="18">
        <v>2102.76</v>
      </c>
      <c r="F52" s="46">
        <v>1</v>
      </c>
      <c r="G52" s="52">
        <v>0.130831</v>
      </c>
      <c r="H52" s="8">
        <f t="shared" si="6"/>
        <v>0.018348</v>
      </c>
      <c r="I52" s="14">
        <f t="shared" si="2"/>
        <v>14994.03</v>
      </c>
      <c r="J52" s="8">
        <f t="shared" si="0"/>
        <v>1.700803</v>
      </c>
      <c r="K52" s="3">
        <f t="shared" si="4"/>
        <v>176132160.69747353</v>
      </c>
      <c r="L52" s="8">
        <f t="shared" si="8"/>
        <v>0.159617</v>
      </c>
      <c r="M52" s="15">
        <f t="shared" si="5"/>
        <v>1.22</v>
      </c>
      <c r="N52" s="15">
        <f t="shared" si="7"/>
        <v>0.14</v>
      </c>
    </row>
    <row r="53" spans="1:14" ht="12.75">
      <c r="A53" s="45">
        <f t="shared" si="3"/>
        <v>90</v>
      </c>
      <c r="B53" s="17">
        <v>14</v>
      </c>
      <c r="C53" s="50">
        <v>120466.52</v>
      </c>
      <c r="D53" s="51">
        <v>1697272842.3088</v>
      </c>
      <c r="E53" s="18">
        <v>2846.34</v>
      </c>
      <c r="F53" s="46">
        <v>0.5</v>
      </c>
      <c r="G53" s="52">
        <v>0.146117</v>
      </c>
      <c r="H53" s="8">
        <f t="shared" si="6"/>
        <v>0.023628</v>
      </c>
      <c r="I53" s="14">
        <f t="shared" si="2"/>
        <v>17602.21</v>
      </c>
      <c r="J53" s="8">
        <f t="shared" si="0"/>
        <v>2.045638</v>
      </c>
      <c r="K53" s="3">
        <f t="shared" si="4"/>
        <v>248000415.89963493</v>
      </c>
      <c r="L53" s="8">
        <f t="shared" si="8"/>
        <v>0.178267</v>
      </c>
      <c r="M53" s="15">
        <f t="shared" si="5"/>
        <v>1.22</v>
      </c>
      <c r="N53" s="15">
        <f t="shared" si="7"/>
        <v>0.162</v>
      </c>
    </row>
    <row r="54" spans="1:14" ht="12.75">
      <c r="A54" s="45">
        <f t="shared" si="3"/>
        <v>91</v>
      </c>
      <c r="B54" s="17">
        <v>10</v>
      </c>
      <c r="C54" s="50">
        <v>96344.6</v>
      </c>
      <c r="D54" s="51">
        <v>1519543436.9008002</v>
      </c>
      <c r="E54" s="18">
        <v>10142.2</v>
      </c>
      <c r="F54" s="46">
        <v>2.5</v>
      </c>
      <c r="G54" s="52">
        <v>0.159703</v>
      </c>
      <c r="H54" s="8">
        <f t="shared" si="6"/>
        <v>0.10527</v>
      </c>
      <c r="I54" s="14">
        <f t="shared" si="2"/>
        <v>15386.52</v>
      </c>
      <c r="J54" s="8">
        <f t="shared" si="0"/>
        <v>1.59703</v>
      </c>
      <c r="K54" s="3">
        <f t="shared" si="4"/>
        <v>242675645.50336853</v>
      </c>
      <c r="L54" s="8">
        <f t="shared" si="8"/>
        <v>0.194842</v>
      </c>
      <c r="M54" s="15">
        <f t="shared" si="5"/>
        <v>1.22</v>
      </c>
      <c r="N54" s="15">
        <f t="shared" si="7"/>
        <v>0.659</v>
      </c>
    </row>
    <row r="55" spans="1:14" ht="12.75">
      <c r="A55" s="45">
        <f t="shared" si="3"/>
        <v>92</v>
      </c>
      <c r="B55" s="17">
        <v>11</v>
      </c>
      <c r="C55" s="50">
        <v>91924.76</v>
      </c>
      <c r="D55" s="51">
        <v>1561057111.7647998</v>
      </c>
      <c r="E55" s="18">
        <v>8687.3</v>
      </c>
      <c r="F55" s="46">
        <v>2</v>
      </c>
      <c r="G55" s="52">
        <v>0.175671</v>
      </c>
      <c r="H55" s="8">
        <f t="shared" si="6"/>
        <v>0.094504</v>
      </c>
      <c r="I55" s="14">
        <f t="shared" si="2"/>
        <v>16148.51</v>
      </c>
      <c r="J55" s="8">
        <f t="shared" si="0"/>
        <v>1.932381</v>
      </c>
      <c r="K55" s="3">
        <f t="shared" si="4"/>
        <v>274232463.88083416</v>
      </c>
      <c r="L55" s="8">
        <f t="shared" si="8"/>
        <v>0.214323</v>
      </c>
      <c r="M55" s="15">
        <f t="shared" si="5"/>
        <v>1.22</v>
      </c>
      <c r="N55" s="15">
        <f t="shared" si="7"/>
        <v>0.538</v>
      </c>
    </row>
    <row r="56" spans="1:14" ht="12.75">
      <c r="A56" s="45">
        <f t="shared" si="3"/>
        <v>93</v>
      </c>
      <c r="B56" s="17">
        <v>5</v>
      </c>
      <c r="C56" s="50">
        <v>55471.6</v>
      </c>
      <c r="D56" s="51">
        <v>1107150316.56</v>
      </c>
      <c r="E56" s="18">
        <v>1762.5</v>
      </c>
      <c r="F56" s="46">
        <v>0.5</v>
      </c>
      <c r="G56" s="52">
        <v>0.191396</v>
      </c>
      <c r="H56" s="8">
        <f t="shared" si="6"/>
        <v>0.031773</v>
      </c>
      <c r="I56" s="14">
        <f t="shared" si="2"/>
        <v>10617.04</v>
      </c>
      <c r="J56" s="8">
        <f t="shared" si="0"/>
        <v>0.95698</v>
      </c>
      <c r="K56" s="3">
        <f t="shared" si="4"/>
        <v>211904141.98831776</v>
      </c>
      <c r="L56" s="8">
        <f t="shared" si="8"/>
        <v>0.233508</v>
      </c>
      <c r="M56" s="15">
        <f t="shared" si="5"/>
        <v>1.22</v>
      </c>
      <c r="N56" s="15">
        <f t="shared" si="7"/>
        <v>0.166</v>
      </c>
    </row>
    <row r="57" spans="1:14" ht="12.75">
      <c r="A57" s="45">
        <f t="shared" si="3"/>
        <v>94</v>
      </c>
      <c r="B57" s="17">
        <v>1</v>
      </c>
      <c r="C57" s="50">
        <v>5001.6</v>
      </c>
      <c r="D57" s="51">
        <v>25016002.560000002</v>
      </c>
      <c r="E57" s="18">
        <v>0</v>
      </c>
      <c r="F57" s="46">
        <v>0</v>
      </c>
      <c r="G57" s="52">
        <v>0.205319</v>
      </c>
      <c r="H57" s="8">
        <f t="shared" si="6"/>
        <v>0</v>
      </c>
      <c r="I57" s="14">
        <f t="shared" si="2"/>
        <v>1026.92</v>
      </c>
      <c r="J57" s="8">
        <f t="shared" si="0"/>
        <v>0.205319</v>
      </c>
      <c r="K57" s="3">
        <f t="shared" si="4"/>
        <v>5136260.6296166405</v>
      </c>
      <c r="L57" s="8">
        <f t="shared" si="8"/>
        <v>0.250495</v>
      </c>
      <c r="M57" s="15">
        <f t="shared" si="5"/>
        <v>1.22</v>
      </c>
      <c r="N57" s="15">
        <f t="shared" si="7"/>
        <v>0</v>
      </c>
    </row>
    <row r="58" spans="1:14" ht="12.75">
      <c r="A58" s="45">
        <f t="shared" si="3"/>
        <v>95</v>
      </c>
      <c r="B58" s="17">
        <v>3</v>
      </c>
      <c r="C58" s="50">
        <v>28990.32</v>
      </c>
      <c r="D58" s="51">
        <v>308380736.304</v>
      </c>
      <c r="E58" s="18">
        <v>2761.5</v>
      </c>
      <c r="F58" s="46">
        <v>0.5</v>
      </c>
      <c r="G58" s="52">
        <v>0.22149</v>
      </c>
      <c r="H58" s="8">
        <f t="shared" si="6"/>
        <v>0.095256</v>
      </c>
      <c r="I58" s="14">
        <f t="shared" si="2"/>
        <v>6421.07</v>
      </c>
      <c r="J58" s="8">
        <f t="shared" si="0"/>
        <v>0.66447</v>
      </c>
      <c r="K58" s="3">
        <f t="shared" si="4"/>
        <v>68303249.28397296</v>
      </c>
      <c r="L58" s="8">
        <f t="shared" si="8"/>
        <v>0.270224</v>
      </c>
      <c r="M58" s="15">
        <f t="shared" si="5"/>
        <v>1.22</v>
      </c>
      <c r="N58" s="15">
        <f t="shared" si="7"/>
        <v>0.43</v>
      </c>
    </row>
    <row r="59" spans="1:14" ht="12.75">
      <c r="A59" s="45">
        <f t="shared" si="3"/>
        <v>96</v>
      </c>
      <c r="B59" s="17">
        <v>2</v>
      </c>
      <c r="C59" s="50">
        <v>10611.24</v>
      </c>
      <c r="D59" s="51">
        <v>112598414.3376</v>
      </c>
      <c r="E59" s="18">
        <v>0</v>
      </c>
      <c r="F59" s="46">
        <v>0.5</v>
      </c>
      <c r="G59" s="52">
        <v>0.23457</v>
      </c>
      <c r="H59" s="8">
        <f t="shared" si="6"/>
        <v>0</v>
      </c>
      <c r="I59" s="14">
        <f t="shared" si="2"/>
        <v>2489.08</v>
      </c>
      <c r="J59" s="8">
        <f t="shared" si="0"/>
        <v>0.46914</v>
      </c>
      <c r="K59" s="3">
        <f t="shared" si="4"/>
        <v>26412210.05117083</v>
      </c>
      <c r="L59" s="8">
        <f t="shared" si="8"/>
        <v>0.286182</v>
      </c>
      <c r="M59" s="15">
        <f t="shared" si="5"/>
        <v>1.22</v>
      </c>
      <c r="N59" s="15">
        <f t="shared" si="7"/>
        <v>0</v>
      </c>
    </row>
    <row r="60" spans="1:14" ht="12.75">
      <c r="A60" s="45">
        <f t="shared" si="3"/>
        <v>97</v>
      </c>
      <c r="B60" s="17">
        <v>2</v>
      </c>
      <c r="C60" s="50">
        <v>9711.24</v>
      </c>
      <c r="D60" s="51">
        <v>94308182.3376</v>
      </c>
      <c r="E60" s="18">
        <v>4855.62</v>
      </c>
      <c r="F60" s="46">
        <v>1</v>
      </c>
      <c r="G60" s="52">
        <v>0.249136</v>
      </c>
      <c r="H60" s="8">
        <f t="shared" si="6"/>
        <v>0.5</v>
      </c>
      <c r="I60" s="14">
        <f t="shared" si="2"/>
        <v>2419.42</v>
      </c>
      <c r="J60" s="8">
        <f t="shared" si="0"/>
        <v>0.498272</v>
      </c>
      <c r="K60" s="3">
        <f t="shared" si="4"/>
        <v>23495563.31486031</v>
      </c>
      <c r="L60" s="8">
        <f t="shared" si="8"/>
        <v>0.303953</v>
      </c>
      <c r="M60" s="15">
        <f t="shared" si="5"/>
        <v>1.22</v>
      </c>
      <c r="N60" s="15">
        <f t="shared" si="7"/>
        <v>2.007</v>
      </c>
    </row>
    <row r="61" spans="7:11" ht="12.75">
      <c r="G61" s="52"/>
      <c r="K61" s="2"/>
    </row>
    <row r="62" spans="1:11" ht="12.75">
      <c r="A62" s="4" t="s">
        <v>1</v>
      </c>
      <c r="B62" s="9">
        <f>SUM(B11:B60)</f>
        <v>14208</v>
      </c>
      <c r="C62" s="10">
        <f>SUM(C11:C60)</f>
        <v>365644946.6199999</v>
      </c>
      <c r="E62" s="10">
        <f>SUM(E11:E60)</f>
        <v>4966178.079999999</v>
      </c>
      <c r="F62" s="9">
        <f>SUM(F11:F60)</f>
        <v>351.5</v>
      </c>
      <c r="G62" s="52"/>
      <c r="H62" s="11"/>
      <c r="I62" s="10">
        <f>SUM(I11:I60)</f>
        <v>3166103.3099999987</v>
      </c>
      <c r="J62" s="12">
        <f>SUM(J11:J60)</f>
        <v>179.24541899999997</v>
      </c>
      <c r="K62" s="12">
        <f>SUM(K11:K60)</f>
        <v>85584018797.95421</v>
      </c>
    </row>
    <row r="63" spans="1:11" ht="16.5">
      <c r="A63" s="4" t="s">
        <v>18</v>
      </c>
      <c r="E63" s="5" t="s">
        <v>32</v>
      </c>
      <c r="F63" s="5" t="s">
        <v>33</v>
      </c>
      <c r="G63" s="52"/>
      <c r="I63" s="5" t="s">
        <v>36</v>
      </c>
      <c r="J63" s="5" t="s">
        <v>37</v>
      </c>
      <c r="K63" s="5" t="s">
        <v>42</v>
      </c>
    </row>
    <row r="64" ht="12.75">
      <c r="G64" s="52"/>
    </row>
    <row r="65" spans="6:7" ht="12.75">
      <c r="F65" s="19"/>
      <c r="G65" s="52"/>
    </row>
    <row r="66" spans="7:11" ht="12.75">
      <c r="G66" s="52"/>
      <c r="H66" s="3"/>
      <c r="I66" s="19"/>
      <c r="K66" s="3"/>
    </row>
    <row r="67" spans="7:11" ht="12.75">
      <c r="G67" s="52"/>
      <c r="K67" s="19"/>
    </row>
    <row r="68" ht="12.75">
      <c r="G68" s="52"/>
    </row>
    <row r="69" ht="12.75">
      <c r="G69" s="52"/>
    </row>
    <row r="70" ht="12.75">
      <c r="G70" s="52"/>
    </row>
    <row r="71" ht="12.75">
      <c r="G71" s="52"/>
    </row>
    <row r="72" ht="12.75">
      <c r="G72" s="52"/>
    </row>
    <row r="73" ht="12.75">
      <c r="G73" s="52"/>
    </row>
    <row r="74" ht="12.75">
      <c r="G74" s="52"/>
    </row>
    <row r="75" ht="12.75">
      <c r="G75" s="52"/>
    </row>
    <row r="76" ht="12.75">
      <c r="G76" s="52"/>
    </row>
    <row r="77" ht="12.75">
      <c r="G77" s="52"/>
    </row>
    <row r="78" spans="7:11" ht="12.75">
      <c r="G78" s="52"/>
      <c r="K78" s="19"/>
    </row>
    <row r="79" spans="7:11" ht="12.75">
      <c r="G79" s="52"/>
      <c r="K79" s="19"/>
    </row>
    <row r="80" ht="12.75">
      <c r="G80" s="52"/>
    </row>
    <row r="81" ht="12.75">
      <c r="G81" s="52"/>
    </row>
    <row r="82" ht="12.75">
      <c r="G82" s="52"/>
    </row>
    <row r="83" ht="12.75">
      <c r="G83" s="52"/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pane xSplit="1" ySplit="12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140625" defaultRowHeight="12.75"/>
  <cols>
    <col min="1" max="1" width="12.140625" style="0" customWidth="1"/>
    <col min="2" max="2" width="15.421875" style="0" customWidth="1"/>
    <col min="3" max="3" width="15.57421875" style="0" customWidth="1"/>
    <col min="4" max="4" width="18.421875" style="0" customWidth="1"/>
    <col min="5" max="5" width="13.140625" style="0" customWidth="1"/>
    <col min="6" max="6" width="11.421875" style="0" customWidth="1"/>
    <col min="7" max="7" width="15.140625" style="0" customWidth="1"/>
    <col min="8" max="8" width="14.57421875" style="0" customWidth="1"/>
    <col min="9" max="9" width="18.421875" style="0" customWidth="1"/>
    <col min="10" max="10" width="12.8515625" style="0" customWidth="1"/>
  </cols>
  <sheetData>
    <row r="1" spans="1:7" ht="12.75">
      <c r="A1" s="6" t="s">
        <v>48</v>
      </c>
      <c r="D1" s="22" t="s">
        <v>16</v>
      </c>
      <c r="E1" s="23" t="s">
        <v>12</v>
      </c>
      <c r="F1" s="29">
        <v>0.95</v>
      </c>
      <c r="G1" t="s">
        <v>17</v>
      </c>
    </row>
    <row r="2" spans="1:7" ht="13.5" thickBot="1">
      <c r="A2" t="s">
        <v>38</v>
      </c>
      <c r="D2" s="24"/>
      <c r="E2" s="25" t="s">
        <v>13</v>
      </c>
      <c r="F2" s="30">
        <v>0.05</v>
      </c>
      <c r="G2" t="s">
        <v>17</v>
      </c>
    </row>
    <row r="3" ht="13.5" thickBot="1"/>
    <row r="4" spans="1:9" ht="12.75">
      <c r="A4" s="7"/>
      <c r="D4" s="33" t="s">
        <v>14</v>
      </c>
      <c r="E4" s="21"/>
      <c r="F4" s="21"/>
      <c r="G4" s="34">
        <f>NORMSINV(1-(1-F1)/2)</f>
        <v>1.9599639845400536</v>
      </c>
      <c r="H4" s="28"/>
      <c r="I4" s="28"/>
    </row>
    <row r="5" spans="1:9" ht="12.75">
      <c r="A5" s="7"/>
      <c r="D5" s="27" t="s">
        <v>6</v>
      </c>
      <c r="E5" s="26"/>
      <c r="F5" s="26"/>
      <c r="G5" s="36">
        <f>ROUND((G4/F2)^2,0)</f>
        <v>1537</v>
      </c>
      <c r="H5" s="26"/>
      <c r="I5" s="26"/>
    </row>
    <row r="6" spans="1:9" ht="15">
      <c r="A6" s="7"/>
      <c r="D6" s="39" t="s">
        <v>44</v>
      </c>
      <c r="E6" s="26"/>
      <c r="F6" s="26"/>
      <c r="G6" s="40">
        <f>D64/G64</f>
        <v>0.6739538824787523</v>
      </c>
      <c r="H6" s="26"/>
      <c r="I6" s="26"/>
    </row>
    <row r="7" spans="1:7" ht="13.5" thickBot="1">
      <c r="A7" s="7"/>
      <c r="D7" s="24" t="s">
        <v>31</v>
      </c>
      <c r="E7" s="25"/>
      <c r="F7" s="25"/>
      <c r="G7" s="35">
        <f>MIN(1,ROUND((D64/G5)^0.5,3))</f>
        <v>0.795</v>
      </c>
    </row>
    <row r="8" spans="1:7" ht="12.75">
      <c r="A8" s="7"/>
      <c r="D8" s="26"/>
      <c r="E8" s="26"/>
      <c r="F8" s="26"/>
      <c r="G8" s="41"/>
    </row>
    <row r="9" spans="1:7" ht="12.75">
      <c r="A9" s="7"/>
      <c r="D9" s="26"/>
      <c r="E9" s="26"/>
      <c r="F9" s="26"/>
      <c r="G9" s="41"/>
    </row>
    <row r="10" ht="12.75">
      <c r="A10" s="7"/>
    </row>
    <row r="11" spans="1:9" ht="16.5">
      <c r="A11" s="4" t="s">
        <v>18</v>
      </c>
      <c r="B11" s="37" t="s">
        <v>19</v>
      </c>
      <c r="C11" s="4" t="s">
        <v>3</v>
      </c>
      <c r="D11" s="4" t="s">
        <v>35</v>
      </c>
      <c r="E11" s="4" t="s">
        <v>24</v>
      </c>
      <c r="F11" s="4" t="s">
        <v>9</v>
      </c>
      <c r="G11" s="4" t="s">
        <v>26</v>
      </c>
      <c r="H11" s="4" t="s">
        <v>23</v>
      </c>
      <c r="I11" s="4" t="s">
        <v>29</v>
      </c>
    </row>
    <row r="12" spans="1:10" ht="54">
      <c r="A12" s="1" t="s">
        <v>0</v>
      </c>
      <c r="B12" s="1" t="s">
        <v>2</v>
      </c>
      <c r="C12" s="4" t="s">
        <v>20</v>
      </c>
      <c r="D12" s="13" t="s">
        <v>5</v>
      </c>
      <c r="E12" s="20" t="s">
        <v>11</v>
      </c>
      <c r="F12" s="13" t="s">
        <v>28</v>
      </c>
      <c r="G12" s="6" t="s">
        <v>10</v>
      </c>
      <c r="H12" s="13" t="s">
        <v>27</v>
      </c>
      <c r="I12" s="38" t="s">
        <v>30</v>
      </c>
      <c r="J12" s="13" t="s">
        <v>8</v>
      </c>
    </row>
    <row r="13" spans="1:10" ht="12.75">
      <c r="A13" s="3">
        <v>48</v>
      </c>
      <c r="B13" s="46">
        <v>48.3</v>
      </c>
      <c r="C13" s="47">
        <f>'Example 2 (Amounts)'!C11*5</f>
        <v>1032228.45</v>
      </c>
      <c r="E13" s="8"/>
      <c r="F13" s="8">
        <f>IF(B13=0,0,ROUND(D13/B13,6))</f>
        <v>0</v>
      </c>
      <c r="G13" s="8">
        <f aca="true" t="shared" si="0" ref="G13:G44">ROUND(E13*B13,6)</f>
        <v>0</v>
      </c>
      <c r="H13" s="8">
        <f>ROUND(($G$7*$D$64+(1-$G$7)*$G$64)/$G$64*E13,6)</f>
        <v>0</v>
      </c>
      <c r="I13" s="15">
        <f>IF(G13=0,0,ROUND((H13*B13)/G13,3))</f>
        <v>0</v>
      </c>
      <c r="J13" s="15">
        <f>IF(G13=0,0,ROUND(D13/G13,3))</f>
        <v>0</v>
      </c>
    </row>
    <row r="14" spans="1:10" ht="12.75">
      <c r="A14" s="3">
        <f>A13+1</f>
        <v>49</v>
      </c>
      <c r="B14" s="46">
        <v>207</v>
      </c>
      <c r="C14" s="47">
        <f>'Example 2 (Amounts)'!C12*5</f>
        <v>4895471.7</v>
      </c>
      <c r="E14" s="8"/>
      <c r="F14" s="8">
        <f>IF(B14=0,0,ROUND(D14/B14,6))</f>
        <v>0</v>
      </c>
      <c r="G14" s="8">
        <f t="shared" si="0"/>
        <v>0</v>
      </c>
      <c r="H14" s="8">
        <f>ROUND(($G$7*$D$64+(1-$G$7)*$G$64)/$G$64*E14,6)</f>
        <v>0</v>
      </c>
      <c r="I14" s="15">
        <f>IF(G14=0,0,ROUND((H14*B14)/G14,3))</f>
        <v>0</v>
      </c>
      <c r="J14" s="15">
        <f>IF(G14=0,0,ROUND(D14/G14,3))</f>
        <v>0</v>
      </c>
    </row>
    <row r="15" spans="1:10" ht="12.75">
      <c r="A15" s="3">
        <f>A14+1</f>
        <v>50</v>
      </c>
      <c r="B15" s="46">
        <v>662.4</v>
      </c>
      <c r="C15" s="47">
        <f>'Example 2 (Amounts)'!C13*5</f>
        <v>15462537.8</v>
      </c>
      <c r="E15" s="31">
        <v>0.004064</v>
      </c>
      <c r="F15" s="8">
        <f>IF(B15=0,0,ROUND(D15/B15,6))</f>
        <v>0</v>
      </c>
      <c r="G15" s="8">
        <f t="shared" si="0"/>
        <v>2.691994</v>
      </c>
      <c r="H15" s="8">
        <f>ROUND(($G$7*$D$64+(1-$G$7)*$G$64)/$G$64*E15,6)</f>
        <v>0.003011</v>
      </c>
      <c r="I15" s="15">
        <f>IF(G15=0,0,ROUND((H15*B15)/G15,3))</f>
        <v>0.741</v>
      </c>
      <c r="J15" s="15">
        <f>IF(G15=0,0,ROUND(D15/G15,3))</f>
        <v>0</v>
      </c>
    </row>
    <row r="16" spans="1:10" ht="12.75">
      <c r="A16" s="3">
        <f aca="true" t="shared" si="1" ref="A16:A62">A15+1</f>
        <v>51</v>
      </c>
      <c r="B16" s="46">
        <v>1172.9999999999998</v>
      </c>
      <c r="C16" s="47">
        <f>'Example 2 (Amounts)'!C14*5</f>
        <v>26868020.099999987</v>
      </c>
      <c r="D16" s="53">
        <f>'Example 1 (Counts)'!D16*0.7</f>
        <v>3.2199999999999998</v>
      </c>
      <c r="E16" s="31">
        <v>0.004384</v>
      </c>
      <c r="F16" s="8">
        <f>IF(B16=0,0,ROUND(D16/B16,6))</f>
        <v>0.002745</v>
      </c>
      <c r="G16" s="8">
        <f t="shared" si="0"/>
        <v>5.142432</v>
      </c>
      <c r="H16" s="8">
        <f aca="true" t="shared" si="2" ref="H16:H62">ROUND(($G$7*$D$64+(1-$G$7)*$G$64)/$G$64*E16,6)</f>
        <v>0.003248</v>
      </c>
      <c r="I16" s="15">
        <f aca="true" t="shared" si="3" ref="I16:I62">IF(G16=0,0,ROUND((H16*B16)/G16,3))</f>
        <v>0.741</v>
      </c>
      <c r="J16" s="15">
        <f>IF(G16=0,0,ROUND(D16/G16,3))</f>
        <v>0.626</v>
      </c>
    </row>
    <row r="17" spans="1:10" ht="12.75">
      <c r="A17" s="3">
        <f t="shared" si="1"/>
        <v>52</v>
      </c>
      <c r="B17" s="46">
        <v>1952.6999999999998</v>
      </c>
      <c r="C17" s="47">
        <f>'Example 2 (Amounts)'!C15*5</f>
        <v>45812176.10000001</v>
      </c>
      <c r="D17" s="53">
        <f>'Example 1 (Counts)'!D17*0.6</f>
        <v>9.659999999999998</v>
      </c>
      <c r="E17" s="31">
        <v>0.004709</v>
      </c>
      <c r="F17" s="8">
        <f>IF(B17=0,0,ROUND(D17/B17,6))</f>
        <v>0.004947</v>
      </c>
      <c r="G17" s="8">
        <f t="shared" si="0"/>
        <v>9.195264</v>
      </c>
      <c r="H17" s="8">
        <f t="shared" si="2"/>
        <v>0.003488</v>
      </c>
      <c r="I17" s="15">
        <f t="shared" si="3"/>
        <v>0.741</v>
      </c>
      <c r="J17" s="15">
        <f>IF(G17=0,0,ROUND(D17/G17,3))</f>
        <v>1.051</v>
      </c>
    </row>
    <row r="18" spans="1:10" ht="12.75">
      <c r="A18" s="3">
        <f t="shared" si="1"/>
        <v>53</v>
      </c>
      <c r="B18" s="46">
        <v>2884.2</v>
      </c>
      <c r="C18" s="47">
        <f>'Example 2 (Amounts)'!C16*5</f>
        <v>70475439.55</v>
      </c>
      <c r="D18" s="53">
        <f>'Example 1 (Counts)'!D18*0.6</f>
        <v>11.04</v>
      </c>
      <c r="E18" s="31">
        <v>0.005042</v>
      </c>
      <c r="F18" s="8">
        <f aca="true" t="shared" si="4" ref="F18:F62">IF(B18=0,0,ROUND(D18/B18,6))</f>
        <v>0.003828</v>
      </c>
      <c r="G18" s="8">
        <f t="shared" si="0"/>
        <v>14.542136</v>
      </c>
      <c r="H18" s="8">
        <f t="shared" si="2"/>
        <v>0.003735</v>
      </c>
      <c r="I18" s="15">
        <f t="shared" si="3"/>
        <v>0.741</v>
      </c>
      <c r="J18" s="15">
        <f aca="true" t="shared" si="5" ref="J18:J62">IF(G18=0,0,ROUND(D18/G18,3))</f>
        <v>0.759</v>
      </c>
    </row>
    <row r="19" spans="1:10" ht="12.75">
      <c r="A19" s="3">
        <f t="shared" si="1"/>
        <v>54</v>
      </c>
      <c r="B19" s="46">
        <v>3236.0999999999995</v>
      </c>
      <c r="C19" s="47">
        <f>'Example 2 (Amounts)'!C17*5</f>
        <v>83217773.55000001</v>
      </c>
      <c r="D19" s="53">
        <f>'Example 1 (Counts)'!D19*0.6</f>
        <v>9.659999999999998</v>
      </c>
      <c r="E19" s="31">
        <v>0.005384</v>
      </c>
      <c r="F19" s="8">
        <f t="shared" si="4"/>
        <v>0.002985</v>
      </c>
      <c r="G19" s="8">
        <f t="shared" si="0"/>
        <v>17.423162</v>
      </c>
      <c r="H19" s="8">
        <f t="shared" si="2"/>
        <v>0.003988</v>
      </c>
      <c r="I19" s="15">
        <f t="shared" si="3"/>
        <v>0.741</v>
      </c>
      <c r="J19" s="15">
        <f t="shared" si="5"/>
        <v>0.554</v>
      </c>
    </row>
    <row r="20" spans="1:10" ht="12.75">
      <c r="A20" s="3">
        <f t="shared" si="1"/>
        <v>55</v>
      </c>
      <c r="B20" s="46">
        <v>3760.5</v>
      </c>
      <c r="C20" s="47">
        <f>'Example 2 (Amounts)'!C18*5</f>
        <v>97420118.20000005</v>
      </c>
      <c r="D20" s="53">
        <f>'Example 1 (Counts)'!D20*0.6</f>
        <v>15.179999999999998</v>
      </c>
      <c r="E20" s="31">
        <v>0.005735</v>
      </c>
      <c r="F20" s="8">
        <f t="shared" si="4"/>
        <v>0.004037</v>
      </c>
      <c r="G20" s="8">
        <f t="shared" si="0"/>
        <v>21.566468</v>
      </c>
      <c r="H20" s="8">
        <f t="shared" si="2"/>
        <v>0.004248</v>
      </c>
      <c r="I20" s="15">
        <f t="shared" si="3"/>
        <v>0.741</v>
      </c>
      <c r="J20" s="15">
        <f t="shared" si="5"/>
        <v>0.704</v>
      </c>
    </row>
    <row r="21" spans="1:10" ht="12.75">
      <c r="A21" s="3">
        <f t="shared" si="1"/>
        <v>56</v>
      </c>
      <c r="B21" s="46">
        <v>4657.499999999999</v>
      </c>
      <c r="C21" s="47">
        <f>'Example 2 (Amounts)'!C19*5</f>
        <v>116700758.50000003</v>
      </c>
      <c r="D21" s="53">
        <f>'Example 1 (Counts)'!D21*0.6</f>
        <v>19.319999999999997</v>
      </c>
      <c r="E21" s="31">
        <v>0.006099</v>
      </c>
      <c r="F21" s="8">
        <f t="shared" si="4"/>
        <v>0.004148</v>
      </c>
      <c r="G21" s="8">
        <f t="shared" si="0"/>
        <v>28.406093</v>
      </c>
      <c r="H21" s="8">
        <f t="shared" si="2"/>
        <v>0.004518</v>
      </c>
      <c r="I21" s="15">
        <f t="shared" si="3"/>
        <v>0.741</v>
      </c>
      <c r="J21" s="15">
        <f t="shared" si="5"/>
        <v>0.68</v>
      </c>
    </row>
    <row r="22" spans="1:10" ht="12.75">
      <c r="A22" s="3">
        <f t="shared" si="1"/>
        <v>57</v>
      </c>
      <c r="B22" s="46">
        <v>4809.299999999999</v>
      </c>
      <c r="C22" s="47">
        <f>'Example 2 (Amounts)'!C20*5</f>
        <v>117178909.05000003</v>
      </c>
      <c r="D22" s="53">
        <f>'Example 1 (Counts)'!D22*0.6</f>
        <v>28.979999999999997</v>
      </c>
      <c r="E22" s="31">
        <v>0.006478</v>
      </c>
      <c r="F22" s="8">
        <f t="shared" si="4"/>
        <v>0.006026</v>
      </c>
      <c r="G22" s="8">
        <f t="shared" si="0"/>
        <v>31.154645</v>
      </c>
      <c r="H22" s="8">
        <f t="shared" si="2"/>
        <v>0.004799</v>
      </c>
      <c r="I22" s="15">
        <f t="shared" si="3"/>
        <v>0.741</v>
      </c>
      <c r="J22" s="15">
        <f t="shared" si="5"/>
        <v>0.93</v>
      </c>
    </row>
    <row r="23" spans="1:10" ht="12.75">
      <c r="A23" s="3">
        <f t="shared" si="1"/>
        <v>58</v>
      </c>
      <c r="B23" s="46">
        <v>4595.4</v>
      </c>
      <c r="C23" s="47">
        <f>'Example 2 (Amounts)'!C21*5</f>
        <v>107773453.6</v>
      </c>
      <c r="D23" s="53">
        <f>'Example 1 (Counts)'!D23*0.6</f>
        <v>33.12</v>
      </c>
      <c r="E23" s="31">
        <v>0.006877</v>
      </c>
      <c r="F23" s="8">
        <f t="shared" si="4"/>
        <v>0.007207</v>
      </c>
      <c r="G23" s="8">
        <f t="shared" si="0"/>
        <v>31.602566</v>
      </c>
      <c r="H23" s="8">
        <f t="shared" si="2"/>
        <v>0.005094</v>
      </c>
      <c r="I23" s="15">
        <f t="shared" si="3"/>
        <v>0.741</v>
      </c>
      <c r="J23" s="15">
        <f t="shared" si="5"/>
        <v>1.048</v>
      </c>
    </row>
    <row r="24" spans="1:10" ht="12.75">
      <c r="A24" s="3">
        <f t="shared" si="1"/>
        <v>59</v>
      </c>
      <c r="B24" s="46">
        <v>4698.9</v>
      </c>
      <c r="C24" s="47">
        <f>'Example 2 (Amounts)'!C22*5</f>
        <v>107717332.65</v>
      </c>
      <c r="D24" s="53">
        <f>'Example 1 (Counts)'!D24*0.6</f>
        <v>23.459999999999997</v>
      </c>
      <c r="E24" s="31">
        <v>0.007305</v>
      </c>
      <c r="F24" s="8">
        <f t="shared" si="4"/>
        <v>0.004993</v>
      </c>
      <c r="G24" s="8">
        <f t="shared" si="0"/>
        <v>34.325465</v>
      </c>
      <c r="H24" s="8">
        <f t="shared" si="2"/>
        <v>0.005411</v>
      </c>
      <c r="I24" s="15">
        <f t="shared" si="3"/>
        <v>0.741</v>
      </c>
      <c r="J24" s="15">
        <f t="shared" si="5"/>
        <v>0.683</v>
      </c>
    </row>
    <row r="25" spans="1:10" ht="12.75">
      <c r="A25" s="3">
        <f t="shared" si="1"/>
        <v>60</v>
      </c>
      <c r="B25" s="46">
        <v>4719.599999999999</v>
      </c>
      <c r="C25" s="47">
        <f>'Example 2 (Amounts)'!C23*5</f>
        <v>104860120.59999996</v>
      </c>
      <c r="D25" s="53">
        <f>'Example 1 (Counts)'!D25*0.6</f>
        <v>23.459999999999997</v>
      </c>
      <c r="E25" s="31">
        <v>0.007771</v>
      </c>
      <c r="F25" s="8">
        <f t="shared" si="4"/>
        <v>0.004971</v>
      </c>
      <c r="G25" s="8">
        <f t="shared" si="0"/>
        <v>36.676012</v>
      </c>
      <c r="H25" s="8">
        <f t="shared" si="2"/>
        <v>0.005757</v>
      </c>
      <c r="I25" s="15">
        <f t="shared" si="3"/>
        <v>0.741</v>
      </c>
      <c r="J25" s="15">
        <f t="shared" si="5"/>
        <v>0.64</v>
      </c>
    </row>
    <row r="26" spans="1:10" ht="12.75">
      <c r="A26" s="3">
        <f t="shared" si="1"/>
        <v>61</v>
      </c>
      <c r="B26" s="46">
        <v>4609.2</v>
      </c>
      <c r="C26" s="47">
        <f>'Example 2 (Amounts)'!C24*5</f>
        <v>101618505.99999996</v>
      </c>
      <c r="D26" s="53">
        <f>'Example 1 (Counts)'!D26*0.6</f>
        <v>22.08</v>
      </c>
      <c r="E26" s="31">
        <v>0.008284</v>
      </c>
      <c r="F26" s="8">
        <f t="shared" si="4"/>
        <v>0.00479</v>
      </c>
      <c r="G26" s="8">
        <f t="shared" si="0"/>
        <v>38.182613</v>
      </c>
      <c r="H26" s="8">
        <f t="shared" si="2"/>
        <v>0.006137</v>
      </c>
      <c r="I26" s="15">
        <f t="shared" si="3"/>
        <v>0.741</v>
      </c>
      <c r="J26" s="15">
        <f t="shared" si="5"/>
        <v>0.578</v>
      </c>
    </row>
    <row r="27" spans="1:10" ht="12.75">
      <c r="A27" s="3">
        <f t="shared" si="1"/>
        <v>62</v>
      </c>
      <c r="B27" s="46">
        <v>4781.7</v>
      </c>
      <c r="C27" s="47">
        <f>'Example 2 (Amounts)'!C25*5</f>
        <v>102025745.05000003</v>
      </c>
      <c r="D27" s="53">
        <f>'Example 1 (Counts)'!D27*0.6</f>
        <v>34.49999999999999</v>
      </c>
      <c r="E27" s="31">
        <v>0.008854</v>
      </c>
      <c r="F27" s="8">
        <f t="shared" si="4"/>
        <v>0.007215</v>
      </c>
      <c r="G27" s="8">
        <f t="shared" si="0"/>
        <v>42.337172</v>
      </c>
      <c r="H27" s="8">
        <f t="shared" si="2"/>
        <v>0.006559</v>
      </c>
      <c r="I27" s="15">
        <f t="shared" si="3"/>
        <v>0.741</v>
      </c>
      <c r="J27" s="15">
        <f t="shared" si="5"/>
        <v>0.815</v>
      </c>
    </row>
    <row r="28" spans="1:10" ht="12.75">
      <c r="A28" s="3">
        <f t="shared" si="1"/>
        <v>63</v>
      </c>
      <c r="B28" s="46">
        <v>4215.9</v>
      </c>
      <c r="C28" s="47">
        <f>'Example 2 (Amounts)'!C26*5</f>
        <v>87521785.19999994</v>
      </c>
      <c r="D28" s="53">
        <f>'Example 1 (Counts)'!D28*0.6</f>
        <v>38.63999999999999</v>
      </c>
      <c r="E28" s="31">
        <v>0.009492</v>
      </c>
      <c r="F28" s="8">
        <f t="shared" si="4"/>
        <v>0.009165</v>
      </c>
      <c r="G28" s="8">
        <f t="shared" si="0"/>
        <v>40.017323</v>
      </c>
      <c r="H28" s="8">
        <f t="shared" si="2"/>
        <v>0.007032</v>
      </c>
      <c r="I28" s="15">
        <f t="shared" si="3"/>
        <v>0.741</v>
      </c>
      <c r="J28" s="15">
        <f t="shared" si="5"/>
        <v>0.966</v>
      </c>
    </row>
    <row r="29" spans="1:10" ht="12.75">
      <c r="A29" s="3">
        <f t="shared" si="1"/>
        <v>64</v>
      </c>
      <c r="B29" s="46">
        <v>4181.4</v>
      </c>
      <c r="C29" s="47">
        <f>'Example 2 (Amounts)'!C27*5</f>
        <v>83656336.6</v>
      </c>
      <c r="D29" s="53">
        <f>'Example 1 (Counts)'!D29*0.6</f>
        <v>23.459999999999997</v>
      </c>
      <c r="E29" s="31">
        <v>0.010209</v>
      </c>
      <c r="F29" s="8">
        <f t="shared" si="4"/>
        <v>0.005611</v>
      </c>
      <c r="G29" s="8">
        <f t="shared" si="0"/>
        <v>42.687913</v>
      </c>
      <c r="H29" s="8">
        <f t="shared" si="2"/>
        <v>0.007563</v>
      </c>
      <c r="I29" s="15">
        <f t="shared" si="3"/>
        <v>0.741</v>
      </c>
      <c r="J29" s="15">
        <f t="shared" si="5"/>
        <v>0.55</v>
      </c>
    </row>
    <row r="30" spans="1:10" ht="12.75">
      <c r="A30" s="3">
        <f t="shared" si="1"/>
        <v>65</v>
      </c>
      <c r="B30" s="46">
        <v>4036.5</v>
      </c>
      <c r="C30" s="47">
        <f>'Example 2 (Amounts)'!C28*5</f>
        <v>66414083.4</v>
      </c>
      <c r="D30" s="53">
        <f>'Example 1 (Counts)'!D30*0.6</f>
        <v>35.879999999999995</v>
      </c>
      <c r="E30" s="31">
        <v>0.011013</v>
      </c>
      <c r="F30" s="8">
        <f t="shared" si="4"/>
        <v>0.008889</v>
      </c>
      <c r="G30" s="8">
        <f t="shared" si="0"/>
        <v>44.453975</v>
      </c>
      <c r="H30" s="8">
        <f t="shared" si="2"/>
        <v>0.008158</v>
      </c>
      <c r="I30" s="15">
        <f t="shared" si="3"/>
        <v>0.741</v>
      </c>
      <c r="J30" s="15">
        <f t="shared" si="5"/>
        <v>0.807</v>
      </c>
    </row>
    <row r="31" spans="1:10" ht="12.75">
      <c r="A31" s="3">
        <f t="shared" si="1"/>
        <v>66</v>
      </c>
      <c r="B31" s="46">
        <v>4271.099999999999</v>
      </c>
      <c r="C31" s="47">
        <f>'Example 2 (Amounts)'!C29*5</f>
        <v>64806880.00000001</v>
      </c>
      <c r="D31" s="53">
        <f>'Example 1 (Counts)'!D31*0.6</f>
        <v>40.01999999999999</v>
      </c>
      <c r="E31" s="31">
        <v>0.011916</v>
      </c>
      <c r="F31" s="8">
        <f t="shared" si="4"/>
        <v>0.00937</v>
      </c>
      <c r="G31" s="8">
        <f t="shared" si="0"/>
        <v>50.894428</v>
      </c>
      <c r="H31" s="8">
        <f t="shared" si="2"/>
        <v>0.008827</v>
      </c>
      <c r="I31" s="15">
        <f t="shared" si="3"/>
        <v>0.741</v>
      </c>
      <c r="J31" s="15">
        <f t="shared" si="5"/>
        <v>0.786</v>
      </c>
    </row>
    <row r="32" spans="1:10" ht="12.75">
      <c r="A32" s="3">
        <f t="shared" si="1"/>
        <v>67</v>
      </c>
      <c r="B32" s="46">
        <v>4112.4</v>
      </c>
      <c r="C32" s="47">
        <f>'Example 2 (Amounts)'!C30*5</f>
        <v>63266756.20000002</v>
      </c>
      <c r="D32" s="53">
        <f>'Example 1 (Counts)'!D32*0.6</f>
        <v>33.12</v>
      </c>
      <c r="E32" s="31">
        <v>0.01293</v>
      </c>
      <c r="F32" s="8">
        <f t="shared" si="4"/>
        <v>0.008054</v>
      </c>
      <c r="G32" s="8">
        <f t="shared" si="0"/>
        <v>53.173332</v>
      </c>
      <c r="H32" s="8">
        <f t="shared" si="2"/>
        <v>0.009578</v>
      </c>
      <c r="I32" s="15">
        <f t="shared" si="3"/>
        <v>0.741</v>
      </c>
      <c r="J32" s="15">
        <f t="shared" si="5"/>
        <v>0.623</v>
      </c>
    </row>
    <row r="33" spans="1:10" ht="12.75">
      <c r="A33" s="3">
        <f t="shared" si="1"/>
        <v>68</v>
      </c>
      <c r="B33" s="46">
        <v>3739.7999999999997</v>
      </c>
      <c r="C33" s="47">
        <f>'Example 2 (Amounts)'!C31*5</f>
        <v>57097811.19999999</v>
      </c>
      <c r="D33" s="53">
        <f>'Example 1 (Counts)'!D33*0.6</f>
        <v>27.599999999999998</v>
      </c>
      <c r="E33" s="31">
        <v>0.014067</v>
      </c>
      <c r="F33" s="8">
        <f t="shared" si="4"/>
        <v>0.00738</v>
      </c>
      <c r="G33" s="8">
        <f t="shared" si="0"/>
        <v>52.607767</v>
      </c>
      <c r="H33" s="8">
        <f t="shared" si="2"/>
        <v>0.010421</v>
      </c>
      <c r="I33" s="15">
        <f t="shared" si="3"/>
        <v>0.741</v>
      </c>
      <c r="J33" s="15">
        <f t="shared" si="5"/>
        <v>0.525</v>
      </c>
    </row>
    <row r="34" spans="1:10" ht="12.75">
      <c r="A34" s="3">
        <f t="shared" si="1"/>
        <v>69</v>
      </c>
      <c r="B34" s="46">
        <v>3194.7</v>
      </c>
      <c r="C34" s="47">
        <f>'Example 2 (Amounts)'!C32*5</f>
        <v>46727536.600000024</v>
      </c>
      <c r="D34" s="53">
        <f>'Example 1 (Counts)'!D34*0.6</f>
        <v>38.63999999999999</v>
      </c>
      <c r="E34" s="31">
        <v>0.015342</v>
      </c>
      <c r="F34" s="8">
        <f t="shared" si="4"/>
        <v>0.012095</v>
      </c>
      <c r="G34" s="8">
        <f t="shared" si="0"/>
        <v>49.013087</v>
      </c>
      <c r="H34" s="8">
        <f t="shared" si="2"/>
        <v>0.011365</v>
      </c>
      <c r="I34" s="15">
        <f t="shared" si="3"/>
        <v>0.741</v>
      </c>
      <c r="J34" s="15">
        <f t="shared" si="5"/>
        <v>0.788</v>
      </c>
    </row>
    <row r="35" spans="1:10" ht="12.75">
      <c r="A35" s="3">
        <f t="shared" si="1"/>
        <v>70</v>
      </c>
      <c r="B35" s="46">
        <v>2946.2999999999997</v>
      </c>
      <c r="C35" s="47">
        <f>'Example 2 (Amounts)'!C33*5</f>
        <v>42547040.39999999</v>
      </c>
      <c r="D35" s="53">
        <f>'Example 1 (Counts)'!D35*0.6</f>
        <v>45.53999999999999</v>
      </c>
      <c r="E35" s="31">
        <v>0.016769</v>
      </c>
      <c r="F35" s="8">
        <f t="shared" si="4"/>
        <v>0.015457</v>
      </c>
      <c r="G35" s="8">
        <f t="shared" si="0"/>
        <v>49.406505</v>
      </c>
      <c r="H35" s="8">
        <f t="shared" si="2"/>
        <v>0.012422</v>
      </c>
      <c r="I35" s="15">
        <f t="shared" si="3"/>
        <v>0.741</v>
      </c>
      <c r="J35" s="15">
        <f t="shared" si="5"/>
        <v>0.922</v>
      </c>
    </row>
    <row r="36" spans="1:10" ht="12.75">
      <c r="A36" s="3">
        <f t="shared" si="1"/>
        <v>71</v>
      </c>
      <c r="B36" s="46">
        <v>2435.7</v>
      </c>
      <c r="C36" s="47">
        <f>'Example 2 (Amounts)'!C34*5</f>
        <v>33772551.00000001</v>
      </c>
      <c r="D36" s="53">
        <f>'Example 1 (Counts)'!D36*0.6</f>
        <v>34.49999999999999</v>
      </c>
      <c r="E36" s="31">
        <v>0.018363</v>
      </c>
      <c r="F36" s="8">
        <f t="shared" si="4"/>
        <v>0.014164</v>
      </c>
      <c r="G36" s="8">
        <f t="shared" si="0"/>
        <v>44.726759</v>
      </c>
      <c r="H36" s="8">
        <f t="shared" si="2"/>
        <v>0.013603</v>
      </c>
      <c r="I36" s="15">
        <f t="shared" si="3"/>
        <v>0.741</v>
      </c>
      <c r="J36" s="15">
        <f t="shared" si="5"/>
        <v>0.771</v>
      </c>
    </row>
    <row r="37" spans="1:10" ht="12.75">
      <c r="A37" s="3">
        <f t="shared" si="1"/>
        <v>72</v>
      </c>
      <c r="B37" s="46">
        <v>2228.7</v>
      </c>
      <c r="C37" s="47">
        <f>'Example 2 (Amounts)'!C35*5</f>
        <v>28037034.400000006</v>
      </c>
      <c r="D37" s="53">
        <f>'Example 1 (Counts)'!D37*0.6</f>
        <v>40.01999999999999</v>
      </c>
      <c r="E37" s="31">
        <v>0.020141</v>
      </c>
      <c r="F37" s="8">
        <f t="shared" si="4"/>
        <v>0.017957</v>
      </c>
      <c r="G37" s="8">
        <f t="shared" si="0"/>
        <v>44.888247</v>
      </c>
      <c r="H37" s="8">
        <f t="shared" si="2"/>
        <v>0.01492</v>
      </c>
      <c r="I37" s="15">
        <f t="shared" si="3"/>
        <v>0.741</v>
      </c>
      <c r="J37" s="15">
        <f t="shared" si="5"/>
        <v>0.892</v>
      </c>
    </row>
    <row r="38" spans="1:10" ht="12.75">
      <c r="A38" s="3">
        <f t="shared" si="1"/>
        <v>73</v>
      </c>
      <c r="B38" s="46">
        <v>2111.3999999999996</v>
      </c>
      <c r="C38" s="47">
        <f>'Example 2 (Amounts)'!C36*5</f>
        <v>25255021.400000002</v>
      </c>
      <c r="D38" s="53">
        <f>'Example 1 (Counts)'!D38*0.6</f>
        <v>46.919999999999995</v>
      </c>
      <c r="E38" s="31">
        <v>0.022127</v>
      </c>
      <c r="F38" s="8">
        <f t="shared" si="4"/>
        <v>0.022222</v>
      </c>
      <c r="G38" s="8">
        <f t="shared" si="0"/>
        <v>46.718948</v>
      </c>
      <c r="H38" s="8">
        <f t="shared" si="2"/>
        <v>0.016392</v>
      </c>
      <c r="I38" s="15">
        <f t="shared" si="3"/>
        <v>0.741</v>
      </c>
      <c r="J38" s="15">
        <f t="shared" si="5"/>
        <v>1.004</v>
      </c>
    </row>
    <row r="39" spans="1:10" ht="12.75">
      <c r="A39" s="3">
        <f t="shared" si="1"/>
        <v>74</v>
      </c>
      <c r="B39" s="46">
        <v>1856.1</v>
      </c>
      <c r="C39" s="47">
        <f>'Example 2 (Amounts)'!C37*5</f>
        <v>21092860</v>
      </c>
      <c r="D39" s="53">
        <f>'Example 1 (Counts)'!D39*0.6</f>
        <v>33.12</v>
      </c>
      <c r="E39" s="31">
        <v>0.024345</v>
      </c>
      <c r="F39" s="8">
        <f t="shared" si="4"/>
        <v>0.017844</v>
      </c>
      <c r="G39" s="8">
        <f t="shared" si="0"/>
        <v>45.186755</v>
      </c>
      <c r="H39" s="8">
        <f t="shared" si="2"/>
        <v>0.018035</v>
      </c>
      <c r="I39" s="15">
        <f t="shared" si="3"/>
        <v>0.741</v>
      </c>
      <c r="J39" s="15">
        <f t="shared" si="5"/>
        <v>0.733</v>
      </c>
    </row>
    <row r="40" spans="1:10" ht="12.75">
      <c r="A40" s="3">
        <f t="shared" si="1"/>
        <v>75</v>
      </c>
      <c r="B40" s="46">
        <v>1800.8999999999999</v>
      </c>
      <c r="C40" s="47">
        <f>'Example 2 (Amounts)'!C38*5</f>
        <v>19300772.2</v>
      </c>
      <c r="D40" s="53">
        <f>'Example 1 (Counts)'!D40*0.6</f>
        <v>34.49999999999999</v>
      </c>
      <c r="E40" s="31">
        <v>0.026826</v>
      </c>
      <c r="F40" s="8">
        <f t="shared" si="4"/>
        <v>0.019157</v>
      </c>
      <c r="G40" s="8">
        <f t="shared" si="0"/>
        <v>48.310943</v>
      </c>
      <c r="H40" s="8">
        <f t="shared" si="2"/>
        <v>0.019873</v>
      </c>
      <c r="I40" s="15">
        <f t="shared" si="3"/>
        <v>0.741</v>
      </c>
      <c r="J40" s="15">
        <f t="shared" si="5"/>
        <v>0.714</v>
      </c>
    </row>
    <row r="41" spans="1:10" ht="12.75">
      <c r="A41" s="3">
        <f t="shared" si="1"/>
        <v>76</v>
      </c>
      <c r="B41" s="46">
        <v>1662.8999999999999</v>
      </c>
      <c r="C41" s="47">
        <f>'Example 2 (Amounts)'!C39*5</f>
        <v>16304773.200000001</v>
      </c>
      <c r="D41" s="53">
        <f>'Example 1 (Counts)'!D41*0.6</f>
        <v>41.4</v>
      </c>
      <c r="E41" s="31">
        <v>0.029608</v>
      </c>
      <c r="F41" s="8">
        <f t="shared" si="4"/>
        <v>0.024896</v>
      </c>
      <c r="G41" s="8">
        <f t="shared" si="0"/>
        <v>49.235143</v>
      </c>
      <c r="H41" s="8">
        <f t="shared" si="2"/>
        <v>0.021933</v>
      </c>
      <c r="I41" s="15">
        <f t="shared" si="3"/>
        <v>0.741</v>
      </c>
      <c r="J41" s="15">
        <f t="shared" si="5"/>
        <v>0.841</v>
      </c>
    </row>
    <row r="42" spans="1:10" ht="12.75">
      <c r="A42" s="3">
        <f t="shared" si="1"/>
        <v>77</v>
      </c>
      <c r="B42" s="46">
        <v>1448.9999999999998</v>
      </c>
      <c r="C42" s="47">
        <f>'Example 2 (Amounts)'!C40*5</f>
        <v>13440798.799999999</v>
      </c>
      <c r="D42" s="53">
        <f>'Example 1 (Counts)'!D42*0.6</f>
        <v>24.84</v>
      </c>
      <c r="E42" s="31">
        <v>0.032735</v>
      </c>
      <c r="F42" s="8">
        <f t="shared" si="4"/>
        <v>0.017143</v>
      </c>
      <c r="G42" s="8">
        <f t="shared" si="0"/>
        <v>47.433015</v>
      </c>
      <c r="H42" s="8">
        <f t="shared" si="2"/>
        <v>0.02425</v>
      </c>
      <c r="I42" s="15">
        <f t="shared" si="3"/>
        <v>0.741</v>
      </c>
      <c r="J42" s="15">
        <f t="shared" si="5"/>
        <v>0.524</v>
      </c>
    </row>
    <row r="43" spans="1:10" ht="12.75">
      <c r="A43" s="3">
        <f t="shared" si="1"/>
        <v>78</v>
      </c>
      <c r="B43" s="46">
        <v>1262.6999999999998</v>
      </c>
      <c r="C43" s="47">
        <f>'Example 2 (Amounts)'!C41*5</f>
        <v>11567134.399999999</v>
      </c>
      <c r="D43" s="53">
        <f>'Example 1 (Counts)'!D43*0.6</f>
        <v>26.219999999999995</v>
      </c>
      <c r="E43" s="31">
        <v>0.036258</v>
      </c>
      <c r="F43" s="8">
        <f t="shared" si="4"/>
        <v>0.020765</v>
      </c>
      <c r="G43" s="8">
        <f t="shared" si="0"/>
        <v>45.782977</v>
      </c>
      <c r="H43" s="8">
        <f t="shared" si="2"/>
        <v>0.02686</v>
      </c>
      <c r="I43" s="15">
        <f t="shared" si="3"/>
        <v>0.741</v>
      </c>
      <c r="J43" s="15">
        <f t="shared" si="5"/>
        <v>0.573</v>
      </c>
    </row>
    <row r="44" spans="1:10" ht="12.75">
      <c r="A44" s="3">
        <f t="shared" si="1"/>
        <v>79</v>
      </c>
      <c r="B44" s="46">
        <v>1007.3999999999999</v>
      </c>
      <c r="C44" s="47">
        <f>'Example 2 (Amounts)'!C42*5</f>
        <v>8894755.4</v>
      </c>
      <c r="D44" s="53">
        <f>'Example 1 (Counts)'!D44*0.6</f>
        <v>16.56</v>
      </c>
      <c r="E44" s="31">
        <v>0.040232</v>
      </c>
      <c r="F44" s="8">
        <f t="shared" si="4"/>
        <v>0.016438</v>
      </c>
      <c r="G44" s="8">
        <f t="shared" si="0"/>
        <v>40.529717</v>
      </c>
      <c r="H44" s="8">
        <f t="shared" si="2"/>
        <v>0.029804</v>
      </c>
      <c r="I44" s="15">
        <f t="shared" si="3"/>
        <v>0.741</v>
      </c>
      <c r="J44" s="15">
        <f t="shared" si="5"/>
        <v>0.409</v>
      </c>
    </row>
    <row r="45" spans="1:10" ht="12.75">
      <c r="A45" s="3">
        <f t="shared" si="1"/>
        <v>80</v>
      </c>
      <c r="B45" s="46">
        <v>917.6999999999999</v>
      </c>
      <c r="C45" s="47">
        <f>'Example 2 (Amounts)'!C43*5</f>
        <v>7949657.6</v>
      </c>
      <c r="D45" s="53">
        <f>'Example 1 (Counts)'!D45*0.6</f>
        <v>28.979999999999997</v>
      </c>
      <c r="E45" s="31">
        <v>0.044722</v>
      </c>
      <c r="F45" s="8">
        <f t="shared" si="4"/>
        <v>0.031579</v>
      </c>
      <c r="G45" s="8">
        <f aca="true" t="shared" si="6" ref="G45:G62">ROUND(E45*B45,6)</f>
        <v>41.041379</v>
      </c>
      <c r="H45" s="8">
        <f t="shared" si="2"/>
        <v>0.03313</v>
      </c>
      <c r="I45" s="15">
        <f t="shared" si="3"/>
        <v>0.741</v>
      </c>
      <c r="J45" s="15">
        <f t="shared" si="5"/>
        <v>0.706</v>
      </c>
    </row>
    <row r="46" spans="1:10" ht="12.75">
      <c r="A46" s="3">
        <f t="shared" si="1"/>
        <v>81</v>
      </c>
      <c r="B46" s="46">
        <v>703.8</v>
      </c>
      <c r="C46" s="47">
        <f>'Example 2 (Amounts)'!C44*5</f>
        <v>5858296.4</v>
      </c>
      <c r="D46" s="53">
        <f>'Example 1 (Counts)'!D46*0.6</f>
        <v>19.319999999999997</v>
      </c>
      <c r="E46" s="31">
        <v>0.049795</v>
      </c>
      <c r="F46" s="8">
        <f t="shared" si="4"/>
        <v>0.027451</v>
      </c>
      <c r="G46" s="8">
        <f t="shared" si="6"/>
        <v>35.045721</v>
      </c>
      <c r="H46" s="8">
        <f t="shared" si="2"/>
        <v>0.036888</v>
      </c>
      <c r="I46" s="15">
        <f t="shared" si="3"/>
        <v>0.741</v>
      </c>
      <c r="J46" s="15">
        <f t="shared" si="5"/>
        <v>0.551</v>
      </c>
    </row>
    <row r="47" spans="1:10" ht="12.75">
      <c r="A47" s="3">
        <f t="shared" si="1"/>
        <v>82</v>
      </c>
      <c r="B47" s="46">
        <v>683.0999999999999</v>
      </c>
      <c r="C47" s="47">
        <f>'Example 2 (Amounts)'!C45*5</f>
        <v>5251986</v>
      </c>
      <c r="D47" s="53">
        <f>'Example 1 (Counts)'!D47*0.6</f>
        <v>22.08</v>
      </c>
      <c r="E47" s="31">
        <v>0.055526</v>
      </c>
      <c r="F47" s="8">
        <f t="shared" si="4"/>
        <v>0.032323</v>
      </c>
      <c r="G47" s="8">
        <f t="shared" si="6"/>
        <v>37.929811</v>
      </c>
      <c r="H47" s="8">
        <f t="shared" si="2"/>
        <v>0.041133</v>
      </c>
      <c r="I47" s="15">
        <f t="shared" si="3"/>
        <v>0.741</v>
      </c>
      <c r="J47" s="15">
        <f t="shared" si="5"/>
        <v>0.582</v>
      </c>
    </row>
    <row r="48" spans="1:10" ht="12.75">
      <c r="A48" s="3">
        <f t="shared" si="1"/>
        <v>83</v>
      </c>
      <c r="B48" s="46">
        <v>572.6999999999999</v>
      </c>
      <c r="C48" s="47">
        <f>'Example 2 (Amounts)'!C46*5</f>
        <v>4609995.399999999</v>
      </c>
      <c r="D48" s="53">
        <f>'Example 1 (Counts)'!D48*0.6</f>
        <v>8.28</v>
      </c>
      <c r="E48" s="31">
        <v>0.061996</v>
      </c>
      <c r="F48" s="8">
        <f t="shared" si="4"/>
        <v>0.014458</v>
      </c>
      <c r="G48" s="8">
        <f t="shared" si="6"/>
        <v>35.505109</v>
      </c>
      <c r="H48" s="8">
        <f t="shared" si="2"/>
        <v>0.045926</v>
      </c>
      <c r="I48" s="15">
        <f t="shared" si="3"/>
        <v>0.741</v>
      </c>
      <c r="J48" s="15">
        <f t="shared" si="5"/>
        <v>0.233</v>
      </c>
    </row>
    <row r="49" spans="1:10" ht="12.75">
      <c r="A49" s="3">
        <f t="shared" si="1"/>
        <v>84</v>
      </c>
      <c r="B49" s="46">
        <v>489.9</v>
      </c>
      <c r="C49" s="47">
        <f>'Example 2 (Amounts)'!C47*5</f>
        <v>3314971.5999999996</v>
      </c>
      <c r="D49" s="53">
        <f>'Example 1 (Counts)'!D49*0.6</f>
        <v>17.939999999999998</v>
      </c>
      <c r="E49" s="31">
        <v>0.06929</v>
      </c>
      <c r="F49" s="8">
        <f t="shared" si="4"/>
        <v>0.03662</v>
      </c>
      <c r="G49" s="8">
        <f t="shared" si="6"/>
        <v>33.945171</v>
      </c>
      <c r="H49" s="8">
        <f t="shared" si="2"/>
        <v>0.05133</v>
      </c>
      <c r="I49" s="15">
        <f t="shared" si="3"/>
        <v>0.741</v>
      </c>
      <c r="J49" s="15">
        <f t="shared" si="5"/>
        <v>0.528</v>
      </c>
    </row>
    <row r="50" spans="1:10" ht="12.75">
      <c r="A50" s="3">
        <f t="shared" si="1"/>
        <v>85</v>
      </c>
      <c r="B50" s="46">
        <v>386.4</v>
      </c>
      <c r="C50" s="47">
        <f>'Example 2 (Amounts)'!C48*5</f>
        <v>2525852.4</v>
      </c>
      <c r="D50" s="53">
        <f>'Example 1 (Counts)'!D50*0.6</f>
        <v>15.179999999999998</v>
      </c>
      <c r="E50" s="31">
        <v>0.077497</v>
      </c>
      <c r="F50" s="8">
        <f t="shared" si="4"/>
        <v>0.039286</v>
      </c>
      <c r="G50" s="8">
        <f t="shared" si="6"/>
        <v>29.944841</v>
      </c>
      <c r="H50" s="8">
        <f t="shared" si="2"/>
        <v>0.057409</v>
      </c>
      <c r="I50" s="15">
        <f t="shared" si="3"/>
        <v>0.741</v>
      </c>
      <c r="J50" s="15">
        <f t="shared" si="5"/>
        <v>0.507</v>
      </c>
    </row>
    <row r="51" spans="1:10" ht="12.75">
      <c r="A51" s="3">
        <f t="shared" si="1"/>
        <v>86</v>
      </c>
      <c r="B51" s="46">
        <v>262.2</v>
      </c>
      <c r="C51" s="47">
        <f>'Example 2 (Amounts)'!C49*5</f>
        <v>1681998.4</v>
      </c>
      <c r="D51" s="53">
        <f>'Example 1 (Counts)'!D51*0.6</f>
        <v>4.14</v>
      </c>
      <c r="E51" s="31">
        <v>0.086712</v>
      </c>
      <c r="F51" s="8">
        <f t="shared" si="4"/>
        <v>0.015789</v>
      </c>
      <c r="G51" s="8">
        <f t="shared" si="6"/>
        <v>22.735886</v>
      </c>
      <c r="H51" s="8">
        <f t="shared" si="2"/>
        <v>0.064236</v>
      </c>
      <c r="I51" s="15">
        <f t="shared" si="3"/>
        <v>0.741</v>
      </c>
      <c r="J51" s="15">
        <f t="shared" si="5"/>
        <v>0.182</v>
      </c>
    </row>
    <row r="52" spans="1:10" ht="12.75">
      <c r="A52" s="3">
        <f t="shared" si="1"/>
        <v>87</v>
      </c>
      <c r="B52" s="46">
        <v>172.49999999999997</v>
      </c>
      <c r="C52" s="47">
        <f>'Example 2 (Amounts)'!C50*5</f>
        <v>982966.6000000001</v>
      </c>
      <c r="D52" s="53">
        <f>'Example 1 (Counts)'!D52*0.6</f>
        <v>4.14</v>
      </c>
      <c r="E52" s="31">
        <v>0.097038</v>
      </c>
      <c r="F52" s="8">
        <f t="shared" si="4"/>
        <v>0.024</v>
      </c>
      <c r="G52" s="8">
        <f t="shared" si="6"/>
        <v>16.739055</v>
      </c>
      <c r="H52" s="8">
        <f t="shared" si="2"/>
        <v>0.071885</v>
      </c>
      <c r="I52" s="15">
        <f t="shared" si="3"/>
        <v>0.741</v>
      </c>
      <c r="J52" s="15">
        <f t="shared" si="5"/>
        <v>0.247</v>
      </c>
    </row>
    <row r="53" spans="1:10" ht="12.75">
      <c r="A53" s="3">
        <f t="shared" si="1"/>
        <v>88</v>
      </c>
      <c r="B53" s="46">
        <v>117.29999999999998</v>
      </c>
      <c r="C53" s="47">
        <f>'Example 2 (Amounts)'!C51*5</f>
        <v>620847.6</v>
      </c>
      <c r="D53" s="53">
        <f>'Example 1 (Counts)'!D53*0.6</f>
        <v>12.42</v>
      </c>
      <c r="E53" s="31">
        <v>0.108591</v>
      </c>
      <c r="F53" s="8">
        <f t="shared" si="4"/>
        <v>0.105882</v>
      </c>
      <c r="G53" s="8">
        <f t="shared" si="6"/>
        <v>12.737724</v>
      </c>
      <c r="H53" s="8">
        <f t="shared" si="2"/>
        <v>0.080443</v>
      </c>
      <c r="I53" s="15">
        <f t="shared" si="3"/>
        <v>0.741</v>
      </c>
      <c r="J53" s="15">
        <f t="shared" si="5"/>
        <v>0.975</v>
      </c>
    </row>
    <row r="54" spans="1:10" ht="12.75">
      <c r="A54" s="3">
        <f t="shared" si="1"/>
        <v>89</v>
      </c>
      <c r="B54" s="46">
        <v>89.69999999999999</v>
      </c>
      <c r="C54" s="47">
        <f>'Example 2 (Amounts)'!C52*5</f>
        <v>573030.4</v>
      </c>
      <c r="D54" s="53">
        <f>'Example 1 (Counts)'!D54*0.6</f>
        <v>2.76</v>
      </c>
      <c r="E54" s="31">
        <v>0.121499</v>
      </c>
      <c r="F54" s="8">
        <f t="shared" si="4"/>
        <v>0.030769</v>
      </c>
      <c r="G54" s="8">
        <f t="shared" si="6"/>
        <v>10.89846</v>
      </c>
      <c r="H54" s="8">
        <f t="shared" si="2"/>
        <v>0.090006</v>
      </c>
      <c r="I54" s="15">
        <f t="shared" si="3"/>
        <v>0.741</v>
      </c>
      <c r="J54" s="15">
        <f t="shared" si="5"/>
        <v>0.253</v>
      </c>
    </row>
    <row r="55" spans="1:10" ht="12.75">
      <c r="A55" s="3">
        <f t="shared" si="1"/>
        <v>90</v>
      </c>
      <c r="B55" s="46">
        <v>96.6</v>
      </c>
      <c r="C55" s="47">
        <f>'Example 2 (Amounts)'!C53*5</f>
        <v>602332.6</v>
      </c>
      <c r="D55" s="53">
        <f>'Example 1 (Counts)'!D55*0.6</f>
        <v>1.38</v>
      </c>
      <c r="E55" s="31">
        <v>0.135908</v>
      </c>
      <c r="F55" s="8">
        <f t="shared" si="4"/>
        <v>0.014286</v>
      </c>
      <c r="G55" s="8">
        <f t="shared" si="6"/>
        <v>13.128713</v>
      </c>
      <c r="H55" s="8">
        <f t="shared" si="2"/>
        <v>0.10068</v>
      </c>
      <c r="I55" s="15">
        <f t="shared" si="3"/>
        <v>0.741</v>
      </c>
      <c r="J55" s="15">
        <f t="shared" si="5"/>
        <v>0.105</v>
      </c>
    </row>
    <row r="56" spans="1:10" ht="12.75">
      <c r="A56" s="3">
        <f t="shared" si="1"/>
        <v>91</v>
      </c>
      <c r="B56" s="46">
        <v>69</v>
      </c>
      <c r="C56" s="47">
        <f>'Example 2 (Amounts)'!C54*5</f>
        <v>481723</v>
      </c>
      <c r="D56" s="53">
        <f>'Example 1 (Counts)'!D56*0.6</f>
        <v>6.8999999999999995</v>
      </c>
      <c r="E56" s="31">
        <v>0.151322</v>
      </c>
      <c r="F56" s="8">
        <f t="shared" si="4"/>
        <v>0.1</v>
      </c>
      <c r="G56" s="8">
        <f t="shared" si="6"/>
        <v>10.441218</v>
      </c>
      <c r="H56" s="8">
        <f t="shared" si="2"/>
        <v>0.112098</v>
      </c>
      <c r="I56" s="15">
        <f t="shared" si="3"/>
        <v>0.741</v>
      </c>
      <c r="J56" s="15">
        <f t="shared" si="5"/>
        <v>0.661</v>
      </c>
    </row>
    <row r="57" spans="1:10" ht="12.75">
      <c r="A57" s="3">
        <f t="shared" si="1"/>
        <v>92</v>
      </c>
      <c r="B57" s="46">
        <v>75.89999999999999</v>
      </c>
      <c r="C57" s="47">
        <f>'Example 2 (Amounts)'!C55*5</f>
        <v>459623.8</v>
      </c>
      <c r="D57" s="53">
        <f>'Example 1 (Counts)'!D57*0.6</f>
        <v>5.52</v>
      </c>
      <c r="E57" s="31">
        <v>0.167422</v>
      </c>
      <c r="F57" s="8">
        <f t="shared" si="4"/>
        <v>0.072727</v>
      </c>
      <c r="G57" s="8">
        <f t="shared" si="6"/>
        <v>12.70733</v>
      </c>
      <c r="H57" s="8">
        <f t="shared" si="2"/>
        <v>0.124025</v>
      </c>
      <c r="I57" s="15">
        <f t="shared" si="3"/>
        <v>0.741</v>
      </c>
      <c r="J57" s="15">
        <f t="shared" si="5"/>
        <v>0.434</v>
      </c>
    </row>
    <row r="58" spans="1:10" ht="12.75">
      <c r="A58" s="3">
        <f t="shared" si="1"/>
        <v>93</v>
      </c>
      <c r="B58" s="46">
        <v>34.5</v>
      </c>
      <c r="C58" s="47">
        <f>'Example 2 (Amounts)'!C56*5</f>
        <v>277358</v>
      </c>
      <c r="D58" s="53">
        <f>'Example 1 (Counts)'!D58*0.6</f>
        <v>1.38</v>
      </c>
      <c r="E58" s="31">
        <v>0.18403</v>
      </c>
      <c r="F58" s="8">
        <f t="shared" si="4"/>
        <v>0.04</v>
      </c>
      <c r="G58" s="8">
        <f t="shared" si="6"/>
        <v>6.349035</v>
      </c>
      <c r="H58" s="8">
        <f t="shared" si="2"/>
        <v>0.136328</v>
      </c>
      <c r="I58" s="15">
        <f t="shared" si="3"/>
        <v>0.741</v>
      </c>
      <c r="J58" s="15">
        <f t="shared" si="5"/>
        <v>0.217</v>
      </c>
    </row>
    <row r="59" spans="1:10" ht="12.75">
      <c r="A59" s="3">
        <f t="shared" si="1"/>
        <v>94</v>
      </c>
      <c r="B59" s="46">
        <v>6.8999999999999995</v>
      </c>
      <c r="C59" s="47">
        <f>'Example 2 (Amounts)'!C57*5</f>
        <v>25008</v>
      </c>
      <c r="D59" s="53">
        <f>'Example 1 (Counts)'!D59*0.6</f>
        <v>0</v>
      </c>
      <c r="E59" s="31">
        <v>0.201074</v>
      </c>
      <c r="F59" s="8">
        <f t="shared" si="4"/>
        <v>0</v>
      </c>
      <c r="G59" s="8">
        <f t="shared" si="6"/>
        <v>1.387411</v>
      </c>
      <c r="H59" s="8">
        <f t="shared" si="2"/>
        <v>0.148954</v>
      </c>
      <c r="I59" s="15">
        <f t="shared" si="3"/>
        <v>0.741</v>
      </c>
      <c r="J59" s="15">
        <f t="shared" si="5"/>
        <v>0</v>
      </c>
    </row>
    <row r="60" spans="1:10" ht="12.75">
      <c r="A60" s="3">
        <f t="shared" si="1"/>
        <v>95</v>
      </c>
      <c r="B60" s="46">
        <v>20.7</v>
      </c>
      <c r="C60" s="47">
        <f>'Example 2 (Amounts)'!C58*5</f>
        <v>144951.6</v>
      </c>
      <c r="D60" s="53">
        <f>'Example 1 (Counts)'!D60*0.6</f>
        <v>1.38</v>
      </c>
      <c r="E60" s="31">
        <v>0.218559</v>
      </c>
      <c r="F60" s="8">
        <f t="shared" si="4"/>
        <v>0.066667</v>
      </c>
      <c r="G60" s="8">
        <f t="shared" si="6"/>
        <v>4.524171</v>
      </c>
      <c r="H60" s="8">
        <f t="shared" si="2"/>
        <v>0.161907</v>
      </c>
      <c r="I60" s="15">
        <f t="shared" si="3"/>
        <v>0.741</v>
      </c>
      <c r="J60" s="15">
        <f t="shared" si="5"/>
        <v>0.305</v>
      </c>
    </row>
    <row r="61" spans="1:10" ht="12.75">
      <c r="A61" s="3">
        <f t="shared" si="1"/>
        <v>96</v>
      </c>
      <c r="B61" s="46">
        <v>13.799999999999999</v>
      </c>
      <c r="C61" s="47">
        <f>'Example 2 (Amounts)'!C59*5</f>
        <v>53056.2</v>
      </c>
      <c r="D61" s="53">
        <f>'Example 1 (Counts)'!D61*0.6</f>
        <v>1.38</v>
      </c>
      <c r="E61" s="31">
        <v>0.236535</v>
      </c>
      <c r="F61" s="8">
        <f t="shared" si="4"/>
        <v>0.1</v>
      </c>
      <c r="G61" s="8">
        <f t="shared" si="6"/>
        <v>3.264183</v>
      </c>
      <c r="H61" s="8">
        <f t="shared" si="2"/>
        <v>0.175224</v>
      </c>
      <c r="I61" s="15">
        <f t="shared" si="3"/>
        <v>0.741</v>
      </c>
      <c r="J61" s="15">
        <f t="shared" si="5"/>
        <v>0.423</v>
      </c>
    </row>
    <row r="62" spans="1:10" ht="12.75">
      <c r="A62" s="3">
        <f t="shared" si="1"/>
        <v>97</v>
      </c>
      <c r="B62" s="46">
        <v>13.799999999999999</v>
      </c>
      <c r="C62" s="47">
        <f>'Example 2 (Amounts)'!C60*5</f>
        <v>48556.2</v>
      </c>
      <c r="D62" s="53">
        <f>'Example 1 (Counts)'!D62*0.6</f>
        <v>2.76</v>
      </c>
      <c r="E62" s="31">
        <v>0.255059</v>
      </c>
      <c r="F62" s="8">
        <f t="shared" si="4"/>
        <v>0.2</v>
      </c>
      <c r="G62" s="8">
        <f t="shared" si="6"/>
        <v>3.519814</v>
      </c>
      <c r="H62" s="8">
        <f t="shared" si="2"/>
        <v>0.188946</v>
      </c>
      <c r="I62" s="15">
        <f t="shared" si="3"/>
        <v>0.741</v>
      </c>
      <c r="J62" s="15">
        <f t="shared" si="5"/>
        <v>0.784</v>
      </c>
    </row>
    <row r="63" ht="12.75">
      <c r="I63" s="2"/>
    </row>
    <row r="64" spans="1:9" ht="12.75">
      <c r="A64" s="4" t="s">
        <v>1</v>
      </c>
      <c r="B64" s="9">
        <f>SUM(B13:B62)</f>
        <v>98035.19999999995</v>
      </c>
      <c r="C64" s="10">
        <f>SUM(C13:C62)</f>
        <v>1828224733.1000009</v>
      </c>
      <c r="D64" s="9">
        <f>SUM(D13:D62)</f>
        <v>970.5999999999998</v>
      </c>
      <c r="E64" s="9"/>
      <c r="F64" s="11"/>
      <c r="G64" s="12">
        <f>SUM(G13:G62)</f>
        <v>1440.1578879999995</v>
      </c>
      <c r="H64" s="10"/>
      <c r="I64" s="10"/>
    </row>
  </sheetData>
  <sheetProtection/>
  <printOptions/>
  <pageMargins left="0.75" right="0.75" top="1" bottom="1" header="0.5" footer="0.5"/>
  <pageSetup horizontalDpi="600" verticalDpi="600" orientation="portrait"/>
  <customProperties>
    <customPr name="watsonwyatt_sheetdata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Towers Perrin - v1.0.11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Benjamin</dc:creator>
  <cp:keywords/>
  <dc:description/>
  <cp:lastModifiedBy>Administrator</cp:lastModifiedBy>
  <dcterms:created xsi:type="dcterms:W3CDTF">2007-05-26T03:51:23Z</dcterms:created>
  <dcterms:modified xsi:type="dcterms:W3CDTF">2017-06-22T18:54:07Z</dcterms:modified>
  <cp:category/>
  <cp:version/>
  <cp:contentType/>
  <cp:contentStatus/>
</cp:coreProperties>
</file>