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cing" sheetId="1" r:id="rId1"/>
    <sheet name="Reserve calculations" sheetId="2" r:id="rId2"/>
    <sheet name="DAC calculations" sheetId="3" r:id="rId3"/>
    <sheet name="Book Profits" sheetId="4" r:id="rId4"/>
  </sheets>
  <definedNames/>
  <calcPr fullCalcOnLoad="1"/>
</workbook>
</file>

<file path=xl/sharedStrings.xml><?xml version="1.0" encoding="utf-8"?>
<sst xmlns="http://schemas.openxmlformats.org/spreadsheetml/2006/main" count="194" uniqueCount="87">
  <si>
    <t>Traditional Life Example</t>
  </si>
  <si>
    <t>Society of Actuaries</t>
  </si>
  <si>
    <t>Pricing - Best estimate assumptions</t>
  </si>
  <si>
    <t>Earned Rate</t>
  </si>
  <si>
    <t>Defble Acquis Exp year 1 only</t>
  </si>
  <si>
    <t>Nondefble Acq Exp year 1 only</t>
  </si>
  <si>
    <t>Maintenance expense / premium</t>
  </si>
  <si>
    <t>Gross</t>
  </si>
  <si>
    <t>Year</t>
  </si>
  <si>
    <t>Premium</t>
  </si>
  <si>
    <t>Benefits</t>
  </si>
  <si>
    <t>GAAP Assumptions</t>
  </si>
  <si>
    <t>Assume these equal pricing assumptions, i.e. there is no PAD</t>
  </si>
  <si>
    <t>GAAP Net Benefit Premium Calculations</t>
  </si>
  <si>
    <t>BOY</t>
  </si>
  <si>
    <t>Maintenance</t>
  </si>
  <si>
    <t>Discount</t>
  </si>
  <si>
    <t>PV Gross</t>
  </si>
  <si>
    <t>EOY</t>
  </si>
  <si>
    <t>PV</t>
  </si>
  <si>
    <t>Expenses</t>
  </si>
  <si>
    <t>PV Maint</t>
  </si>
  <si>
    <t>Factor</t>
  </si>
  <si>
    <t>Total</t>
  </si>
  <si>
    <t>Net / Gross Premium</t>
  </si>
  <si>
    <t>PV Ben &amp; Maint Exp / PV Grs Prem</t>
  </si>
  <si>
    <t>Retrospective Reserve Calculations</t>
  </si>
  <si>
    <t>Plus</t>
  </si>
  <si>
    <t>Equals</t>
  </si>
  <si>
    <t>Reserve</t>
  </si>
  <si>
    <t>Net</t>
  </si>
  <si>
    <t>Less</t>
  </si>
  <si>
    <t>Required</t>
  </si>
  <si>
    <t>Maint Exp</t>
  </si>
  <si>
    <t>Interest</t>
  </si>
  <si>
    <t>Prospective Sample Calculations</t>
  </si>
  <si>
    <t>As of end of year 1</t>
  </si>
  <si>
    <t>Maint</t>
  </si>
  <si>
    <t>-PV Net</t>
  </si>
  <si>
    <t>Premiums</t>
  </si>
  <si>
    <t>As of end of year 5</t>
  </si>
  <si>
    <t>GAAP Net Expense Premium Calculations</t>
  </si>
  <si>
    <t>Deferrable</t>
  </si>
  <si>
    <t>PV Defble</t>
  </si>
  <si>
    <t>Expense</t>
  </si>
  <si>
    <t>PV Defble Expense / PV Gross Premium</t>
  </si>
  <si>
    <t>Minus</t>
  </si>
  <si>
    <t>DAC</t>
  </si>
  <si>
    <t>Defble</t>
  </si>
  <si>
    <t>Charge</t>
  </si>
  <si>
    <t>-PV Defble</t>
  </si>
  <si>
    <t>Charges</t>
  </si>
  <si>
    <t>Exp Chg</t>
  </si>
  <si>
    <t>Book Profits</t>
  </si>
  <si>
    <t>Income Statement</t>
  </si>
  <si>
    <t>Net GAAP</t>
  </si>
  <si>
    <t>- Defble</t>
  </si>
  <si>
    <t>- NonDfble</t>
  </si>
  <si>
    <t>- Maint</t>
  </si>
  <si>
    <t>Inv</t>
  </si>
  <si>
    <t>- Increase</t>
  </si>
  <si>
    <t>+ Increase</t>
  </si>
  <si>
    <t>Book</t>
  </si>
  <si>
    <t>Benefit</t>
  </si>
  <si>
    <t>- Benefit</t>
  </si>
  <si>
    <t>Acq Exp</t>
  </si>
  <si>
    <t>Income</t>
  </si>
  <si>
    <t>in Reserve</t>
  </si>
  <si>
    <t>in DAC</t>
  </si>
  <si>
    <t>Profit</t>
  </si>
  <si>
    <t>Less DAC</t>
  </si>
  <si>
    <t>Analytical</t>
  </si>
  <si>
    <t>Inv Inc on</t>
  </si>
  <si>
    <t>Adjusted</t>
  </si>
  <si>
    <t>Non defble</t>
  </si>
  <si>
    <t>Book Profit /</t>
  </si>
  <si>
    <t>Book Profit</t>
  </si>
  <si>
    <t>acq exp</t>
  </si>
  <si>
    <t>Gross Prem</t>
  </si>
  <si>
    <t>Percent of</t>
  </si>
  <si>
    <t>Gross Premium</t>
  </si>
  <si>
    <t>- Benefit &amp; Maint Net Premium</t>
  </si>
  <si>
    <t>- Expense Charge</t>
  </si>
  <si>
    <t>= Profit</t>
  </si>
  <si>
    <t>Invest Income on profit</t>
  </si>
  <si>
    <t>Profit + Invest Income</t>
  </si>
  <si>
    <t>2009 GAAP Seminar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</si>
</sst>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  <numFmt numFmtId="169" formatCode="_(* #,##0.000_);_(* \(#,##0.000\);_(* &quot;-&quot;???_);_(@_)"/>
    <numFmt numFmtId="170" formatCode="_(* #,##0.000_);_(* \(#,##0.000\);_(* &quot;-&quot;??_);_(@_)"/>
    <numFmt numFmtId="171" formatCode="0.000%"/>
    <numFmt numFmtId="172" formatCode="0.0000%"/>
    <numFmt numFmtId="173" formatCode="_(* #,##0.0000_);_(* \(#,##0.0000\);_(* &quot;-&quot;????_);_(@_)"/>
    <numFmt numFmtId="174" formatCode="0.00000%"/>
    <numFmt numFmtId="175" formatCode="_(* #,##0.0000_);_(* \(#,##0.0000\);_(* &quot;-&quot;??_);_(@_)"/>
    <numFmt numFmtId="176" formatCode="0.0000000"/>
    <numFmt numFmtId="177" formatCode="0.000000"/>
    <numFmt numFmtId="178" formatCode="0.00000"/>
    <numFmt numFmtId="179" formatCode="0.0000"/>
    <numFmt numFmtId="180" formatCode="_(* #,##0.0_);_(* \(#,##0.0\);_(* &quot;-&quot;?_);_(@_)"/>
    <numFmt numFmtId="181" formatCode="0.00000000000000000%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72" fontId="0" fillId="0" borderId="0" xfId="19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4" fontId="0" fillId="0" borderId="0" xfId="19" applyNumberFormat="1" applyAlignment="1">
      <alignment/>
    </xf>
    <xf numFmtId="0" fontId="0" fillId="0" borderId="0" xfId="0" applyAlignment="1" quotePrefix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9" fontId="0" fillId="0" borderId="0" xfId="19" applyAlignment="1">
      <alignment horizontal="right"/>
    </xf>
    <xf numFmtId="164" fontId="1" fillId="0" borderId="0" xfId="19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19" applyNumberFormat="1" applyFont="1" applyAlignment="1">
      <alignment/>
    </xf>
    <xf numFmtId="0" fontId="0" fillId="0" borderId="0" xfId="0" applyFon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28125" style="0" customWidth="1"/>
    <col min="2" max="2" width="8.421875" style="0" customWidth="1"/>
    <col min="3" max="4" width="7.7109375" style="0" customWidth="1"/>
    <col min="5" max="5" width="11.281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86</v>
      </c>
    </row>
    <row r="5" ht="12.75">
      <c r="A5" s="2" t="s">
        <v>2</v>
      </c>
    </row>
    <row r="7" spans="1:3" ht="12.75">
      <c r="A7" t="s">
        <v>3</v>
      </c>
      <c r="B7" s="1">
        <v>0.06</v>
      </c>
      <c r="C7" s="1"/>
    </row>
    <row r="8" spans="1:3" ht="12.75">
      <c r="A8" t="s">
        <v>4</v>
      </c>
      <c r="B8" s="3">
        <v>1300</v>
      </c>
      <c r="C8" s="3"/>
    </row>
    <row r="9" spans="1:3" ht="12.75">
      <c r="A9" t="s">
        <v>5</v>
      </c>
      <c r="B9" s="3">
        <v>120</v>
      </c>
      <c r="C9" s="3"/>
    </row>
    <row r="10" spans="1:3" ht="12.75">
      <c r="A10" t="s">
        <v>6</v>
      </c>
      <c r="B10" s="1">
        <v>0.1</v>
      </c>
      <c r="C10" s="1"/>
    </row>
    <row r="12" spans="2:5" ht="12.75">
      <c r="B12" s="4" t="s">
        <v>7</v>
      </c>
      <c r="C12" s="4"/>
      <c r="D12" s="17"/>
      <c r="E12" s="4"/>
    </row>
    <row r="13" spans="1:5" ht="12.75">
      <c r="A13" s="7" t="s">
        <v>8</v>
      </c>
      <c r="B13" s="7" t="s">
        <v>9</v>
      </c>
      <c r="C13" s="7" t="s">
        <v>10</v>
      </c>
      <c r="E13" s="7"/>
    </row>
    <row r="15" spans="1:3" ht="12.75">
      <c r="A15">
        <v>1</v>
      </c>
      <c r="B15" s="3">
        <v>1000</v>
      </c>
      <c r="C15" s="3">
        <v>255</v>
      </c>
    </row>
    <row r="16" spans="1:3" ht="12.75">
      <c r="A16">
        <v>2</v>
      </c>
      <c r="B16" s="3">
        <v>850</v>
      </c>
      <c r="C16" s="3">
        <v>297.5</v>
      </c>
    </row>
    <row r="17" spans="1:3" ht="12.75">
      <c r="A17">
        <v>3</v>
      </c>
      <c r="B17" s="3">
        <v>750</v>
      </c>
      <c r="C17" s="3">
        <v>340</v>
      </c>
    </row>
    <row r="18" spans="1:3" ht="12.75">
      <c r="A18">
        <v>4</v>
      </c>
      <c r="B18" s="3">
        <v>700</v>
      </c>
      <c r="C18" s="3">
        <v>382.5</v>
      </c>
    </row>
    <row r="19" spans="1:3" ht="12.75">
      <c r="A19">
        <v>5</v>
      </c>
      <c r="B19" s="3">
        <v>650</v>
      </c>
      <c r="C19" s="3">
        <v>425</v>
      </c>
    </row>
    <row r="20" spans="1:3" ht="12.75">
      <c r="A20">
        <v>6</v>
      </c>
      <c r="B20" s="3">
        <v>600</v>
      </c>
      <c r="C20" s="3">
        <v>467.5</v>
      </c>
    </row>
    <row r="21" spans="1:3" ht="12.75">
      <c r="A21">
        <v>7</v>
      </c>
      <c r="B21" s="3">
        <v>575</v>
      </c>
      <c r="C21" s="3">
        <v>510</v>
      </c>
    </row>
    <row r="22" spans="1:3" ht="12.75">
      <c r="A22">
        <v>8</v>
      </c>
      <c r="B22" s="3">
        <v>550</v>
      </c>
      <c r="C22" s="3">
        <v>510</v>
      </c>
    </row>
    <row r="23" spans="1:3" ht="12.75">
      <c r="A23">
        <v>9</v>
      </c>
      <c r="B23" s="3">
        <v>525</v>
      </c>
      <c r="C23" s="3">
        <v>510</v>
      </c>
    </row>
    <row r="24" spans="1:3" ht="12.75">
      <c r="A24">
        <v>10</v>
      </c>
      <c r="B24" s="3">
        <v>505</v>
      </c>
      <c r="C24" s="3">
        <v>510</v>
      </c>
    </row>
    <row r="25" spans="1:3" ht="12.75">
      <c r="A25">
        <v>11</v>
      </c>
      <c r="B25" s="3">
        <v>495</v>
      </c>
      <c r="C25" s="3">
        <v>510</v>
      </c>
    </row>
    <row r="26" spans="1:3" ht="12.75">
      <c r="A26">
        <v>12</v>
      </c>
      <c r="B26" s="3">
        <v>485</v>
      </c>
      <c r="C26" s="3">
        <v>510</v>
      </c>
    </row>
    <row r="27" spans="1:3" ht="12.75">
      <c r="A27">
        <v>13</v>
      </c>
      <c r="B27" s="3">
        <v>475</v>
      </c>
      <c r="C27" s="3">
        <v>510</v>
      </c>
    </row>
    <row r="28" spans="1:3" ht="12.75">
      <c r="A28">
        <v>14</v>
      </c>
      <c r="B28" s="3">
        <v>460</v>
      </c>
      <c r="C28" s="3">
        <v>510</v>
      </c>
    </row>
    <row r="29" spans="1:3" ht="12.75">
      <c r="A29">
        <v>15</v>
      </c>
      <c r="B29" s="3">
        <v>459</v>
      </c>
      <c r="C29" s="3">
        <v>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I2" sqref="I2"/>
    </sheetView>
  </sheetViews>
  <sheetFormatPr defaultColWidth="9.140625" defaultRowHeight="12.75"/>
  <cols>
    <col min="1" max="1" width="32.8515625" style="0" customWidth="1"/>
    <col min="2" max="2" width="8.28125" style="0" customWidth="1"/>
    <col min="3" max="3" width="8.421875" style="0" customWidth="1"/>
    <col min="4" max="4" width="9.421875" style="0" customWidth="1"/>
    <col min="5" max="6" width="9.28125" style="0" customWidth="1"/>
    <col min="7" max="7" width="11.57421875" style="0" customWidth="1"/>
    <col min="8" max="8" width="9.421875" style="0" customWidth="1"/>
    <col min="9" max="9" width="7.57421875" style="0" customWidth="1"/>
  </cols>
  <sheetData>
    <row r="1" ht="12.75">
      <c r="A1" s="2" t="s">
        <v>11</v>
      </c>
    </row>
    <row r="3" ht="12.75">
      <c r="A3" t="s">
        <v>12</v>
      </c>
    </row>
    <row r="5" ht="12.75">
      <c r="A5" s="2" t="s">
        <v>13</v>
      </c>
    </row>
    <row r="6" ht="12.75">
      <c r="A6" s="2"/>
    </row>
    <row r="7" spans="3:7" ht="12.75">
      <c r="C7" s="4" t="s">
        <v>14</v>
      </c>
      <c r="G7" s="4" t="s">
        <v>15</v>
      </c>
    </row>
    <row r="8" spans="2:8" ht="12.75">
      <c r="B8" s="4" t="s">
        <v>16</v>
      </c>
      <c r="C8" s="4" t="s">
        <v>7</v>
      </c>
      <c r="D8" s="4" t="s">
        <v>17</v>
      </c>
      <c r="E8" s="4" t="s">
        <v>18</v>
      </c>
      <c r="F8" s="4" t="s">
        <v>19</v>
      </c>
      <c r="G8" s="10" t="s">
        <v>20</v>
      </c>
      <c r="H8" s="4" t="s">
        <v>21</v>
      </c>
    </row>
    <row r="9" spans="1:8" ht="12.75">
      <c r="A9" s="7" t="s">
        <v>8</v>
      </c>
      <c r="B9" s="7" t="s">
        <v>22</v>
      </c>
      <c r="C9" s="7" t="s">
        <v>9</v>
      </c>
      <c r="D9" s="7" t="s">
        <v>9</v>
      </c>
      <c r="E9" s="7" t="s">
        <v>10</v>
      </c>
      <c r="F9" s="7" t="s">
        <v>10</v>
      </c>
      <c r="G9" s="7" t="s">
        <v>14</v>
      </c>
      <c r="H9" s="7" t="s">
        <v>20</v>
      </c>
    </row>
    <row r="10" ht="12.75">
      <c r="B10" s="6">
        <v>1</v>
      </c>
    </row>
    <row r="11" spans="1:8" ht="12.75">
      <c r="A11">
        <v>1</v>
      </c>
      <c r="B11" s="6">
        <f>B10/(1+Pricing!B$7)</f>
        <v>0.9433962264150942</v>
      </c>
      <c r="C11" s="16">
        <f>Pricing!B15</f>
        <v>1000</v>
      </c>
      <c r="D11" s="3">
        <f>B10*C11</f>
        <v>1000</v>
      </c>
      <c r="E11" s="3">
        <f>Pricing!C15</f>
        <v>255</v>
      </c>
      <c r="F11" s="3">
        <f aca="true" t="shared" si="0" ref="F11:F25">B11*E11</f>
        <v>240.56603773584902</v>
      </c>
      <c r="G11" s="3">
        <f>Pricing!B$10*'Reserve calculations'!C11</f>
        <v>100</v>
      </c>
      <c r="H11" s="3">
        <f aca="true" t="shared" si="1" ref="H11:H25">B10*G11</f>
        <v>100</v>
      </c>
    </row>
    <row r="12" spans="1:8" ht="12.75">
      <c r="A12">
        <v>2</v>
      </c>
      <c r="B12" s="6">
        <f>B11/(1+Pricing!B$7)</f>
        <v>0.8899964400142398</v>
      </c>
      <c r="C12" s="3">
        <f>Pricing!B16</f>
        <v>850</v>
      </c>
      <c r="D12" s="3">
        <f aca="true" t="shared" si="2" ref="D12:D25">B11*C12</f>
        <v>801.8867924528302</v>
      </c>
      <c r="E12" s="3">
        <f>Pricing!C16</f>
        <v>297.5</v>
      </c>
      <c r="F12" s="3">
        <f t="shared" si="0"/>
        <v>264.7739409042363</v>
      </c>
      <c r="G12" s="3">
        <f>Pricing!B$10*'Reserve calculations'!C12</f>
        <v>85</v>
      </c>
      <c r="H12" s="3">
        <f t="shared" si="1"/>
        <v>80.18867924528301</v>
      </c>
    </row>
    <row r="13" spans="1:8" ht="12.75">
      <c r="A13">
        <v>3</v>
      </c>
      <c r="B13" s="6">
        <f>B12/(1+Pricing!B$7)</f>
        <v>0.8396192830323017</v>
      </c>
      <c r="C13" s="3">
        <f>Pricing!B17</f>
        <v>750</v>
      </c>
      <c r="D13" s="3">
        <f t="shared" si="2"/>
        <v>667.4973300106799</v>
      </c>
      <c r="E13" s="3">
        <f>Pricing!C17</f>
        <v>340</v>
      </c>
      <c r="F13" s="3">
        <f t="shared" si="0"/>
        <v>285.4705562309826</v>
      </c>
      <c r="G13" s="3">
        <f>Pricing!B$10*'Reserve calculations'!C13</f>
        <v>75</v>
      </c>
      <c r="H13" s="3">
        <f t="shared" si="1"/>
        <v>66.74973300106798</v>
      </c>
    </row>
    <row r="14" spans="1:8" ht="12.75">
      <c r="A14">
        <v>4</v>
      </c>
      <c r="B14" s="6">
        <f>B13/(1+Pricing!B$7)</f>
        <v>0.7920936632380204</v>
      </c>
      <c r="C14" s="3">
        <f>Pricing!B18</f>
        <v>700</v>
      </c>
      <c r="D14" s="3">
        <f t="shared" si="2"/>
        <v>587.7334981226112</v>
      </c>
      <c r="E14" s="3">
        <f>Pricing!C18</f>
        <v>382.5</v>
      </c>
      <c r="F14" s="3">
        <f t="shared" si="0"/>
        <v>302.97582618854284</v>
      </c>
      <c r="G14" s="3">
        <f>Pricing!B$10*'Reserve calculations'!C14</f>
        <v>70</v>
      </c>
      <c r="H14" s="3">
        <f t="shared" si="1"/>
        <v>58.77334981226112</v>
      </c>
    </row>
    <row r="15" spans="1:8" ht="12.75">
      <c r="A15">
        <v>5</v>
      </c>
      <c r="B15" s="6">
        <f>B14/(1+Pricing!B$7)</f>
        <v>0.747258172866057</v>
      </c>
      <c r="C15" s="16">
        <f>Pricing!B19</f>
        <v>650</v>
      </c>
      <c r="D15" s="3">
        <f t="shared" si="2"/>
        <v>514.8608811047133</v>
      </c>
      <c r="E15" s="3">
        <f>Pricing!C19</f>
        <v>425</v>
      </c>
      <c r="F15" s="3">
        <f t="shared" si="0"/>
        <v>317.58472346807423</v>
      </c>
      <c r="G15" s="3">
        <f>Pricing!B$10*'Reserve calculations'!C15</f>
        <v>65</v>
      </c>
      <c r="H15" s="3">
        <f t="shared" si="1"/>
        <v>51.48608811047133</v>
      </c>
    </row>
    <row r="16" spans="1:8" ht="12.75">
      <c r="A16">
        <v>6</v>
      </c>
      <c r="B16" s="6">
        <f>B15/(1+Pricing!B$7)</f>
        <v>0.7049605404396764</v>
      </c>
      <c r="C16" s="3">
        <f>Pricing!B20</f>
        <v>600</v>
      </c>
      <c r="D16" s="3">
        <f t="shared" si="2"/>
        <v>448.3549037196342</v>
      </c>
      <c r="E16" s="3">
        <f>Pricing!C20</f>
        <v>467.5</v>
      </c>
      <c r="F16" s="3">
        <f t="shared" si="0"/>
        <v>329.5690526555487</v>
      </c>
      <c r="G16" s="3">
        <f>Pricing!B$10*'Reserve calculations'!C16</f>
        <v>60</v>
      </c>
      <c r="H16" s="3">
        <f t="shared" si="1"/>
        <v>44.83549037196342</v>
      </c>
    </row>
    <row r="17" spans="1:8" ht="12.75">
      <c r="A17">
        <v>7</v>
      </c>
      <c r="B17" s="6">
        <f>B16/(1+Pricing!B$7)</f>
        <v>0.6650571136223362</v>
      </c>
      <c r="C17" s="3">
        <f>Pricing!B21</f>
        <v>575</v>
      </c>
      <c r="D17" s="3">
        <f t="shared" si="2"/>
        <v>405.35231075281393</v>
      </c>
      <c r="E17" s="3">
        <f>Pricing!C21</f>
        <v>510</v>
      </c>
      <c r="F17" s="3">
        <f t="shared" si="0"/>
        <v>339.17912794739146</v>
      </c>
      <c r="G17" s="3">
        <f>Pricing!B$10*'Reserve calculations'!C17</f>
        <v>57.5</v>
      </c>
      <c r="H17" s="3">
        <f t="shared" si="1"/>
        <v>40.535231075281395</v>
      </c>
    </row>
    <row r="18" spans="1:8" ht="12.75">
      <c r="A18">
        <v>8</v>
      </c>
      <c r="B18" s="6">
        <f>B17/(1+Pricing!B$7)</f>
        <v>0.6274123713418266</v>
      </c>
      <c r="C18" s="3">
        <f>Pricing!B22</f>
        <v>550</v>
      </c>
      <c r="D18" s="3">
        <f t="shared" si="2"/>
        <v>365.7814124922849</v>
      </c>
      <c r="E18" s="3">
        <f>Pricing!C22</f>
        <v>510</v>
      </c>
      <c r="F18" s="3">
        <f t="shared" si="0"/>
        <v>319.9803093843316</v>
      </c>
      <c r="G18" s="3">
        <f>Pricing!B$10*'Reserve calculations'!C18</f>
        <v>55</v>
      </c>
      <c r="H18" s="3">
        <f t="shared" si="1"/>
        <v>36.578141249228494</v>
      </c>
    </row>
    <row r="19" spans="1:8" ht="12.75">
      <c r="A19">
        <v>9</v>
      </c>
      <c r="B19" s="6">
        <f>B18/(1+Pricing!B$7)</f>
        <v>0.5918984635300251</v>
      </c>
      <c r="C19" s="3">
        <f>Pricing!B23</f>
        <v>525</v>
      </c>
      <c r="D19" s="3">
        <f t="shared" si="2"/>
        <v>329.39149495445895</v>
      </c>
      <c r="E19" s="3">
        <f>Pricing!C23</f>
        <v>510</v>
      </c>
      <c r="F19" s="3">
        <f t="shared" si="0"/>
        <v>301.8682164003128</v>
      </c>
      <c r="G19" s="3">
        <f>Pricing!B$10*'Reserve calculations'!C19</f>
        <v>52.5</v>
      </c>
      <c r="H19" s="3">
        <f t="shared" si="1"/>
        <v>32.939149495445896</v>
      </c>
    </row>
    <row r="20" spans="1:8" ht="12.75">
      <c r="A20">
        <v>10</v>
      </c>
      <c r="B20" s="6">
        <f>B19/(1+Pricing!B$7)</f>
        <v>0.558394776915118</v>
      </c>
      <c r="C20" s="3">
        <f>Pricing!B24</f>
        <v>505</v>
      </c>
      <c r="D20" s="3">
        <f t="shared" si="2"/>
        <v>298.9087240826627</v>
      </c>
      <c r="E20" s="3">
        <f>Pricing!C24</f>
        <v>510</v>
      </c>
      <c r="F20" s="3">
        <f t="shared" si="0"/>
        <v>284.78133622671015</v>
      </c>
      <c r="G20" s="3">
        <f>Pricing!B$10*'Reserve calculations'!C20</f>
        <v>50.5</v>
      </c>
      <c r="H20" s="3">
        <f t="shared" si="1"/>
        <v>29.890872408266265</v>
      </c>
    </row>
    <row r="21" spans="1:8" ht="12.75">
      <c r="A21">
        <v>11</v>
      </c>
      <c r="B21" s="6">
        <f>B20/(1+Pricing!B$7)</f>
        <v>0.5267875253916207</v>
      </c>
      <c r="C21" s="3">
        <f>Pricing!B25</f>
        <v>495</v>
      </c>
      <c r="D21" s="3">
        <f t="shared" si="2"/>
        <v>276.4054145729834</v>
      </c>
      <c r="E21" s="3">
        <f>Pricing!C25</f>
        <v>510</v>
      </c>
      <c r="F21" s="3">
        <f t="shared" si="0"/>
        <v>268.6616379497265</v>
      </c>
      <c r="G21" s="3">
        <f>Pricing!B$10*'Reserve calculations'!C21</f>
        <v>49.5</v>
      </c>
      <c r="H21" s="3">
        <f t="shared" si="1"/>
        <v>27.64054145729834</v>
      </c>
    </row>
    <row r="22" spans="1:8" ht="12.75">
      <c r="A22">
        <v>12</v>
      </c>
      <c r="B22" s="6">
        <f>B21/(1+Pricing!B$7)</f>
        <v>0.4969693635770006</v>
      </c>
      <c r="C22" s="3">
        <f>Pricing!B26</f>
        <v>485</v>
      </c>
      <c r="D22" s="3">
        <f t="shared" si="2"/>
        <v>255.49194981493602</v>
      </c>
      <c r="E22" s="3">
        <f>Pricing!C26</f>
        <v>510</v>
      </c>
      <c r="F22" s="3">
        <f t="shared" si="0"/>
        <v>253.45437542427032</v>
      </c>
      <c r="G22" s="3">
        <f>Pricing!B$10*'Reserve calculations'!C22</f>
        <v>48.5</v>
      </c>
      <c r="H22" s="3">
        <f t="shared" si="1"/>
        <v>25.549194981493603</v>
      </c>
    </row>
    <row r="23" spans="1:8" ht="12.75">
      <c r="A23">
        <v>13</v>
      </c>
      <c r="B23" s="6">
        <f>B22/(1+Pricing!B$7)</f>
        <v>0.4688390222424534</v>
      </c>
      <c r="C23" s="3">
        <f>Pricing!B27</f>
        <v>475</v>
      </c>
      <c r="D23" s="3">
        <f t="shared" si="2"/>
        <v>236.0604476990753</v>
      </c>
      <c r="E23" s="3">
        <f>Pricing!C27</f>
        <v>510</v>
      </c>
      <c r="F23" s="3">
        <f t="shared" si="0"/>
        <v>239.10790134365124</v>
      </c>
      <c r="G23" s="3">
        <f>Pricing!B$10*'Reserve calculations'!C23</f>
        <v>47.5</v>
      </c>
      <c r="H23" s="3">
        <f t="shared" si="1"/>
        <v>23.60604476990753</v>
      </c>
    </row>
    <row r="24" spans="1:8" ht="12.75">
      <c r="A24">
        <v>14</v>
      </c>
      <c r="B24" s="6">
        <f>B23/(1+Pricing!B$7)</f>
        <v>0.442300964379673</v>
      </c>
      <c r="C24" s="3">
        <f>Pricing!B28</f>
        <v>460</v>
      </c>
      <c r="D24" s="3">
        <f t="shared" si="2"/>
        <v>215.66595023152857</v>
      </c>
      <c r="E24" s="3">
        <f>Pricing!C28</f>
        <v>510</v>
      </c>
      <c r="F24" s="3">
        <f t="shared" si="0"/>
        <v>225.57349183363323</v>
      </c>
      <c r="G24" s="3">
        <f>Pricing!B$10*'Reserve calculations'!C24</f>
        <v>46</v>
      </c>
      <c r="H24" s="3">
        <f t="shared" si="1"/>
        <v>21.566595023152857</v>
      </c>
    </row>
    <row r="25" spans="1:8" ht="12.75">
      <c r="A25">
        <v>15</v>
      </c>
      <c r="B25" s="6">
        <f>B24/(1+Pricing!B$7)</f>
        <v>0.41726506073554054</v>
      </c>
      <c r="C25" s="3">
        <f>Pricing!B29</f>
        <v>459</v>
      </c>
      <c r="D25" s="3">
        <f t="shared" si="2"/>
        <v>203.0161426502699</v>
      </c>
      <c r="E25" s="3">
        <f>Pricing!C29</f>
        <v>510</v>
      </c>
      <c r="F25" s="3">
        <f t="shared" si="0"/>
        <v>212.80518097512567</v>
      </c>
      <c r="G25" s="3">
        <f>Pricing!B$10*'Reserve calculations'!C25</f>
        <v>45.900000000000006</v>
      </c>
      <c r="H25" s="3">
        <f t="shared" si="1"/>
        <v>20.30161426502699</v>
      </c>
    </row>
    <row r="26" spans="2:8" ht="12.75">
      <c r="B26" s="6"/>
      <c r="C26" s="3"/>
      <c r="D26" s="3"/>
      <c r="E26" s="3"/>
      <c r="F26" s="3"/>
      <c r="G26" s="3"/>
      <c r="H26" s="3"/>
    </row>
    <row r="27" spans="1:8" ht="12.75">
      <c r="A27" s="4" t="s">
        <v>23</v>
      </c>
      <c r="C27" s="3"/>
      <c r="D27" s="16">
        <f>SUM(D11:D25)</f>
        <v>6606.407252661483</v>
      </c>
      <c r="E27" s="16"/>
      <c r="F27" s="16">
        <f>SUM(F11:F25)</f>
        <v>4186.351714668387</v>
      </c>
      <c r="G27" s="16"/>
      <c r="H27" s="16">
        <f>SUM(H11:H25)</f>
        <v>660.6407252661484</v>
      </c>
    </row>
    <row r="29" spans="1:8" ht="12.75">
      <c r="A29" s="4" t="s">
        <v>24</v>
      </c>
      <c r="F29" s="20">
        <f>F27/$D27</f>
        <v>0.633680539900391</v>
      </c>
      <c r="G29" s="21"/>
      <c r="H29" s="20">
        <f>H27/$D27</f>
        <v>0.10000000000000002</v>
      </c>
    </row>
    <row r="31" spans="1:2" ht="12.75">
      <c r="A31" t="s">
        <v>25</v>
      </c>
      <c r="B31" s="19">
        <f>F29+H29</f>
        <v>0.733680539900391</v>
      </c>
    </row>
    <row r="33" ht="12.75">
      <c r="A33" s="2" t="s">
        <v>26</v>
      </c>
    </row>
    <row r="35" spans="3:7" ht="12.75">
      <c r="C35" s="4" t="s">
        <v>27</v>
      </c>
      <c r="E35" s="4" t="s">
        <v>27</v>
      </c>
      <c r="F35" s="4"/>
      <c r="G35" s="4" t="s">
        <v>28</v>
      </c>
    </row>
    <row r="36" spans="2:7" ht="12.75">
      <c r="B36" s="4" t="s">
        <v>29</v>
      </c>
      <c r="C36" s="4" t="s">
        <v>30</v>
      </c>
      <c r="D36" s="4" t="s">
        <v>31</v>
      </c>
      <c r="E36" s="4" t="s">
        <v>32</v>
      </c>
      <c r="F36" s="4" t="s">
        <v>31</v>
      </c>
      <c r="G36" s="4" t="s">
        <v>29</v>
      </c>
    </row>
    <row r="37" spans="1:7" ht="12.75">
      <c r="A37" s="7" t="s">
        <v>8</v>
      </c>
      <c r="B37" s="7" t="s">
        <v>14</v>
      </c>
      <c r="C37" s="7" t="s">
        <v>9</v>
      </c>
      <c r="D37" s="7" t="s">
        <v>33</v>
      </c>
      <c r="E37" s="7" t="s">
        <v>34</v>
      </c>
      <c r="F37" s="7" t="s">
        <v>10</v>
      </c>
      <c r="G37" s="7" t="s">
        <v>18</v>
      </c>
    </row>
    <row r="38" spans="2:8" ht="12.75">
      <c r="B38" s="3"/>
      <c r="C38" s="3"/>
      <c r="F38" s="3"/>
      <c r="G38" s="3">
        <v>0</v>
      </c>
      <c r="H38" s="3"/>
    </row>
    <row r="39" spans="1:8" ht="12.75">
      <c r="A39">
        <v>1</v>
      </c>
      <c r="B39" s="16">
        <f>G38</f>
        <v>0</v>
      </c>
      <c r="C39" s="16">
        <f>B$31*C11</f>
        <v>733.680539900391</v>
      </c>
      <c r="D39" s="15">
        <f>-G11</f>
        <v>-100</v>
      </c>
      <c r="E39" s="16">
        <f>Pricing!B$7*('Reserve calculations'!B39+'Reserve calculations'!C39+'Reserve calculations'!D39)</f>
        <v>38.02083239402346</v>
      </c>
      <c r="F39" s="16">
        <f aca="true" t="shared" si="3" ref="F39:F53">-E11</f>
        <v>-255</v>
      </c>
      <c r="G39" s="16">
        <f>SUM(B39:F39)</f>
        <v>416.70137229441445</v>
      </c>
      <c r="H39" s="3"/>
    </row>
    <row r="40" spans="1:8" ht="12.75">
      <c r="A40">
        <v>2</v>
      </c>
      <c r="B40" s="3">
        <f aca="true" t="shared" si="4" ref="B40:B53">G39</f>
        <v>416.70137229441445</v>
      </c>
      <c r="C40" s="3">
        <f aca="true" t="shared" si="5" ref="C40:C53">B$31*C12</f>
        <v>623.6284589153323</v>
      </c>
      <c r="D40" s="5">
        <f aca="true" t="shared" si="6" ref="D40:D53">-G12</f>
        <v>-85</v>
      </c>
      <c r="E40" s="3">
        <f>Pricing!B$7*('Reserve calculations'!B40+'Reserve calculations'!C40+'Reserve calculations'!D40)</f>
        <v>57.319789872584806</v>
      </c>
      <c r="F40" s="3">
        <f t="shared" si="3"/>
        <v>-297.5</v>
      </c>
      <c r="G40" s="3">
        <f aca="true" t="shared" si="7" ref="G40:G53">SUM(B40:F40)</f>
        <v>715.1496210823316</v>
      </c>
      <c r="H40" s="3"/>
    </row>
    <row r="41" spans="1:8" ht="12.75">
      <c r="A41">
        <v>3</v>
      </c>
      <c r="B41" s="3">
        <f t="shared" si="4"/>
        <v>715.1496210823316</v>
      </c>
      <c r="C41" s="3">
        <f t="shared" si="5"/>
        <v>550.2604049252932</v>
      </c>
      <c r="D41" s="5">
        <f t="shared" si="6"/>
        <v>-75</v>
      </c>
      <c r="E41" s="3">
        <f>Pricing!B$7*('Reserve calculations'!B41+'Reserve calculations'!C41+'Reserve calculations'!D41)</f>
        <v>71.42460156045749</v>
      </c>
      <c r="F41" s="3">
        <f t="shared" si="3"/>
        <v>-340</v>
      </c>
      <c r="G41" s="3">
        <f t="shared" si="7"/>
        <v>921.8346275680822</v>
      </c>
      <c r="H41" s="3"/>
    </row>
    <row r="42" spans="1:8" ht="12.75">
      <c r="A42">
        <v>4</v>
      </c>
      <c r="B42" s="3">
        <f t="shared" si="4"/>
        <v>921.8346275680822</v>
      </c>
      <c r="C42" s="3">
        <f t="shared" si="5"/>
        <v>513.5763779302737</v>
      </c>
      <c r="D42" s="5">
        <f t="shared" si="6"/>
        <v>-70</v>
      </c>
      <c r="E42" s="3">
        <f>Pricing!B$7*('Reserve calculations'!B42+'Reserve calculations'!C42+'Reserve calculations'!D42)</f>
        <v>81.92466032990134</v>
      </c>
      <c r="F42" s="3">
        <f t="shared" si="3"/>
        <v>-382.5</v>
      </c>
      <c r="G42" s="3">
        <f t="shared" si="7"/>
        <v>1064.835665828257</v>
      </c>
      <c r="H42" s="3"/>
    </row>
    <row r="43" spans="1:8" ht="12.75">
      <c r="A43">
        <v>5</v>
      </c>
      <c r="B43" s="16">
        <f t="shared" si="4"/>
        <v>1064.835665828257</v>
      </c>
      <c r="C43" s="16">
        <f t="shared" si="5"/>
        <v>476.8923509352541</v>
      </c>
      <c r="D43" s="15">
        <f t="shared" si="6"/>
        <v>-65</v>
      </c>
      <c r="E43" s="16">
        <f>Pricing!B$7*('Reserve calculations'!B43+'Reserve calculations'!C43+'Reserve calculations'!D43)</f>
        <v>88.60368100581067</v>
      </c>
      <c r="F43" s="16">
        <f t="shared" si="3"/>
        <v>-425</v>
      </c>
      <c r="G43" s="16">
        <f t="shared" si="7"/>
        <v>1140.3316977693219</v>
      </c>
      <c r="H43" s="3"/>
    </row>
    <row r="44" spans="1:8" ht="12.75">
      <c r="A44">
        <v>6</v>
      </c>
      <c r="B44" s="3">
        <f t="shared" si="4"/>
        <v>1140.3316977693219</v>
      </c>
      <c r="C44" s="3">
        <f t="shared" si="5"/>
        <v>440.20832394023455</v>
      </c>
      <c r="D44" s="5">
        <f t="shared" si="6"/>
        <v>-60</v>
      </c>
      <c r="E44" s="3">
        <f>Pricing!B$7*('Reserve calculations'!B44+'Reserve calculations'!C44+'Reserve calculations'!D44)</f>
        <v>91.23240130257338</v>
      </c>
      <c r="F44" s="3">
        <f t="shared" si="3"/>
        <v>-467.5</v>
      </c>
      <c r="G44" s="3">
        <f t="shared" si="7"/>
        <v>1144.2724230121298</v>
      </c>
      <c r="H44" s="3"/>
    </row>
    <row r="45" spans="1:8" ht="12.75">
      <c r="A45">
        <v>7</v>
      </c>
      <c r="B45" s="3">
        <f t="shared" si="4"/>
        <v>1144.2724230121298</v>
      </c>
      <c r="C45" s="3">
        <f t="shared" si="5"/>
        <v>421.8663104427248</v>
      </c>
      <c r="D45" s="5">
        <f t="shared" si="6"/>
        <v>-57.5</v>
      </c>
      <c r="E45" s="3">
        <f>Pricing!B$7*('Reserve calculations'!B45+'Reserve calculations'!C45+'Reserve calculations'!D45)</f>
        <v>90.51832400729128</v>
      </c>
      <c r="F45" s="3">
        <f t="shared" si="3"/>
        <v>-510</v>
      </c>
      <c r="G45" s="3">
        <f t="shared" si="7"/>
        <v>1089.157057462146</v>
      </c>
      <c r="H45" s="3"/>
    </row>
    <row r="46" spans="1:8" ht="12.75">
      <c r="A46">
        <v>8</v>
      </c>
      <c r="B46" s="3">
        <f t="shared" si="4"/>
        <v>1089.157057462146</v>
      </c>
      <c r="C46" s="3">
        <f t="shared" si="5"/>
        <v>403.52429694521504</v>
      </c>
      <c r="D46" s="5">
        <f t="shared" si="6"/>
        <v>-55</v>
      </c>
      <c r="E46" s="3">
        <f>Pricing!B$7*('Reserve calculations'!B46+'Reserve calculations'!C46+'Reserve calculations'!D46)</f>
        <v>86.26088126444166</v>
      </c>
      <c r="F46" s="3">
        <f t="shared" si="3"/>
        <v>-510</v>
      </c>
      <c r="G46" s="3">
        <f t="shared" si="7"/>
        <v>1013.9422356718028</v>
      </c>
      <c r="H46" s="3"/>
    </row>
    <row r="47" spans="1:8" ht="12.75">
      <c r="A47">
        <v>9</v>
      </c>
      <c r="B47" s="3">
        <f t="shared" si="4"/>
        <v>1013.9422356718028</v>
      </c>
      <c r="C47" s="3">
        <f t="shared" si="5"/>
        <v>385.18228344770523</v>
      </c>
      <c r="D47" s="5">
        <f t="shared" si="6"/>
        <v>-52.5</v>
      </c>
      <c r="E47" s="3">
        <f>Pricing!B$7*('Reserve calculations'!B47+'Reserve calculations'!C47+'Reserve calculations'!D47)</f>
        <v>80.79747114717048</v>
      </c>
      <c r="F47" s="3">
        <f t="shared" si="3"/>
        <v>-510</v>
      </c>
      <c r="G47" s="3">
        <f t="shared" si="7"/>
        <v>917.4219902666784</v>
      </c>
      <c r="H47" s="3"/>
    </row>
    <row r="48" spans="1:8" ht="12.75">
      <c r="A48">
        <v>10</v>
      </c>
      <c r="B48" s="3">
        <f t="shared" si="4"/>
        <v>917.4219902666784</v>
      </c>
      <c r="C48" s="3">
        <f t="shared" si="5"/>
        <v>370.5086726496974</v>
      </c>
      <c r="D48" s="5">
        <f t="shared" si="6"/>
        <v>-50.5</v>
      </c>
      <c r="E48" s="3">
        <f>Pricing!B$7*('Reserve calculations'!B48+'Reserve calculations'!C48+'Reserve calculations'!D48)</f>
        <v>74.24583977498256</v>
      </c>
      <c r="F48" s="3">
        <f t="shared" si="3"/>
        <v>-510</v>
      </c>
      <c r="G48" s="3">
        <f t="shared" si="7"/>
        <v>801.6765026913586</v>
      </c>
      <c r="H48" s="3"/>
    </row>
    <row r="49" spans="1:8" ht="12.75">
      <c r="A49">
        <v>11</v>
      </c>
      <c r="B49" s="3">
        <f t="shared" si="4"/>
        <v>801.6765026913586</v>
      </c>
      <c r="C49" s="3">
        <f t="shared" si="5"/>
        <v>363.17186725069354</v>
      </c>
      <c r="D49" s="5">
        <f t="shared" si="6"/>
        <v>-49.5</v>
      </c>
      <c r="E49" s="3">
        <f>Pricing!B$7*('Reserve calculations'!B49+'Reserve calculations'!C49+'Reserve calculations'!D49)</f>
        <v>66.92090219652313</v>
      </c>
      <c r="F49" s="3">
        <f t="shared" si="3"/>
        <v>-510</v>
      </c>
      <c r="G49" s="3">
        <f t="shared" si="7"/>
        <v>672.2692721385754</v>
      </c>
      <c r="H49" s="3"/>
    </row>
    <row r="50" spans="1:8" ht="12.75">
      <c r="A50">
        <v>12</v>
      </c>
      <c r="B50" s="3">
        <f t="shared" si="4"/>
        <v>672.2692721385754</v>
      </c>
      <c r="C50" s="3">
        <f t="shared" si="5"/>
        <v>355.8350618516896</v>
      </c>
      <c r="D50" s="5">
        <f t="shared" si="6"/>
        <v>-48.5</v>
      </c>
      <c r="E50" s="3">
        <f>Pricing!B$7*('Reserve calculations'!B50+'Reserve calculations'!C50+'Reserve calculations'!D50)</f>
        <v>58.77626003941589</v>
      </c>
      <c r="F50" s="3">
        <f t="shared" si="3"/>
        <v>-510</v>
      </c>
      <c r="G50" s="3">
        <f t="shared" si="7"/>
        <v>528.3805940296807</v>
      </c>
      <c r="H50" s="3"/>
    </row>
    <row r="51" spans="1:8" ht="12.75">
      <c r="A51">
        <v>13</v>
      </c>
      <c r="B51" s="3">
        <f t="shared" si="4"/>
        <v>528.3805940296807</v>
      </c>
      <c r="C51" s="3">
        <f t="shared" si="5"/>
        <v>348.4982564526857</v>
      </c>
      <c r="D51" s="5">
        <f t="shared" si="6"/>
        <v>-47.5</v>
      </c>
      <c r="E51" s="3">
        <f>Pricing!B$7*('Reserve calculations'!B51+'Reserve calculations'!C51+'Reserve calculations'!D51)</f>
        <v>49.76273102894198</v>
      </c>
      <c r="F51" s="3">
        <f t="shared" si="3"/>
        <v>-510</v>
      </c>
      <c r="G51" s="3">
        <f t="shared" si="7"/>
        <v>369.14158151130835</v>
      </c>
      <c r="H51" s="3"/>
    </row>
    <row r="52" spans="1:8" ht="12.75">
      <c r="A52">
        <v>14</v>
      </c>
      <c r="B52" s="3">
        <f t="shared" si="4"/>
        <v>369.14158151130835</v>
      </c>
      <c r="C52" s="3">
        <f t="shared" si="5"/>
        <v>337.49304835417985</v>
      </c>
      <c r="D52" s="5">
        <f t="shared" si="6"/>
        <v>-46</v>
      </c>
      <c r="E52" s="3">
        <f>Pricing!B$7*('Reserve calculations'!B52+'Reserve calculations'!C52+'Reserve calculations'!D52)</f>
        <v>39.63807779192929</v>
      </c>
      <c r="F52" s="3">
        <f t="shared" si="3"/>
        <v>-510</v>
      </c>
      <c r="G52" s="3">
        <f t="shared" si="7"/>
        <v>190.27270765741753</v>
      </c>
      <c r="H52" s="3"/>
    </row>
    <row r="53" spans="1:8" ht="12.75">
      <c r="A53">
        <v>15</v>
      </c>
      <c r="B53" s="3">
        <f t="shared" si="4"/>
        <v>190.27270765741753</v>
      </c>
      <c r="C53" s="3">
        <f t="shared" si="5"/>
        <v>336.75936781427947</v>
      </c>
      <c r="D53" s="5">
        <f t="shared" si="6"/>
        <v>-45.900000000000006</v>
      </c>
      <c r="E53" s="3">
        <f>Pricing!B$7*('Reserve calculations'!B53+'Reserve calculations'!C53+'Reserve calculations'!D53)</f>
        <v>28.86792452830182</v>
      </c>
      <c r="F53" s="3">
        <f t="shared" si="3"/>
        <v>-510</v>
      </c>
      <c r="G53" s="3">
        <f t="shared" si="7"/>
        <v>-1.1368683772161603E-12</v>
      </c>
      <c r="H53" s="3"/>
    </row>
    <row r="55" ht="12.75">
      <c r="A55" s="2" t="s">
        <v>35</v>
      </c>
    </row>
    <row r="57" ht="12.75">
      <c r="A57" s="12" t="s">
        <v>36</v>
      </c>
    </row>
    <row r="58" ht="12.75">
      <c r="A58" s="12"/>
    </row>
    <row r="59" spans="1:9" ht="12.75">
      <c r="A59" s="12"/>
      <c r="I59" s="4"/>
    </row>
    <row r="60" ht="12.75">
      <c r="I60" s="4"/>
    </row>
    <row r="61" spans="2:9" ht="12.75">
      <c r="B61" s="4" t="s">
        <v>16</v>
      </c>
      <c r="D61" s="4" t="s">
        <v>19</v>
      </c>
      <c r="E61" s="4" t="s">
        <v>37</v>
      </c>
      <c r="F61" s="4" t="s">
        <v>21</v>
      </c>
      <c r="G61" s="4" t="s">
        <v>30</v>
      </c>
      <c r="H61" s="8" t="s">
        <v>38</v>
      </c>
      <c r="I61" s="4"/>
    </row>
    <row r="62" spans="1:9" ht="12.75">
      <c r="A62" s="7" t="s">
        <v>8</v>
      </c>
      <c r="B62" s="7" t="s">
        <v>22</v>
      </c>
      <c r="C62" s="7" t="s">
        <v>10</v>
      </c>
      <c r="D62" s="7" t="s">
        <v>10</v>
      </c>
      <c r="E62" s="7" t="s">
        <v>20</v>
      </c>
      <c r="F62" s="7" t="s">
        <v>20</v>
      </c>
      <c r="G62" s="7" t="s">
        <v>39</v>
      </c>
      <c r="H62" s="7" t="s">
        <v>39</v>
      </c>
      <c r="I62" s="7" t="s">
        <v>29</v>
      </c>
    </row>
    <row r="63" ht="12.75">
      <c r="B63" s="6">
        <v>1</v>
      </c>
    </row>
    <row r="64" spans="1:9" ht="12.75">
      <c r="A64">
        <v>2</v>
      </c>
      <c r="B64" s="6">
        <f>B63/(1+Pricing!B$7)</f>
        <v>0.9433962264150942</v>
      </c>
      <c r="C64" s="5">
        <f>E12</f>
        <v>297.5</v>
      </c>
      <c r="D64" s="5">
        <f>B64*C64</f>
        <v>280.66037735849056</v>
      </c>
      <c r="E64" s="5">
        <f>G12</f>
        <v>85</v>
      </c>
      <c r="F64" s="5">
        <f aca="true" t="shared" si="8" ref="F64:F77">B63*E64</f>
        <v>85</v>
      </c>
      <c r="G64" s="5">
        <f>C40</f>
        <v>623.6284589153323</v>
      </c>
      <c r="H64" s="5">
        <f>-B63*G64</f>
        <v>-623.6284589153323</v>
      </c>
      <c r="I64" s="5"/>
    </row>
    <row r="65" spans="1:9" ht="12.75">
      <c r="A65">
        <v>3</v>
      </c>
      <c r="B65" s="6">
        <f>B64/(1+Pricing!B$7)</f>
        <v>0.8899964400142398</v>
      </c>
      <c r="C65" s="5">
        <f aca="true" t="shared" si="9" ref="C65:C77">E13</f>
        <v>340</v>
      </c>
      <c r="D65" s="5">
        <f aca="true" t="shared" si="10" ref="D65:D77">B65*C65</f>
        <v>302.59878960484156</v>
      </c>
      <c r="E65" s="5">
        <f aca="true" t="shared" si="11" ref="E65:E77">G13</f>
        <v>75</v>
      </c>
      <c r="F65" s="5">
        <f t="shared" si="8"/>
        <v>70.75471698113206</v>
      </c>
      <c r="G65" s="5">
        <f aca="true" t="shared" si="12" ref="G65:G77">C41</f>
        <v>550.2604049252932</v>
      </c>
      <c r="H65" s="5">
        <f aca="true" t="shared" si="13" ref="H65:H77">-B64*G65</f>
        <v>-519.1135895521634</v>
      </c>
      <c r="I65" s="5"/>
    </row>
    <row r="66" spans="1:9" ht="12.75">
      <c r="A66">
        <v>4</v>
      </c>
      <c r="B66" s="6">
        <f>B65/(1+Pricing!B$7)</f>
        <v>0.8396192830323017</v>
      </c>
      <c r="C66" s="5">
        <f t="shared" si="9"/>
        <v>382.5</v>
      </c>
      <c r="D66" s="5">
        <f t="shared" si="10"/>
        <v>321.1543757598554</v>
      </c>
      <c r="E66" s="5">
        <f t="shared" si="11"/>
        <v>70</v>
      </c>
      <c r="F66" s="5">
        <f t="shared" si="8"/>
        <v>62.29975080099679</v>
      </c>
      <c r="G66" s="5">
        <f t="shared" si="12"/>
        <v>513.5763779302737</v>
      </c>
      <c r="H66" s="5">
        <f t="shared" si="13"/>
        <v>-457.0811480333514</v>
      </c>
      <c r="I66" s="5"/>
    </row>
    <row r="67" spans="1:9" ht="12.75">
      <c r="A67">
        <v>5</v>
      </c>
      <c r="B67" s="6">
        <f>B66/(1+Pricing!B$7)</f>
        <v>0.7920936632380204</v>
      </c>
      <c r="C67" s="5">
        <f t="shared" si="9"/>
        <v>425</v>
      </c>
      <c r="D67" s="5">
        <f t="shared" si="10"/>
        <v>336.6398068761587</v>
      </c>
      <c r="E67" s="5">
        <f t="shared" si="11"/>
        <v>65</v>
      </c>
      <c r="F67" s="5">
        <f t="shared" si="8"/>
        <v>54.57525339709961</v>
      </c>
      <c r="G67" s="5">
        <f t="shared" si="12"/>
        <v>476.8923509352541</v>
      </c>
      <c r="H67" s="5">
        <f t="shared" si="13"/>
        <v>-400.4080137758469</v>
      </c>
      <c r="I67" s="5"/>
    </row>
    <row r="68" spans="1:9" ht="12.75">
      <c r="A68">
        <v>6</v>
      </c>
      <c r="B68" s="6">
        <f>B67/(1+Pricing!B$7)</f>
        <v>0.747258172866057</v>
      </c>
      <c r="C68" s="5">
        <f t="shared" si="9"/>
        <v>467.5</v>
      </c>
      <c r="D68" s="5">
        <f t="shared" si="10"/>
        <v>349.34319581488165</v>
      </c>
      <c r="E68" s="5">
        <f t="shared" si="11"/>
        <v>60</v>
      </c>
      <c r="F68" s="5">
        <f t="shared" si="8"/>
        <v>47.525619794281226</v>
      </c>
      <c r="G68" s="5">
        <f t="shared" si="12"/>
        <v>440.20832394023455</v>
      </c>
      <c r="H68" s="5">
        <f t="shared" si="13"/>
        <v>-348.68622389768956</v>
      </c>
      <c r="I68" s="5"/>
    </row>
    <row r="69" spans="1:9" ht="12.75">
      <c r="A69">
        <v>7</v>
      </c>
      <c r="B69" s="6">
        <f>B68/(1+Pricing!B$7)</f>
        <v>0.7049605404396764</v>
      </c>
      <c r="C69" s="5">
        <f t="shared" si="9"/>
        <v>510</v>
      </c>
      <c r="D69" s="5">
        <f t="shared" si="10"/>
        <v>359.52987562423493</v>
      </c>
      <c r="E69" s="5">
        <f t="shared" si="11"/>
        <v>57.5</v>
      </c>
      <c r="F69" s="5">
        <f t="shared" si="8"/>
        <v>42.96734493979828</v>
      </c>
      <c r="G69" s="5">
        <f t="shared" si="12"/>
        <v>421.8663104427248</v>
      </c>
      <c r="H69" s="5">
        <f t="shared" si="13"/>
        <v>-315.24304833517533</v>
      </c>
      <c r="I69" s="5"/>
    </row>
    <row r="70" spans="1:9" ht="12.75">
      <c r="A70">
        <v>8</v>
      </c>
      <c r="B70" s="6">
        <f>B69/(1+Pricing!B$7)</f>
        <v>0.6650571136223362</v>
      </c>
      <c r="C70" s="5">
        <f t="shared" si="9"/>
        <v>510</v>
      </c>
      <c r="D70" s="5">
        <f t="shared" si="10"/>
        <v>339.17912794739146</v>
      </c>
      <c r="E70" s="5">
        <f t="shared" si="11"/>
        <v>55</v>
      </c>
      <c r="F70" s="5">
        <f t="shared" si="8"/>
        <v>38.7728297241822</v>
      </c>
      <c r="G70" s="5">
        <f t="shared" si="12"/>
        <v>403.52429694521504</v>
      </c>
      <c r="H70" s="5">
        <f t="shared" si="13"/>
        <v>-284.46870645503924</v>
      </c>
      <c r="I70" s="5"/>
    </row>
    <row r="71" spans="1:9" ht="12.75">
      <c r="A71">
        <v>9</v>
      </c>
      <c r="B71" s="6">
        <f>B70/(1+Pricing!B$7)</f>
        <v>0.6274123713418266</v>
      </c>
      <c r="C71" s="5">
        <f t="shared" si="9"/>
        <v>510</v>
      </c>
      <c r="D71" s="5">
        <f t="shared" si="10"/>
        <v>319.9803093843316</v>
      </c>
      <c r="E71" s="5">
        <f t="shared" si="11"/>
        <v>52.5</v>
      </c>
      <c r="F71" s="5">
        <f t="shared" si="8"/>
        <v>34.915498465172654</v>
      </c>
      <c r="G71" s="5">
        <f t="shared" si="12"/>
        <v>385.18228344770523</v>
      </c>
      <c r="H71" s="5">
        <f t="shared" si="13"/>
        <v>-256.1682176481914</v>
      </c>
      <c r="I71" s="5"/>
    </row>
    <row r="72" spans="1:9" ht="12.75">
      <c r="A72">
        <v>10</v>
      </c>
      <c r="B72" s="6">
        <f>B71/(1+Pricing!B$7)</f>
        <v>0.5918984635300251</v>
      </c>
      <c r="C72" s="5">
        <f t="shared" si="9"/>
        <v>510</v>
      </c>
      <c r="D72" s="5">
        <f t="shared" si="10"/>
        <v>301.8682164003128</v>
      </c>
      <c r="E72" s="5">
        <f t="shared" si="11"/>
        <v>50.5</v>
      </c>
      <c r="F72" s="5">
        <f t="shared" si="8"/>
        <v>31.684324752762244</v>
      </c>
      <c r="G72" s="5">
        <f t="shared" si="12"/>
        <v>370.5086726496974</v>
      </c>
      <c r="H72" s="5">
        <f t="shared" si="13"/>
        <v>-232.4617249098592</v>
      </c>
      <c r="I72" s="5"/>
    </row>
    <row r="73" spans="1:9" ht="12.75">
      <c r="A73">
        <v>11</v>
      </c>
      <c r="B73" s="6">
        <f>B72/(1+Pricing!B$7)</f>
        <v>0.558394776915118</v>
      </c>
      <c r="C73" s="5">
        <f t="shared" si="9"/>
        <v>510</v>
      </c>
      <c r="D73" s="5">
        <f t="shared" si="10"/>
        <v>284.78133622671015</v>
      </c>
      <c r="E73" s="5">
        <f t="shared" si="11"/>
        <v>49.5</v>
      </c>
      <c r="F73" s="5">
        <f t="shared" si="8"/>
        <v>29.29897394473624</v>
      </c>
      <c r="G73" s="5">
        <f t="shared" si="12"/>
        <v>363.17186725069354</v>
      </c>
      <c r="H73" s="5">
        <f t="shared" si="13"/>
        <v>-214.96087022301575</v>
      </c>
      <c r="I73" s="5"/>
    </row>
    <row r="74" spans="1:9" ht="12.75">
      <c r="A74">
        <v>12</v>
      </c>
      <c r="B74" s="6">
        <f>B73/(1+Pricing!B$7)</f>
        <v>0.5267875253916207</v>
      </c>
      <c r="C74" s="5">
        <f t="shared" si="9"/>
        <v>510</v>
      </c>
      <c r="D74" s="5">
        <f t="shared" si="10"/>
        <v>268.6616379497265</v>
      </c>
      <c r="E74" s="5">
        <f t="shared" si="11"/>
        <v>48.5</v>
      </c>
      <c r="F74" s="5">
        <f t="shared" si="8"/>
        <v>27.08214668038322</v>
      </c>
      <c r="G74" s="5">
        <f t="shared" si="12"/>
        <v>355.8350618516896</v>
      </c>
      <c r="H74" s="5">
        <f t="shared" si="13"/>
        <v>-198.69643998125142</v>
      </c>
      <c r="I74" s="5"/>
    </row>
    <row r="75" spans="1:9" ht="12.75">
      <c r="A75">
        <v>13</v>
      </c>
      <c r="B75" s="6">
        <f>B74/(1+Pricing!B$7)</f>
        <v>0.4969693635770006</v>
      </c>
      <c r="C75" s="5">
        <f t="shared" si="9"/>
        <v>510</v>
      </c>
      <c r="D75" s="5">
        <f t="shared" si="10"/>
        <v>253.45437542427032</v>
      </c>
      <c r="E75" s="5">
        <f t="shared" si="11"/>
        <v>47.5</v>
      </c>
      <c r="F75" s="5">
        <f t="shared" si="8"/>
        <v>25.02240745610198</v>
      </c>
      <c r="G75" s="5">
        <f t="shared" si="12"/>
        <v>348.4982564526857</v>
      </c>
      <c r="H75" s="5">
        <f t="shared" si="13"/>
        <v>-183.58453412000472</v>
      </c>
      <c r="I75" s="5"/>
    </row>
    <row r="76" spans="1:9" ht="12.75">
      <c r="A76">
        <v>14</v>
      </c>
      <c r="B76" s="6">
        <f>B75/(1+Pricing!B$7)</f>
        <v>0.4688390222424534</v>
      </c>
      <c r="C76" s="5">
        <f t="shared" si="9"/>
        <v>510</v>
      </c>
      <c r="D76" s="5">
        <f t="shared" si="10"/>
        <v>239.10790134365124</v>
      </c>
      <c r="E76" s="5">
        <f t="shared" si="11"/>
        <v>46</v>
      </c>
      <c r="F76" s="5">
        <f t="shared" si="8"/>
        <v>22.86059072454203</v>
      </c>
      <c r="G76" s="5">
        <f t="shared" si="12"/>
        <v>337.49304835417985</v>
      </c>
      <c r="H76" s="5">
        <f t="shared" si="13"/>
        <v>-167.72370545223865</v>
      </c>
      <c r="I76" s="5"/>
    </row>
    <row r="77" spans="1:9" ht="12.75">
      <c r="A77">
        <v>15</v>
      </c>
      <c r="B77" s="6">
        <f>B76/(1+Pricing!B$7)</f>
        <v>0.442300964379673</v>
      </c>
      <c r="C77" s="5">
        <f t="shared" si="9"/>
        <v>510</v>
      </c>
      <c r="D77" s="5">
        <f t="shared" si="10"/>
        <v>225.57349183363323</v>
      </c>
      <c r="E77" s="5">
        <f t="shared" si="11"/>
        <v>45.900000000000006</v>
      </c>
      <c r="F77" s="5">
        <f t="shared" si="8"/>
        <v>21.519711120928612</v>
      </c>
      <c r="G77" s="5">
        <f t="shared" si="12"/>
        <v>336.75936781427947</v>
      </c>
      <c r="H77" s="5">
        <f t="shared" si="13"/>
        <v>-157.8859327370335</v>
      </c>
      <c r="I77" s="5"/>
    </row>
    <row r="79" spans="1:9" ht="12.75">
      <c r="A79" s="4" t="s">
        <v>23</v>
      </c>
      <c r="D79" s="5">
        <f>SUM(D64:D78)</f>
        <v>4182.53281754849</v>
      </c>
      <c r="F79" s="5">
        <f>SUM(F64:F78)</f>
        <v>594.2791687821172</v>
      </c>
      <c r="H79" s="5">
        <f>SUM(H64:H78)</f>
        <v>-4360.1106140361935</v>
      </c>
      <c r="I79" s="15">
        <f>D79+F79+H79</f>
        <v>416.7013722944139</v>
      </c>
    </row>
    <row r="81" ht="12.75">
      <c r="A81" s="12" t="s">
        <v>40</v>
      </c>
    </row>
    <row r="82" ht="12.75">
      <c r="A82" s="12"/>
    </row>
    <row r="83" spans="1:9" ht="12.75">
      <c r="A83" s="12"/>
      <c r="I83" s="4"/>
    </row>
    <row r="84" ht="12.75">
      <c r="I84" s="4"/>
    </row>
    <row r="85" spans="2:9" ht="12.75">
      <c r="B85" s="4" t="s">
        <v>16</v>
      </c>
      <c r="D85" s="4" t="s">
        <v>19</v>
      </c>
      <c r="E85" s="4" t="s">
        <v>37</v>
      </c>
      <c r="F85" s="4" t="s">
        <v>21</v>
      </c>
      <c r="G85" s="4" t="s">
        <v>30</v>
      </c>
      <c r="H85" s="8" t="s">
        <v>38</v>
      </c>
      <c r="I85" s="4"/>
    </row>
    <row r="86" spans="1:9" ht="12.75">
      <c r="A86" s="7" t="s">
        <v>8</v>
      </c>
      <c r="B86" s="7" t="s">
        <v>22</v>
      </c>
      <c r="C86" s="7" t="s">
        <v>10</v>
      </c>
      <c r="D86" s="7" t="s">
        <v>10</v>
      </c>
      <c r="E86" s="7" t="s">
        <v>20</v>
      </c>
      <c r="F86" s="7" t="s">
        <v>20</v>
      </c>
      <c r="G86" s="7" t="s">
        <v>39</v>
      </c>
      <c r="H86" s="7" t="s">
        <v>39</v>
      </c>
      <c r="I86" s="7" t="s">
        <v>29</v>
      </c>
    </row>
    <row r="87" ht="12.75">
      <c r="B87" s="6">
        <v>1</v>
      </c>
    </row>
    <row r="88" spans="1:9" ht="12.75">
      <c r="A88">
        <v>6</v>
      </c>
      <c r="B88" s="6">
        <f>B87/(1+Pricing!B$7)</f>
        <v>0.9433962264150942</v>
      </c>
      <c r="C88" s="5">
        <f>E16</f>
        <v>467.5</v>
      </c>
      <c r="D88" s="5">
        <f>B88*C88</f>
        <v>441.03773584905656</v>
      </c>
      <c r="E88" s="5">
        <f>G16</f>
        <v>60</v>
      </c>
      <c r="F88" s="5">
        <f aca="true" t="shared" si="14" ref="F88:F97">B87*E88</f>
        <v>60</v>
      </c>
      <c r="G88" s="5">
        <f>C44</f>
        <v>440.20832394023455</v>
      </c>
      <c r="H88" s="5">
        <f>-B87*G88</f>
        <v>-440.20832394023455</v>
      </c>
      <c r="I88" s="5"/>
    </row>
    <row r="89" spans="1:9" ht="12.75">
      <c r="A89">
        <v>7</v>
      </c>
      <c r="B89" s="6">
        <f>B88/(1+Pricing!B$7)</f>
        <v>0.8899964400142398</v>
      </c>
      <c r="C89" s="5">
        <f aca="true" t="shared" si="15" ref="C89:C97">E17</f>
        <v>510</v>
      </c>
      <c r="D89" s="5">
        <f aca="true" t="shared" si="16" ref="D89:D97">B89*C89</f>
        <v>453.8981844072623</v>
      </c>
      <c r="E89" s="5">
        <f aca="true" t="shared" si="17" ref="E89:E97">G17</f>
        <v>57.5</v>
      </c>
      <c r="F89" s="5">
        <f t="shared" si="14"/>
        <v>54.245283018867916</v>
      </c>
      <c r="G89" s="5">
        <f aca="true" t="shared" si="18" ref="G89:G97">C45</f>
        <v>421.8663104427248</v>
      </c>
      <c r="H89" s="5">
        <f>-B88*G89</f>
        <v>-397.98708532332523</v>
      </c>
      <c r="I89" s="5"/>
    </row>
    <row r="90" spans="1:9" ht="12.75">
      <c r="A90">
        <v>8</v>
      </c>
      <c r="B90" s="6">
        <f>B89/(1+Pricing!B$7)</f>
        <v>0.8396192830323017</v>
      </c>
      <c r="C90" s="5">
        <f t="shared" si="15"/>
        <v>510</v>
      </c>
      <c r="D90" s="5">
        <f t="shared" si="16"/>
        <v>428.20583434647386</v>
      </c>
      <c r="E90" s="5">
        <f t="shared" si="17"/>
        <v>55</v>
      </c>
      <c r="F90" s="5">
        <f t="shared" si="14"/>
        <v>48.94980420078319</v>
      </c>
      <c r="G90" s="5">
        <f t="shared" si="18"/>
        <v>403.52429694521504</v>
      </c>
      <c r="H90" s="5">
        <f aca="true" t="shared" si="19" ref="H90:H97">-B89*G90</f>
        <v>-359.1351877404904</v>
      </c>
      <c r="I90" s="5"/>
    </row>
    <row r="91" spans="1:9" ht="12.75">
      <c r="A91">
        <v>9</v>
      </c>
      <c r="B91" s="6">
        <f>B90/(1+Pricing!B$7)</f>
        <v>0.7920936632380204</v>
      </c>
      <c r="C91" s="5">
        <f t="shared" si="15"/>
        <v>510</v>
      </c>
      <c r="D91" s="5">
        <f t="shared" si="16"/>
        <v>403.96776825139045</v>
      </c>
      <c r="E91" s="5">
        <f t="shared" si="17"/>
        <v>52.5</v>
      </c>
      <c r="F91" s="5">
        <f t="shared" si="14"/>
        <v>44.08001235919584</v>
      </c>
      <c r="G91" s="5">
        <f t="shared" si="18"/>
        <v>385.18228344770523</v>
      </c>
      <c r="H91" s="5">
        <f t="shared" si="19"/>
        <v>-323.40647266510706</v>
      </c>
      <c r="I91" s="5"/>
    </row>
    <row r="92" spans="1:9" ht="12.75">
      <c r="A92">
        <v>10</v>
      </c>
      <c r="B92" s="6">
        <f>B91/(1+Pricing!B$7)</f>
        <v>0.747258172866057</v>
      </c>
      <c r="C92" s="5">
        <f t="shared" si="15"/>
        <v>510</v>
      </c>
      <c r="D92" s="5">
        <f t="shared" si="16"/>
        <v>381.1016681616891</v>
      </c>
      <c r="E92" s="5">
        <f t="shared" si="17"/>
        <v>50.5</v>
      </c>
      <c r="F92" s="5">
        <f t="shared" si="14"/>
        <v>40.00072999352003</v>
      </c>
      <c r="G92" s="5">
        <f t="shared" si="18"/>
        <v>370.5086726496974</v>
      </c>
      <c r="H92" s="5">
        <f t="shared" si="19"/>
        <v>-293.47757178055537</v>
      </c>
      <c r="I92" s="5"/>
    </row>
    <row r="93" spans="1:9" ht="12.75">
      <c r="A93">
        <v>11</v>
      </c>
      <c r="B93" s="6">
        <f>B92/(1+Pricing!B$7)</f>
        <v>0.7049605404396764</v>
      </c>
      <c r="C93" s="5">
        <f t="shared" si="15"/>
        <v>510</v>
      </c>
      <c r="D93" s="5">
        <f t="shared" si="16"/>
        <v>359.52987562423493</v>
      </c>
      <c r="E93" s="5">
        <f t="shared" si="17"/>
        <v>49.5</v>
      </c>
      <c r="F93" s="5">
        <f t="shared" si="14"/>
        <v>36.989279556869825</v>
      </c>
      <c r="G93" s="5">
        <f t="shared" si="18"/>
        <v>363.17186725069354</v>
      </c>
      <c r="H93" s="5">
        <f t="shared" si="19"/>
        <v>-271.38314595810743</v>
      </c>
      <c r="I93" s="5"/>
    </row>
    <row r="94" spans="1:9" ht="12.75">
      <c r="A94">
        <v>12</v>
      </c>
      <c r="B94" s="6">
        <f>B93/(1+Pricing!B$7)</f>
        <v>0.6650571136223362</v>
      </c>
      <c r="C94" s="5">
        <f t="shared" si="15"/>
        <v>510</v>
      </c>
      <c r="D94" s="5">
        <f t="shared" si="16"/>
        <v>339.17912794739146</v>
      </c>
      <c r="E94" s="5">
        <f t="shared" si="17"/>
        <v>48.5</v>
      </c>
      <c r="F94" s="5">
        <f t="shared" si="14"/>
        <v>34.1905862113243</v>
      </c>
      <c r="G94" s="5">
        <f t="shared" si="18"/>
        <v>355.8350618516896</v>
      </c>
      <c r="H94" s="5">
        <f t="shared" si="19"/>
        <v>-250.84967751035276</v>
      </c>
      <c r="I94" s="5"/>
    </row>
    <row r="95" spans="1:9" ht="12.75">
      <c r="A95">
        <v>13</v>
      </c>
      <c r="B95" s="6">
        <f>B94/(1+Pricing!B$7)</f>
        <v>0.6274123713418266</v>
      </c>
      <c r="C95" s="5">
        <f t="shared" si="15"/>
        <v>510</v>
      </c>
      <c r="D95" s="5">
        <f t="shared" si="16"/>
        <v>319.9803093843316</v>
      </c>
      <c r="E95" s="5">
        <f t="shared" si="17"/>
        <v>47.5</v>
      </c>
      <c r="F95" s="5">
        <f t="shared" si="14"/>
        <v>31.59021289706097</v>
      </c>
      <c r="G95" s="5">
        <f t="shared" si="18"/>
        <v>348.4982564526857</v>
      </c>
      <c r="H95" s="5">
        <f t="shared" si="19"/>
        <v>-231.77124453883988</v>
      </c>
      <c r="I95" s="5"/>
    </row>
    <row r="96" spans="1:9" ht="12.75">
      <c r="A96">
        <v>14</v>
      </c>
      <c r="B96" s="6">
        <f>B95/(1+Pricing!B$7)</f>
        <v>0.5918984635300251</v>
      </c>
      <c r="C96" s="5">
        <f t="shared" si="15"/>
        <v>510</v>
      </c>
      <c r="D96" s="5">
        <f t="shared" si="16"/>
        <v>301.8682164003128</v>
      </c>
      <c r="E96" s="5">
        <f t="shared" si="17"/>
        <v>46</v>
      </c>
      <c r="F96" s="5">
        <f t="shared" si="14"/>
        <v>28.860969081724022</v>
      </c>
      <c r="G96" s="5">
        <f t="shared" si="18"/>
        <v>337.49304835417985</v>
      </c>
      <c r="H96" s="5">
        <f t="shared" si="19"/>
        <v>-211.74731377927773</v>
      </c>
      <c r="I96" s="5"/>
    </row>
    <row r="97" spans="1:9" ht="12.75">
      <c r="A97">
        <v>15</v>
      </c>
      <c r="B97" s="6">
        <f>B96/(1+Pricing!B$7)</f>
        <v>0.558394776915118</v>
      </c>
      <c r="C97" s="5">
        <f t="shared" si="15"/>
        <v>510</v>
      </c>
      <c r="D97" s="5">
        <f t="shared" si="16"/>
        <v>284.78133622671015</v>
      </c>
      <c r="E97" s="5">
        <f t="shared" si="17"/>
        <v>45.900000000000006</v>
      </c>
      <c r="F97" s="5">
        <f t="shared" si="14"/>
        <v>27.168139476028156</v>
      </c>
      <c r="G97" s="5">
        <f t="shared" si="18"/>
        <v>336.75936781427947</v>
      </c>
      <c r="H97" s="5">
        <f t="shared" si="19"/>
        <v>-199.3273523886146</v>
      </c>
      <c r="I97" s="5"/>
    </row>
    <row r="99" spans="1:9" ht="12.75">
      <c r="A99" s="4" t="s">
        <v>23</v>
      </c>
      <c r="D99" s="5">
        <f>SUM(D88:D98)</f>
        <v>3713.5500565988536</v>
      </c>
      <c r="F99" s="5">
        <f>SUM(F88:F98)</f>
        <v>406.0750167953742</v>
      </c>
      <c r="H99" s="5">
        <f>SUM(H88:H98)</f>
        <v>-2979.2933756249045</v>
      </c>
      <c r="I99" s="15">
        <f>D99+F99+H99</f>
        <v>1140.3316977693235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E1" sqref="E1"/>
    </sheetView>
  </sheetViews>
  <sheetFormatPr defaultColWidth="9.140625" defaultRowHeight="12.75"/>
  <cols>
    <col min="1" max="1" width="35.421875" style="0" customWidth="1"/>
    <col min="2" max="2" width="9.57421875" style="0" customWidth="1"/>
    <col min="6" max="6" width="10.57421875" style="0" customWidth="1"/>
    <col min="7" max="7" width="6.7109375" style="0" customWidth="1"/>
  </cols>
  <sheetData>
    <row r="1" ht="12.75">
      <c r="A1" s="2" t="s">
        <v>41</v>
      </c>
    </row>
    <row r="2" ht="12.75">
      <c r="A2" s="2"/>
    </row>
    <row r="3" spans="3:7" ht="12.75">
      <c r="C3" s="4" t="s">
        <v>14</v>
      </c>
      <c r="G3" s="4"/>
    </row>
    <row r="4" spans="2:8" ht="12.75">
      <c r="B4" s="4" t="s">
        <v>16</v>
      </c>
      <c r="C4" s="4" t="s">
        <v>7</v>
      </c>
      <c r="D4" s="4" t="s">
        <v>17</v>
      </c>
      <c r="E4" s="4" t="s">
        <v>42</v>
      </c>
      <c r="F4" s="4" t="s">
        <v>43</v>
      </c>
      <c r="G4" s="10"/>
      <c r="H4" s="4"/>
    </row>
    <row r="5" spans="1:8" ht="12.75">
      <c r="A5" s="7" t="s">
        <v>8</v>
      </c>
      <c r="B5" s="7" t="s">
        <v>22</v>
      </c>
      <c r="C5" s="7" t="s">
        <v>9</v>
      </c>
      <c r="D5" s="7" t="s">
        <v>9</v>
      </c>
      <c r="E5" s="7" t="s">
        <v>44</v>
      </c>
      <c r="F5" s="7" t="s">
        <v>44</v>
      </c>
      <c r="G5" s="7"/>
      <c r="H5" s="7"/>
    </row>
    <row r="6" ht="12.75">
      <c r="B6" s="6">
        <v>1</v>
      </c>
    </row>
    <row r="7" spans="1:8" ht="12.75">
      <c r="A7">
        <v>1</v>
      </c>
      <c r="B7" s="6">
        <f>B6/(1+Pricing!B$7)</f>
        <v>0.9433962264150942</v>
      </c>
      <c r="C7" s="3">
        <v>1000</v>
      </c>
      <c r="D7" s="3">
        <f>B6*C7</f>
        <v>1000</v>
      </c>
      <c r="E7" s="3">
        <f>Pricing!B8</f>
        <v>1300</v>
      </c>
      <c r="F7" s="3">
        <f>B6*E7</f>
        <v>1300</v>
      </c>
      <c r="G7" s="3"/>
      <c r="H7" s="3"/>
    </row>
    <row r="8" spans="1:8" ht="12.75">
      <c r="A8">
        <v>2</v>
      </c>
      <c r="B8" s="6">
        <f>B7/(1+Pricing!B$7)</f>
        <v>0.8899964400142398</v>
      </c>
      <c r="C8" s="3">
        <v>850</v>
      </c>
      <c r="D8" s="3">
        <f aca="true" t="shared" si="0" ref="D8:D21">B7*C8</f>
        <v>801.8867924528302</v>
      </c>
      <c r="E8" s="3">
        <v>0</v>
      </c>
      <c r="F8" s="3">
        <f aca="true" t="shared" si="1" ref="F8:F21">B7*E8</f>
        <v>0</v>
      </c>
      <c r="G8" s="3"/>
      <c r="H8" s="3"/>
    </row>
    <row r="9" spans="1:8" ht="12.75">
      <c r="A9">
        <v>3</v>
      </c>
      <c r="B9" s="6">
        <f>B8/(1+Pricing!B$7)</f>
        <v>0.8396192830323017</v>
      </c>
      <c r="C9" s="3">
        <v>750</v>
      </c>
      <c r="D9" s="3">
        <f t="shared" si="0"/>
        <v>667.4973300106799</v>
      </c>
      <c r="E9" s="3">
        <v>0</v>
      </c>
      <c r="F9" s="3">
        <f t="shared" si="1"/>
        <v>0</v>
      </c>
      <c r="G9" s="3"/>
      <c r="H9" s="3"/>
    </row>
    <row r="10" spans="1:8" ht="12.75">
      <c r="A10">
        <v>4</v>
      </c>
      <c r="B10" s="6">
        <f>B9/(1+Pricing!B$7)</f>
        <v>0.7920936632380204</v>
      </c>
      <c r="C10" s="3">
        <v>700</v>
      </c>
      <c r="D10" s="3">
        <f t="shared" si="0"/>
        <v>587.7334981226112</v>
      </c>
      <c r="E10" s="3">
        <v>0</v>
      </c>
      <c r="F10" s="3">
        <f t="shared" si="1"/>
        <v>0</v>
      </c>
      <c r="G10" s="3"/>
      <c r="H10" s="3"/>
    </row>
    <row r="11" spans="1:8" ht="12.75">
      <c r="A11">
        <v>5</v>
      </c>
      <c r="B11" s="6">
        <f>B10/(1+Pricing!B$7)</f>
        <v>0.747258172866057</v>
      </c>
      <c r="C11" s="3">
        <v>650</v>
      </c>
      <c r="D11" s="3">
        <f t="shared" si="0"/>
        <v>514.8608811047133</v>
      </c>
      <c r="E11" s="3">
        <v>0</v>
      </c>
      <c r="F11" s="3">
        <f t="shared" si="1"/>
        <v>0</v>
      </c>
      <c r="G11" s="3"/>
      <c r="H11" s="3"/>
    </row>
    <row r="12" spans="1:8" ht="12.75">
      <c r="A12">
        <v>6</v>
      </c>
      <c r="B12" s="6">
        <f>B11/(1+Pricing!B$7)</f>
        <v>0.7049605404396764</v>
      </c>
      <c r="C12" s="3">
        <v>600</v>
      </c>
      <c r="D12" s="3">
        <f t="shared" si="0"/>
        <v>448.3549037196342</v>
      </c>
      <c r="E12" s="3">
        <v>0</v>
      </c>
      <c r="F12" s="3">
        <f t="shared" si="1"/>
        <v>0</v>
      </c>
      <c r="G12" s="3"/>
      <c r="H12" s="3"/>
    </row>
    <row r="13" spans="1:8" ht="12.75">
      <c r="A13">
        <v>7</v>
      </c>
      <c r="B13" s="6">
        <f>B12/(1+Pricing!B$7)</f>
        <v>0.6650571136223362</v>
      </c>
      <c r="C13" s="3">
        <v>575</v>
      </c>
      <c r="D13" s="3">
        <f t="shared" si="0"/>
        <v>405.35231075281393</v>
      </c>
      <c r="E13" s="3">
        <v>0</v>
      </c>
      <c r="F13" s="3">
        <f t="shared" si="1"/>
        <v>0</v>
      </c>
      <c r="G13" s="3"/>
      <c r="H13" s="3"/>
    </row>
    <row r="14" spans="1:8" ht="12.75">
      <c r="A14">
        <v>8</v>
      </c>
      <c r="B14" s="6">
        <f>B13/(1+Pricing!B$7)</f>
        <v>0.6274123713418266</v>
      </c>
      <c r="C14" s="3">
        <v>550</v>
      </c>
      <c r="D14" s="3">
        <f t="shared" si="0"/>
        <v>365.7814124922849</v>
      </c>
      <c r="E14" s="3">
        <v>0</v>
      </c>
      <c r="F14" s="3">
        <f t="shared" si="1"/>
        <v>0</v>
      </c>
      <c r="G14" s="3"/>
      <c r="H14" s="3"/>
    </row>
    <row r="15" spans="1:8" ht="12.75">
      <c r="A15">
        <v>9</v>
      </c>
      <c r="B15" s="6">
        <f>B14/(1+Pricing!B$7)</f>
        <v>0.5918984635300251</v>
      </c>
      <c r="C15" s="3">
        <v>525</v>
      </c>
      <c r="D15" s="3">
        <f t="shared" si="0"/>
        <v>329.39149495445895</v>
      </c>
      <c r="E15" s="3">
        <v>0</v>
      </c>
      <c r="F15" s="3">
        <f t="shared" si="1"/>
        <v>0</v>
      </c>
      <c r="G15" s="3"/>
      <c r="H15" s="3"/>
    </row>
    <row r="16" spans="1:8" ht="12.75">
      <c r="A16">
        <v>10</v>
      </c>
      <c r="B16" s="6">
        <f>B15/(1+Pricing!B$7)</f>
        <v>0.558394776915118</v>
      </c>
      <c r="C16" s="3">
        <v>505</v>
      </c>
      <c r="D16" s="3">
        <f t="shared" si="0"/>
        <v>298.9087240826627</v>
      </c>
      <c r="E16" s="3">
        <v>0</v>
      </c>
      <c r="F16" s="3">
        <f t="shared" si="1"/>
        <v>0</v>
      </c>
      <c r="G16" s="3"/>
      <c r="H16" s="3"/>
    </row>
    <row r="17" spans="1:8" ht="12.75">
      <c r="A17">
        <v>11</v>
      </c>
      <c r="B17" s="6">
        <f>B16/(1+Pricing!B$7)</f>
        <v>0.5267875253916207</v>
      </c>
      <c r="C17" s="3">
        <v>495</v>
      </c>
      <c r="D17" s="3">
        <f t="shared" si="0"/>
        <v>276.4054145729834</v>
      </c>
      <c r="E17" s="3">
        <v>0</v>
      </c>
      <c r="F17" s="3">
        <f t="shared" si="1"/>
        <v>0</v>
      </c>
      <c r="G17" s="3"/>
      <c r="H17" s="3"/>
    </row>
    <row r="18" spans="1:8" ht="12.75">
      <c r="A18">
        <v>12</v>
      </c>
      <c r="B18" s="6">
        <f>B17/(1+Pricing!B$7)</f>
        <v>0.4969693635770006</v>
      </c>
      <c r="C18" s="3">
        <v>485</v>
      </c>
      <c r="D18" s="3">
        <f t="shared" si="0"/>
        <v>255.49194981493602</v>
      </c>
      <c r="E18" s="3">
        <v>0</v>
      </c>
      <c r="F18" s="3">
        <f t="shared" si="1"/>
        <v>0</v>
      </c>
      <c r="G18" s="3"/>
      <c r="H18" s="3"/>
    </row>
    <row r="19" spans="1:8" ht="12.75">
      <c r="A19">
        <v>13</v>
      </c>
      <c r="B19" s="6">
        <f>B18/(1+Pricing!B$7)</f>
        <v>0.4688390222424534</v>
      </c>
      <c r="C19" s="3">
        <v>475</v>
      </c>
      <c r="D19" s="3">
        <f t="shared" si="0"/>
        <v>236.0604476990753</v>
      </c>
      <c r="E19" s="3">
        <v>0</v>
      </c>
      <c r="F19" s="3">
        <f t="shared" si="1"/>
        <v>0</v>
      </c>
      <c r="G19" s="3"/>
      <c r="H19" s="3"/>
    </row>
    <row r="20" spans="1:8" ht="12.75">
      <c r="A20">
        <v>14</v>
      </c>
      <c r="B20" s="6">
        <f>B19/(1+Pricing!B$7)</f>
        <v>0.442300964379673</v>
      </c>
      <c r="C20" s="3">
        <v>460</v>
      </c>
      <c r="D20" s="3">
        <f t="shared" si="0"/>
        <v>215.66595023152857</v>
      </c>
      <c r="E20" s="3">
        <v>0</v>
      </c>
      <c r="F20" s="3">
        <f t="shared" si="1"/>
        <v>0</v>
      </c>
      <c r="G20" s="3"/>
      <c r="H20" s="3"/>
    </row>
    <row r="21" spans="1:8" ht="12.75">
      <c r="A21">
        <v>15</v>
      </c>
      <c r="B21" s="6">
        <f>B20/(1+Pricing!B$7)</f>
        <v>0.41726506073554054</v>
      </c>
      <c r="C21" s="3">
        <v>459</v>
      </c>
      <c r="D21" s="3">
        <f t="shared" si="0"/>
        <v>203.0161426502699</v>
      </c>
      <c r="E21" s="3">
        <v>0</v>
      </c>
      <c r="F21" s="3">
        <f t="shared" si="1"/>
        <v>0</v>
      </c>
      <c r="G21" s="3"/>
      <c r="H21" s="3"/>
    </row>
    <row r="22" spans="2:8" ht="12.75">
      <c r="B22" s="6"/>
      <c r="C22" s="3"/>
      <c r="D22" s="3"/>
      <c r="E22" s="3"/>
      <c r="F22" s="3"/>
      <c r="G22" s="3"/>
      <c r="H22" s="3"/>
    </row>
    <row r="23" spans="1:8" ht="12.75">
      <c r="A23" s="4" t="s">
        <v>23</v>
      </c>
      <c r="C23" s="3"/>
      <c r="D23" s="16">
        <f>SUM(D7:D21)</f>
        <v>6606.407252661483</v>
      </c>
      <c r="E23" s="16"/>
      <c r="F23" s="16">
        <f>SUM(F7:F21)</f>
        <v>1300</v>
      </c>
      <c r="G23" s="3"/>
      <c r="H23" s="3"/>
    </row>
    <row r="24" spans="4:6" ht="12.75">
      <c r="D24" s="2"/>
      <c r="E24" s="2"/>
      <c r="F24" s="2"/>
    </row>
    <row r="25" spans="1:8" ht="12.75">
      <c r="A25" s="4" t="s">
        <v>45</v>
      </c>
      <c r="D25" s="2"/>
      <c r="E25" s="2"/>
      <c r="F25" s="18">
        <f>F23/$D23</f>
        <v>0.19677866505675637</v>
      </c>
      <c r="H25" s="13"/>
    </row>
    <row r="26" spans="1:8" ht="12.75">
      <c r="A26" s="4"/>
      <c r="F26" s="13"/>
      <c r="H26" s="13"/>
    </row>
    <row r="27" ht="12.75">
      <c r="A27" s="2" t="s">
        <v>26</v>
      </c>
    </row>
    <row r="29" spans="3:6" ht="12.75">
      <c r="C29" s="4" t="s">
        <v>27</v>
      </c>
      <c r="D29" s="4" t="s">
        <v>46</v>
      </c>
      <c r="E29" s="4" t="s">
        <v>27</v>
      </c>
      <c r="F29" s="4" t="s">
        <v>28</v>
      </c>
    </row>
    <row r="30" spans="2:6" ht="12.75">
      <c r="B30" s="4" t="s">
        <v>47</v>
      </c>
      <c r="C30" s="4" t="s">
        <v>48</v>
      </c>
      <c r="D30" s="4" t="s">
        <v>44</v>
      </c>
      <c r="E30" s="4" t="s">
        <v>32</v>
      </c>
      <c r="F30" s="4" t="s">
        <v>47</v>
      </c>
    </row>
    <row r="31" spans="1:6" ht="12.75">
      <c r="A31" s="7" t="s">
        <v>8</v>
      </c>
      <c r="B31" s="7" t="s">
        <v>14</v>
      </c>
      <c r="C31" s="7" t="s">
        <v>44</v>
      </c>
      <c r="D31" s="7" t="s">
        <v>49</v>
      </c>
      <c r="E31" s="7" t="s">
        <v>34</v>
      </c>
      <c r="F31" s="7" t="s">
        <v>18</v>
      </c>
    </row>
    <row r="32" spans="2:8" ht="12.75">
      <c r="B32" s="3"/>
      <c r="C32" s="3"/>
      <c r="F32" s="3">
        <v>0</v>
      </c>
      <c r="G32" s="3"/>
      <c r="H32" s="3"/>
    </row>
    <row r="33" spans="1:8" ht="12.75">
      <c r="A33">
        <v>1</v>
      </c>
      <c r="B33" s="16">
        <f>F32</f>
        <v>0</v>
      </c>
      <c r="C33" s="16">
        <f>E7</f>
        <v>1300</v>
      </c>
      <c r="D33" s="16">
        <f>-F$25*C7</f>
        <v>-196.77866505675638</v>
      </c>
      <c r="E33" s="16">
        <f>Pricing!B$7*('DAC calculations'!B33+'DAC calculations'!C33+'DAC calculations'!D33)</f>
        <v>66.19328009659462</v>
      </c>
      <c r="F33" s="16">
        <f>SUM(B33:E33)</f>
        <v>1169.4146150398383</v>
      </c>
      <c r="G33" s="16"/>
      <c r="H33" s="3"/>
    </row>
    <row r="34" spans="1:8" ht="12.75">
      <c r="A34">
        <v>2</v>
      </c>
      <c r="B34" s="3">
        <f aca="true" t="shared" si="2" ref="B34:B47">F33</f>
        <v>1169.4146150398383</v>
      </c>
      <c r="C34" s="3">
        <f aca="true" t="shared" si="3" ref="C34:C47">E8</f>
        <v>0</v>
      </c>
      <c r="D34" s="3">
        <f aca="true" t="shared" si="4" ref="D34:D47">-F$25*C8</f>
        <v>-167.26186529824292</v>
      </c>
      <c r="E34" s="3">
        <f>Pricing!B$7*('DAC calculations'!B34+'DAC calculations'!C34+'DAC calculations'!D34)</f>
        <v>60.129164984495716</v>
      </c>
      <c r="F34" s="3">
        <f aca="true" t="shared" si="5" ref="F34:F47">SUM(B34:E34)</f>
        <v>1062.2819147260911</v>
      </c>
      <c r="G34" s="3"/>
      <c r="H34" s="3"/>
    </row>
    <row r="35" spans="1:8" ht="12.75">
      <c r="A35">
        <v>3</v>
      </c>
      <c r="B35" s="3">
        <f t="shared" si="2"/>
        <v>1062.2819147260911</v>
      </c>
      <c r="C35" s="3">
        <f t="shared" si="3"/>
        <v>0</v>
      </c>
      <c r="D35" s="3">
        <f t="shared" si="4"/>
        <v>-147.5839987925673</v>
      </c>
      <c r="E35" s="3">
        <f>Pricing!B$7*('DAC calculations'!B35+'DAC calculations'!C35+'DAC calculations'!D35)</f>
        <v>54.88187495601143</v>
      </c>
      <c r="F35" s="3">
        <f t="shared" si="5"/>
        <v>969.5797908895353</v>
      </c>
      <c r="G35" s="3"/>
      <c r="H35" s="3"/>
    </row>
    <row r="36" spans="1:8" ht="12.75">
      <c r="A36">
        <v>4</v>
      </c>
      <c r="B36" s="3">
        <f t="shared" si="2"/>
        <v>969.5797908895353</v>
      </c>
      <c r="C36" s="3">
        <f t="shared" si="3"/>
        <v>0</v>
      </c>
      <c r="D36" s="3">
        <f t="shared" si="4"/>
        <v>-137.74506553972947</v>
      </c>
      <c r="E36" s="3">
        <f>Pricing!B$7*('DAC calculations'!B36+'DAC calculations'!C36+'DAC calculations'!D36)</f>
        <v>49.910083520988344</v>
      </c>
      <c r="F36" s="3">
        <f t="shared" si="5"/>
        <v>881.7448088707941</v>
      </c>
      <c r="G36" s="3"/>
      <c r="H36" s="3"/>
    </row>
    <row r="37" spans="1:8" ht="12.75">
      <c r="A37">
        <v>5</v>
      </c>
      <c r="B37" s="16">
        <f t="shared" si="2"/>
        <v>881.7448088707941</v>
      </c>
      <c r="C37" s="16">
        <f t="shared" si="3"/>
        <v>0</v>
      </c>
      <c r="D37" s="16">
        <f t="shared" si="4"/>
        <v>-127.90613228689163</v>
      </c>
      <c r="E37" s="16">
        <f>Pricing!B$7*('DAC calculations'!B37+'DAC calculations'!C37+'DAC calculations'!D37)</f>
        <v>45.23032059503415</v>
      </c>
      <c r="F37" s="16">
        <f t="shared" si="5"/>
        <v>799.0689971789367</v>
      </c>
      <c r="G37" s="16"/>
      <c r="H37" s="3"/>
    </row>
    <row r="38" spans="1:8" ht="12.75">
      <c r="A38">
        <v>6</v>
      </c>
      <c r="B38" s="3">
        <f t="shared" si="2"/>
        <v>799.0689971789367</v>
      </c>
      <c r="C38" s="3">
        <f t="shared" si="3"/>
        <v>0</v>
      </c>
      <c r="D38" s="3">
        <f t="shared" si="4"/>
        <v>-118.06719903405381</v>
      </c>
      <c r="E38" s="3">
        <f>Pricing!B$7*('DAC calculations'!B38+'DAC calculations'!C38+'DAC calculations'!D38)</f>
        <v>40.86010788869297</v>
      </c>
      <c r="F38" s="3">
        <f t="shared" si="5"/>
        <v>721.8619060335758</v>
      </c>
      <c r="G38" s="3"/>
      <c r="H38" s="3"/>
    </row>
    <row r="39" spans="1:8" ht="12.75">
      <c r="A39">
        <v>7</v>
      </c>
      <c r="B39" s="3">
        <f t="shared" si="2"/>
        <v>721.8619060335758</v>
      </c>
      <c r="C39" s="3">
        <f t="shared" si="3"/>
        <v>0</v>
      </c>
      <c r="D39" s="3">
        <f t="shared" si="4"/>
        <v>-113.14773240763492</v>
      </c>
      <c r="E39" s="3">
        <f>Pricing!B$7*('DAC calculations'!B39+'DAC calculations'!C39+'DAC calculations'!D39)</f>
        <v>36.522850417556455</v>
      </c>
      <c r="F39" s="3">
        <f t="shared" si="5"/>
        <v>645.2370240434974</v>
      </c>
      <c r="G39" s="3"/>
      <c r="H39" s="3"/>
    </row>
    <row r="40" spans="1:8" ht="12.75">
      <c r="A40">
        <v>8</v>
      </c>
      <c r="B40" s="3">
        <f t="shared" si="2"/>
        <v>645.2370240434974</v>
      </c>
      <c r="C40" s="3">
        <f t="shared" si="3"/>
        <v>0</v>
      </c>
      <c r="D40" s="3">
        <f t="shared" si="4"/>
        <v>-108.22826578121601</v>
      </c>
      <c r="E40" s="3">
        <f>Pricing!B$7*('DAC calculations'!B40+'DAC calculations'!C40+'DAC calculations'!D40)</f>
        <v>32.22052549573688</v>
      </c>
      <c r="F40" s="3">
        <f t="shared" si="5"/>
        <v>569.2292837580183</v>
      </c>
      <c r="G40" s="3"/>
      <c r="H40" s="3"/>
    </row>
    <row r="41" spans="1:8" ht="12.75">
      <c r="A41">
        <v>9</v>
      </c>
      <c r="B41" s="3">
        <f t="shared" si="2"/>
        <v>569.2292837580183</v>
      </c>
      <c r="C41" s="3">
        <f t="shared" si="3"/>
        <v>0</v>
      </c>
      <c r="D41" s="3">
        <f t="shared" si="4"/>
        <v>-103.3087991547971</v>
      </c>
      <c r="E41" s="3">
        <f>Pricing!B$7*('DAC calculations'!B41+'DAC calculations'!C41+'DAC calculations'!D41)</f>
        <v>27.95522907619327</v>
      </c>
      <c r="F41" s="3">
        <f t="shared" si="5"/>
        <v>493.87571367941445</v>
      </c>
      <c r="G41" s="3"/>
      <c r="H41" s="3"/>
    </row>
    <row r="42" spans="1:8" ht="12.75">
      <c r="A42">
        <v>10</v>
      </c>
      <c r="B42" s="3">
        <f t="shared" si="2"/>
        <v>493.87571367941445</v>
      </c>
      <c r="C42" s="3">
        <f t="shared" si="3"/>
        <v>0</v>
      </c>
      <c r="D42" s="3">
        <f t="shared" si="4"/>
        <v>-99.37322585366196</v>
      </c>
      <c r="E42" s="3">
        <f>Pricing!B$7*('DAC calculations'!B42+'DAC calculations'!C42+'DAC calculations'!D42)</f>
        <v>23.67014926954515</v>
      </c>
      <c r="F42" s="3">
        <f t="shared" si="5"/>
        <v>418.17263709529766</v>
      </c>
      <c r="G42" s="3"/>
      <c r="H42" s="3"/>
    </row>
    <row r="43" spans="1:8" ht="12.75">
      <c r="A43">
        <v>11</v>
      </c>
      <c r="B43" s="3">
        <f t="shared" si="2"/>
        <v>418.17263709529766</v>
      </c>
      <c r="C43" s="3">
        <f t="shared" si="3"/>
        <v>0</v>
      </c>
      <c r="D43" s="3">
        <f t="shared" si="4"/>
        <v>-97.4054392030944</v>
      </c>
      <c r="E43" s="3">
        <f>Pricing!B$7*('DAC calculations'!B43+'DAC calculations'!C43+'DAC calculations'!D43)</f>
        <v>19.246031873532196</v>
      </c>
      <c r="F43" s="3">
        <f t="shared" si="5"/>
        <v>340.0132297657355</v>
      </c>
      <c r="G43" s="3"/>
      <c r="H43" s="3"/>
    </row>
    <row r="44" spans="1:8" ht="12.75">
      <c r="A44">
        <v>12</v>
      </c>
      <c r="B44" s="3">
        <f t="shared" si="2"/>
        <v>340.0132297657355</v>
      </c>
      <c r="C44" s="3">
        <f t="shared" si="3"/>
        <v>0</v>
      </c>
      <c r="D44" s="3">
        <f t="shared" si="4"/>
        <v>-95.43765255252684</v>
      </c>
      <c r="E44" s="3">
        <f>Pricing!B$7*('DAC calculations'!B44+'DAC calculations'!C44+'DAC calculations'!D44)</f>
        <v>14.674534632792518</v>
      </c>
      <c r="F44" s="3">
        <f t="shared" si="5"/>
        <v>259.2501118460012</v>
      </c>
      <c r="G44" s="3"/>
      <c r="H44" s="3"/>
    </row>
    <row r="45" spans="1:8" ht="12.75">
      <c r="A45">
        <v>13</v>
      </c>
      <c r="B45" s="3">
        <f t="shared" si="2"/>
        <v>259.2501118460012</v>
      </c>
      <c r="C45" s="3">
        <f t="shared" si="3"/>
        <v>0</v>
      </c>
      <c r="D45" s="3">
        <f t="shared" si="4"/>
        <v>-93.46986590195928</v>
      </c>
      <c r="E45" s="3">
        <f>Pricing!B$7*('DAC calculations'!B45+'DAC calculations'!C45+'DAC calculations'!D45)</f>
        <v>9.946814756642514</v>
      </c>
      <c r="F45" s="3">
        <f t="shared" si="5"/>
        <v>175.7270607006844</v>
      </c>
      <c r="G45" s="3"/>
      <c r="H45" s="3"/>
    </row>
    <row r="46" spans="1:8" ht="12.75">
      <c r="A46">
        <v>14</v>
      </c>
      <c r="B46" s="3">
        <f t="shared" si="2"/>
        <v>175.7270607006844</v>
      </c>
      <c r="C46" s="3">
        <f t="shared" si="3"/>
        <v>0</v>
      </c>
      <c r="D46" s="3">
        <f t="shared" si="4"/>
        <v>-90.51818592610793</v>
      </c>
      <c r="E46" s="3">
        <f>Pricing!B$7*('DAC calculations'!B46+'DAC calculations'!C46+'DAC calculations'!D46)</f>
        <v>5.1125324864745885</v>
      </c>
      <c r="F46" s="3">
        <f t="shared" si="5"/>
        <v>90.32140726105106</v>
      </c>
      <c r="G46" s="3"/>
      <c r="H46" s="3"/>
    </row>
    <row r="47" spans="1:8" ht="12.75">
      <c r="A47">
        <v>15</v>
      </c>
      <c r="B47" s="3">
        <f t="shared" si="2"/>
        <v>90.32140726105106</v>
      </c>
      <c r="C47" s="3">
        <f t="shared" si="3"/>
        <v>0</v>
      </c>
      <c r="D47" s="3">
        <f t="shared" si="4"/>
        <v>-90.32140726105118</v>
      </c>
      <c r="E47" s="3">
        <f>Pricing!B$7*('DAC calculations'!B47+'DAC calculations'!C47+'DAC calculations'!D47)</f>
        <v>-6.8212102632969615E-15</v>
      </c>
      <c r="F47" s="3">
        <f t="shared" si="5"/>
        <v>-1.20508047984913E-13</v>
      </c>
      <c r="G47" s="3"/>
      <c r="H47" s="3"/>
    </row>
    <row r="49" ht="12.75">
      <c r="A49" s="2" t="s">
        <v>35</v>
      </c>
    </row>
    <row r="51" ht="12.75">
      <c r="A51" s="12" t="s">
        <v>36</v>
      </c>
    </row>
    <row r="52" ht="12.75">
      <c r="A52" s="12"/>
    </row>
    <row r="53" spans="1:9" ht="12.75">
      <c r="A53" s="12"/>
      <c r="I53" s="4"/>
    </row>
    <row r="54" ht="12.75">
      <c r="I54" s="4"/>
    </row>
    <row r="55" spans="2:9" ht="12.75">
      <c r="B55" s="4" t="s">
        <v>16</v>
      </c>
      <c r="C55" s="4" t="s">
        <v>44</v>
      </c>
      <c r="D55" s="4" t="s">
        <v>19</v>
      </c>
      <c r="E55" s="4" t="s">
        <v>48</v>
      </c>
      <c r="F55" s="8" t="s">
        <v>50</v>
      </c>
      <c r="G55" s="4"/>
      <c r="H55" s="8"/>
      <c r="I55" s="4"/>
    </row>
    <row r="56" spans="1:8" ht="12.75">
      <c r="A56" s="7" t="s">
        <v>8</v>
      </c>
      <c r="B56" s="7" t="s">
        <v>22</v>
      </c>
      <c r="C56" s="7" t="s">
        <v>51</v>
      </c>
      <c r="D56" s="7" t="s">
        <v>52</v>
      </c>
      <c r="E56" s="7" t="s">
        <v>20</v>
      </c>
      <c r="F56" s="7" t="s">
        <v>20</v>
      </c>
      <c r="G56" s="7" t="s">
        <v>47</v>
      </c>
      <c r="H56" s="7"/>
    </row>
    <row r="57" ht="12.75">
      <c r="B57" s="6">
        <v>1</v>
      </c>
    </row>
    <row r="58" spans="1:8" ht="12.75">
      <c r="A58">
        <v>2</v>
      </c>
      <c r="B58" s="6">
        <f>B57/(1+Pricing!B$7)</f>
        <v>0.9433962264150942</v>
      </c>
      <c r="C58" s="5">
        <f>-D34</f>
        <v>167.26186529824292</v>
      </c>
      <c r="D58" s="5">
        <f>B57*C58</f>
        <v>167.26186529824292</v>
      </c>
      <c r="E58" s="5">
        <f>C34</f>
        <v>0</v>
      </c>
      <c r="F58" s="5">
        <f>B57*E58</f>
        <v>0</v>
      </c>
      <c r="G58" s="5"/>
      <c r="H58" s="5"/>
    </row>
    <row r="59" spans="1:8" ht="12.75">
      <c r="A59">
        <v>3</v>
      </c>
      <c r="B59" s="6">
        <f>B58/(1+Pricing!B$7)</f>
        <v>0.8899964400142398</v>
      </c>
      <c r="C59" s="5">
        <f aca="true" t="shared" si="6" ref="C59:C71">-D35</f>
        <v>147.5839987925673</v>
      </c>
      <c r="D59" s="5">
        <f aca="true" t="shared" si="7" ref="D59:D71">B58*C59</f>
        <v>139.2301875401578</v>
      </c>
      <c r="E59" s="5">
        <f aca="true" t="shared" si="8" ref="E59:E71">C35</f>
        <v>0</v>
      </c>
      <c r="F59" s="5">
        <f aca="true" t="shared" si="9" ref="F59:F71">B58*E59</f>
        <v>0</v>
      </c>
      <c r="G59" s="5"/>
      <c r="H59" s="5"/>
    </row>
    <row r="60" spans="1:8" ht="12.75">
      <c r="A60">
        <v>4</v>
      </c>
      <c r="B60" s="6">
        <f>B59/(1+Pricing!B$7)</f>
        <v>0.8396192830323017</v>
      </c>
      <c r="C60" s="5">
        <f t="shared" si="6"/>
        <v>137.74506553972947</v>
      </c>
      <c r="D60" s="5">
        <f t="shared" si="7"/>
        <v>122.59261795988738</v>
      </c>
      <c r="E60" s="5">
        <f t="shared" si="8"/>
        <v>0</v>
      </c>
      <c r="F60" s="5">
        <f t="shared" si="9"/>
        <v>0</v>
      </c>
      <c r="G60" s="5"/>
      <c r="H60" s="5"/>
    </row>
    <row r="61" spans="1:8" ht="12.75">
      <c r="A61">
        <v>5</v>
      </c>
      <c r="B61" s="6">
        <f>B60/(1+Pricing!B$7)</f>
        <v>0.7920936632380204</v>
      </c>
      <c r="C61" s="5">
        <f t="shared" si="6"/>
        <v>127.90613228689163</v>
      </c>
      <c r="D61" s="5">
        <f t="shared" si="7"/>
        <v>107.3924550861547</v>
      </c>
      <c r="E61" s="5">
        <f t="shared" si="8"/>
        <v>0</v>
      </c>
      <c r="F61" s="5">
        <f t="shared" si="9"/>
        <v>0</v>
      </c>
      <c r="G61" s="5"/>
      <c r="H61" s="5"/>
    </row>
    <row r="62" spans="1:8" ht="12.75">
      <c r="A62">
        <v>6</v>
      </c>
      <c r="B62" s="6">
        <f>B61/(1+Pricing!B$7)</f>
        <v>0.747258172866057</v>
      </c>
      <c r="C62" s="5">
        <f t="shared" si="6"/>
        <v>118.06719903405381</v>
      </c>
      <c r="D62" s="5">
        <f t="shared" si="7"/>
        <v>93.52028019113615</v>
      </c>
      <c r="E62" s="5">
        <f t="shared" si="8"/>
        <v>0</v>
      </c>
      <c r="F62" s="5">
        <f t="shared" si="9"/>
        <v>0</v>
      </c>
      <c r="G62" s="5"/>
      <c r="H62" s="5"/>
    </row>
    <row r="63" spans="1:8" ht="12.75">
      <c r="A63">
        <v>7</v>
      </c>
      <c r="B63" s="6">
        <f>B62/(1+Pricing!B$7)</f>
        <v>0.7049605404396764</v>
      </c>
      <c r="C63" s="5">
        <f t="shared" si="6"/>
        <v>113.14773240763492</v>
      </c>
      <c r="D63" s="5">
        <f t="shared" si="7"/>
        <v>84.55056778286682</v>
      </c>
      <c r="E63" s="5">
        <f t="shared" si="8"/>
        <v>0</v>
      </c>
      <c r="F63" s="5">
        <f t="shared" si="9"/>
        <v>0</v>
      </c>
      <c r="G63" s="5"/>
      <c r="H63" s="5"/>
    </row>
    <row r="64" spans="1:8" ht="12.75">
      <c r="A64">
        <v>8</v>
      </c>
      <c r="B64" s="6">
        <f>B63/(1+Pricing!B$7)</f>
        <v>0.6650571136223362</v>
      </c>
      <c r="C64" s="5">
        <f t="shared" si="6"/>
        <v>108.22826578121601</v>
      </c>
      <c r="D64" s="5">
        <f t="shared" si="7"/>
        <v>76.29665673597498</v>
      </c>
      <c r="E64" s="5">
        <f t="shared" si="8"/>
        <v>0</v>
      </c>
      <c r="F64" s="5">
        <f t="shared" si="9"/>
        <v>0</v>
      </c>
      <c r="G64" s="5"/>
      <c r="H64" s="5"/>
    </row>
    <row r="65" spans="1:8" ht="12.75">
      <c r="A65">
        <v>9</v>
      </c>
      <c r="B65" s="6">
        <f>B64/(1+Pricing!B$7)</f>
        <v>0.6274123713418266</v>
      </c>
      <c r="C65" s="5">
        <f t="shared" si="6"/>
        <v>103.3087991547971</v>
      </c>
      <c r="D65" s="5">
        <f t="shared" si="7"/>
        <v>68.706251777679</v>
      </c>
      <c r="E65" s="5">
        <f t="shared" si="8"/>
        <v>0</v>
      </c>
      <c r="F65" s="5">
        <f t="shared" si="9"/>
        <v>0</v>
      </c>
      <c r="G65" s="5"/>
      <c r="H65" s="5"/>
    </row>
    <row r="66" spans="1:8" ht="12.75">
      <c r="A66">
        <v>10</v>
      </c>
      <c r="B66" s="6">
        <f>B65/(1+Pricing!B$7)</f>
        <v>0.5918984635300251</v>
      </c>
      <c r="C66" s="5">
        <f t="shared" si="6"/>
        <v>99.37322585366196</v>
      </c>
      <c r="D66" s="5">
        <f t="shared" si="7"/>
        <v>62.34799128073296</v>
      </c>
      <c r="E66" s="5">
        <f t="shared" si="8"/>
        <v>0</v>
      </c>
      <c r="F66" s="5">
        <f t="shared" si="9"/>
        <v>0</v>
      </c>
      <c r="G66" s="5"/>
      <c r="H66" s="5"/>
    </row>
    <row r="67" spans="1:8" ht="12.75">
      <c r="A67">
        <v>11</v>
      </c>
      <c r="B67" s="6">
        <f>B66/(1+Pricing!B$7)</f>
        <v>0.558394776915118</v>
      </c>
      <c r="C67" s="5">
        <f t="shared" si="6"/>
        <v>97.4054392030944</v>
      </c>
      <c r="D67" s="5">
        <f t="shared" si="7"/>
        <v>57.654129803778844</v>
      </c>
      <c r="E67" s="5">
        <f t="shared" si="8"/>
        <v>0</v>
      </c>
      <c r="F67" s="5">
        <f t="shared" si="9"/>
        <v>0</v>
      </c>
      <c r="G67" s="5"/>
      <c r="H67" s="5"/>
    </row>
    <row r="68" spans="1:8" ht="12.75">
      <c r="A68">
        <v>12</v>
      </c>
      <c r="B68" s="6">
        <f>B67/(1+Pricing!B$7)</f>
        <v>0.5267875253916207</v>
      </c>
      <c r="C68" s="5">
        <f t="shared" si="6"/>
        <v>95.43765255252684</v>
      </c>
      <c r="D68" s="5">
        <f t="shared" si="7"/>
        <v>53.29188670637076</v>
      </c>
      <c r="E68" s="5">
        <f t="shared" si="8"/>
        <v>0</v>
      </c>
      <c r="F68" s="5">
        <f t="shared" si="9"/>
        <v>0</v>
      </c>
      <c r="G68" s="5"/>
      <c r="H68" s="5"/>
    </row>
    <row r="69" spans="1:8" ht="12.75">
      <c r="A69">
        <v>13</v>
      </c>
      <c r="B69" s="6">
        <f>B68/(1+Pricing!B$7)</f>
        <v>0.4969693635770006</v>
      </c>
      <c r="C69" s="5">
        <f t="shared" si="6"/>
        <v>93.46986590195928</v>
      </c>
      <c r="D69" s="5">
        <f t="shared" si="7"/>
        <v>49.23875935717975</v>
      </c>
      <c r="E69" s="5">
        <f t="shared" si="8"/>
        <v>0</v>
      </c>
      <c r="F69" s="5">
        <f t="shared" si="9"/>
        <v>0</v>
      </c>
      <c r="G69" s="5"/>
      <c r="H69" s="5"/>
    </row>
    <row r="70" spans="1:8" ht="12.75">
      <c r="A70">
        <v>14</v>
      </c>
      <c r="B70" s="6">
        <f>B69/(1+Pricing!B$7)</f>
        <v>0.4688390222424534</v>
      </c>
      <c r="C70" s="5">
        <f t="shared" si="6"/>
        <v>90.51818592610793</v>
      </c>
      <c r="D70" s="5">
        <f t="shared" si="7"/>
        <v>44.984765251842475</v>
      </c>
      <c r="E70" s="5">
        <f t="shared" si="8"/>
        <v>0</v>
      </c>
      <c r="F70" s="5">
        <f t="shared" si="9"/>
        <v>0</v>
      </c>
      <c r="G70" s="5"/>
      <c r="H70" s="5"/>
    </row>
    <row r="71" spans="1:8" ht="12.75">
      <c r="A71">
        <v>15</v>
      </c>
      <c r="B71" s="6">
        <f>B70/(1+Pricing!B$7)</f>
        <v>0.442300964379673</v>
      </c>
      <c r="C71" s="5">
        <f t="shared" si="6"/>
        <v>90.32140726105118</v>
      </c>
      <c r="D71" s="5">
        <f t="shared" si="7"/>
        <v>42.346200267833666</v>
      </c>
      <c r="E71" s="5">
        <f t="shared" si="8"/>
        <v>0</v>
      </c>
      <c r="F71" s="5">
        <f t="shared" si="9"/>
        <v>0</v>
      </c>
      <c r="G71" s="5"/>
      <c r="H71" s="5"/>
    </row>
    <row r="73" spans="1:8" ht="12.75">
      <c r="A73" s="4" t="s">
        <v>23</v>
      </c>
      <c r="D73" s="5">
        <f>SUM(D58:D72)</f>
        <v>1169.414615039838</v>
      </c>
      <c r="F73" s="5">
        <f>SUM(F58:F72)</f>
        <v>0</v>
      </c>
      <c r="G73" s="15">
        <f>D73+F73</f>
        <v>1169.414615039838</v>
      </c>
      <c r="H73" s="5"/>
    </row>
    <row r="75" ht="12.75">
      <c r="A75" s="12" t="s">
        <v>40</v>
      </c>
    </row>
    <row r="76" ht="12.75">
      <c r="A76" s="12"/>
    </row>
    <row r="77" spans="1:9" ht="12.75">
      <c r="A77" s="12"/>
      <c r="I77" s="4"/>
    </row>
    <row r="78" ht="12.75">
      <c r="I78" s="4"/>
    </row>
    <row r="79" spans="2:9" ht="12.75">
      <c r="B79" s="4" t="s">
        <v>16</v>
      </c>
      <c r="C79" s="4" t="s">
        <v>44</v>
      </c>
      <c r="D79" s="4" t="s">
        <v>19</v>
      </c>
      <c r="E79" s="4" t="s">
        <v>48</v>
      </c>
      <c r="F79" s="8" t="s">
        <v>50</v>
      </c>
      <c r="G79" s="4"/>
      <c r="H79" s="8"/>
      <c r="I79" s="4"/>
    </row>
    <row r="80" spans="1:9" ht="12.75">
      <c r="A80" s="7" t="s">
        <v>8</v>
      </c>
      <c r="B80" s="7" t="s">
        <v>22</v>
      </c>
      <c r="C80" s="7" t="s">
        <v>51</v>
      </c>
      <c r="D80" s="7" t="s">
        <v>52</v>
      </c>
      <c r="E80" s="7" t="s">
        <v>20</v>
      </c>
      <c r="F80" s="7" t="s">
        <v>20</v>
      </c>
      <c r="G80" s="7" t="s">
        <v>47</v>
      </c>
      <c r="H80" s="7"/>
      <c r="I80" s="7"/>
    </row>
    <row r="81" ht="12.75">
      <c r="B81" s="6">
        <v>1</v>
      </c>
    </row>
    <row r="82" spans="1:9" ht="12.75">
      <c r="A82">
        <v>6</v>
      </c>
      <c r="B82" s="6">
        <f>B81/(1+Pricing!B$7)</f>
        <v>0.9433962264150942</v>
      </c>
      <c r="C82" s="5">
        <f>-D38</f>
        <v>118.06719903405381</v>
      </c>
      <c r="D82" s="5">
        <f>B81*C82</f>
        <v>118.06719903405381</v>
      </c>
      <c r="E82" s="5">
        <f>C38</f>
        <v>0</v>
      </c>
      <c r="F82" s="5">
        <f>B81*E82</f>
        <v>0</v>
      </c>
      <c r="G82" s="5"/>
      <c r="H82" s="5"/>
      <c r="I82" s="5"/>
    </row>
    <row r="83" spans="1:9" ht="12.75">
      <c r="A83">
        <v>7</v>
      </c>
      <c r="B83" s="6">
        <f>B82/(1+Pricing!B$7)</f>
        <v>0.8899964400142398</v>
      </c>
      <c r="C83" s="5">
        <f aca="true" t="shared" si="10" ref="C83:C91">-D39</f>
        <v>113.14773240763492</v>
      </c>
      <c r="D83" s="5">
        <f aca="true" t="shared" si="11" ref="D83:D91">B82*C83</f>
        <v>106.74314378078765</v>
      </c>
      <c r="E83" s="5">
        <f aca="true" t="shared" si="12" ref="E83:E91">C39</f>
        <v>0</v>
      </c>
      <c r="F83" s="5">
        <f aca="true" t="shared" si="13" ref="F83:F91">B82*E83</f>
        <v>0</v>
      </c>
      <c r="G83" s="5"/>
      <c r="H83" s="5"/>
      <c r="I83" s="5"/>
    </row>
    <row r="84" spans="1:9" ht="12.75">
      <c r="A84">
        <v>8</v>
      </c>
      <c r="B84" s="6">
        <f>B83/(1+Pricing!B$7)</f>
        <v>0.8396192830323017</v>
      </c>
      <c r="C84" s="5">
        <f t="shared" si="10"/>
        <v>108.22826578121601</v>
      </c>
      <c r="D84" s="5">
        <f t="shared" si="11"/>
        <v>96.32277125419722</v>
      </c>
      <c r="E84" s="5">
        <f t="shared" si="12"/>
        <v>0</v>
      </c>
      <c r="F84" s="5">
        <f t="shared" si="13"/>
        <v>0</v>
      </c>
      <c r="G84" s="5"/>
      <c r="H84" s="5"/>
      <c r="I84" s="5"/>
    </row>
    <row r="85" spans="1:9" ht="12.75">
      <c r="A85">
        <v>9</v>
      </c>
      <c r="B85" s="6">
        <f>B84/(1+Pricing!B$7)</f>
        <v>0.7920936632380204</v>
      </c>
      <c r="C85" s="5">
        <f t="shared" si="10"/>
        <v>103.3087991547971</v>
      </c>
      <c r="D85" s="5">
        <f t="shared" si="11"/>
        <v>86.7400598772788</v>
      </c>
      <c r="E85" s="5">
        <f t="shared" si="12"/>
        <v>0</v>
      </c>
      <c r="F85" s="5">
        <f t="shared" si="13"/>
        <v>0</v>
      </c>
      <c r="G85" s="5"/>
      <c r="H85" s="5"/>
      <c r="I85" s="5"/>
    </row>
    <row r="86" spans="1:9" ht="12.75">
      <c r="A86">
        <v>10</v>
      </c>
      <c r="B86" s="6">
        <f>B85/(1+Pricing!B$7)</f>
        <v>0.747258172866057</v>
      </c>
      <c r="C86" s="5">
        <f t="shared" si="10"/>
        <v>99.37322585366196</v>
      </c>
      <c r="D86" s="5">
        <f t="shared" si="11"/>
        <v>78.71290249420626</v>
      </c>
      <c r="E86" s="5">
        <f t="shared" si="12"/>
        <v>0</v>
      </c>
      <c r="F86" s="5">
        <f t="shared" si="13"/>
        <v>0</v>
      </c>
      <c r="G86" s="5"/>
      <c r="H86" s="5"/>
      <c r="I86" s="5"/>
    </row>
    <row r="87" spans="1:9" ht="12.75">
      <c r="A87">
        <v>11</v>
      </c>
      <c r="B87" s="6">
        <f>B86/(1+Pricing!B$7)</f>
        <v>0.7049605404396764</v>
      </c>
      <c r="C87" s="5">
        <f t="shared" si="10"/>
        <v>97.4054392030944</v>
      </c>
      <c r="D87" s="5">
        <f t="shared" si="11"/>
        <v>72.78701052612013</v>
      </c>
      <c r="E87" s="5">
        <f t="shared" si="12"/>
        <v>0</v>
      </c>
      <c r="F87" s="5">
        <f t="shared" si="13"/>
        <v>0</v>
      </c>
      <c r="G87" s="5"/>
      <c r="H87" s="5"/>
      <c r="I87" s="5"/>
    </row>
    <row r="88" spans="1:9" ht="12.75">
      <c r="A88">
        <v>12</v>
      </c>
      <c r="B88" s="6">
        <f>B87/(1+Pricing!B$7)</f>
        <v>0.6650571136223362</v>
      </c>
      <c r="C88" s="5">
        <f t="shared" si="10"/>
        <v>95.43765255252684</v>
      </c>
      <c r="D88" s="5">
        <f t="shared" si="11"/>
        <v>67.27977912172338</v>
      </c>
      <c r="E88" s="5">
        <f t="shared" si="12"/>
        <v>0</v>
      </c>
      <c r="F88" s="5">
        <f t="shared" si="13"/>
        <v>0</v>
      </c>
      <c r="G88" s="5"/>
      <c r="H88" s="5"/>
      <c r="I88" s="5"/>
    </row>
    <row r="89" spans="1:9" ht="12.75">
      <c r="A89">
        <v>13</v>
      </c>
      <c r="B89" s="6">
        <f>B88/(1+Pricing!B$7)</f>
        <v>0.6274123713418266</v>
      </c>
      <c r="C89" s="5">
        <f t="shared" si="10"/>
        <v>93.46986590195928</v>
      </c>
      <c r="D89" s="5">
        <f t="shared" si="11"/>
        <v>62.16279922742386</v>
      </c>
      <c r="E89" s="5">
        <f t="shared" si="12"/>
        <v>0</v>
      </c>
      <c r="F89" s="5">
        <f t="shared" si="13"/>
        <v>0</v>
      </c>
      <c r="G89" s="5"/>
      <c r="H89" s="5"/>
      <c r="I89" s="5"/>
    </row>
    <row r="90" spans="1:9" ht="12.75">
      <c r="A90">
        <v>14</v>
      </c>
      <c r="B90" s="6">
        <f>B89/(1+Pricing!B$7)</f>
        <v>0.5918984635300251</v>
      </c>
      <c r="C90" s="5">
        <f t="shared" si="10"/>
        <v>90.51818592610793</v>
      </c>
      <c r="D90" s="5">
        <f t="shared" si="11"/>
        <v>56.79222968145973</v>
      </c>
      <c r="E90" s="5">
        <f t="shared" si="12"/>
        <v>0</v>
      </c>
      <c r="F90" s="5">
        <f t="shared" si="13"/>
        <v>0</v>
      </c>
      <c r="G90" s="5"/>
      <c r="H90" s="5"/>
      <c r="I90" s="5"/>
    </row>
    <row r="91" spans="1:9" ht="12.75">
      <c r="A91">
        <v>15</v>
      </c>
      <c r="B91" s="6">
        <f>B90/(1+Pricing!B$7)</f>
        <v>0.558394776915118</v>
      </c>
      <c r="C91" s="5">
        <f t="shared" si="10"/>
        <v>90.32140726105118</v>
      </c>
      <c r="D91" s="5">
        <f t="shared" si="11"/>
        <v>53.46110218168584</v>
      </c>
      <c r="E91" s="5">
        <f t="shared" si="12"/>
        <v>0</v>
      </c>
      <c r="F91" s="5">
        <f t="shared" si="13"/>
        <v>0</v>
      </c>
      <c r="G91" s="5"/>
      <c r="H91" s="5"/>
      <c r="I91" s="5"/>
    </row>
    <row r="93" spans="1:7" ht="12.75">
      <c r="A93" s="4" t="s">
        <v>23</v>
      </c>
      <c r="D93" s="5">
        <f>SUM(D82:D92)</f>
        <v>799.0689971789368</v>
      </c>
      <c r="F93" s="5">
        <f>SUM(F82:F92)</f>
        <v>0</v>
      </c>
      <c r="G93" s="15">
        <f>D93+F93</f>
        <v>799.0689971789368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7" sqref="A17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4" width="9.7109375" style="0" customWidth="1"/>
    <col min="5" max="5" width="10.140625" style="0" customWidth="1"/>
    <col min="6" max="6" width="11.28125" style="0" customWidth="1"/>
    <col min="7" max="7" width="7.00390625" style="0" customWidth="1"/>
    <col min="8" max="8" width="9.57421875" style="0" customWidth="1"/>
    <col min="9" max="9" width="9.7109375" style="0" customWidth="1"/>
    <col min="10" max="10" width="5.28125" style="0" customWidth="1"/>
    <col min="11" max="11" width="11.28125" style="0" customWidth="1"/>
    <col min="12" max="12" width="7.57421875" style="0" customWidth="1"/>
    <col min="13" max="13" width="6.7109375" style="0" customWidth="1"/>
    <col min="14" max="14" width="9.7109375" style="0" customWidth="1"/>
  </cols>
  <sheetData>
    <row r="1" ht="12.75">
      <c r="A1" s="2" t="s">
        <v>53</v>
      </c>
    </row>
    <row r="2" ht="12.75">
      <c r="A2" s="2"/>
    </row>
    <row r="3" ht="12.75">
      <c r="A3" s="12" t="s">
        <v>54</v>
      </c>
    </row>
    <row r="4" ht="12.75">
      <c r="A4" s="12"/>
    </row>
    <row r="5" ht="12.75">
      <c r="A5" s="12"/>
    </row>
    <row r="6" ht="12.75">
      <c r="N6" t="s">
        <v>55</v>
      </c>
    </row>
    <row r="7" spans="2:15" ht="12.75">
      <c r="B7" s="10" t="s">
        <v>7</v>
      </c>
      <c r="D7" s="8" t="s">
        <v>56</v>
      </c>
      <c r="E7" s="8" t="s">
        <v>57</v>
      </c>
      <c r="F7" s="8" t="s">
        <v>58</v>
      </c>
      <c r="G7" s="4" t="s">
        <v>59</v>
      </c>
      <c r="H7" s="8" t="s">
        <v>60</v>
      </c>
      <c r="I7" s="8" t="s">
        <v>61</v>
      </c>
      <c r="J7" s="4" t="s">
        <v>62</v>
      </c>
      <c r="K7" s="4"/>
      <c r="L7" s="4" t="s">
        <v>63</v>
      </c>
      <c r="M7" s="4"/>
      <c r="N7" s="4" t="s">
        <v>29</v>
      </c>
      <c r="O7" s="4"/>
    </row>
    <row r="8" spans="1:15" ht="12.75">
      <c r="A8" s="7" t="s">
        <v>8</v>
      </c>
      <c r="B8" s="7" t="s">
        <v>9</v>
      </c>
      <c r="C8" s="11" t="s">
        <v>64</v>
      </c>
      <c r="D8" s="7" t="s">
        <v>65</v>
      </c>
      <c r="E8" s="7" t="s">
        <v>65</v>
      </c>
      <c r="F8" s="7" t="s">
        <v>44</v>
      </c>
      <c r="G8" s="7" t="s">
        <v>66</v>
      </c>
      <c r="H8" s="7" t="s">
        <v>67</v>
      </c>
      <c r="I8" s="7" t="s">
        <v>68</v>
      </c>
      <c r="J8" s="7" t="s">
        <v>69</v>
      </c>
      <c r="K8" s="7"/>
      <c r="L8" s="7" t="s">
        <v>29</v>
      </c>
      <c r="M8" s="7" t="s">
        <v>47</v>
      </c>
      <c r="N8" s="7" t="s">
        <v>70</v>
      </c>
      <c r="O8" s="7"/>
    </row>
    <row r="9" spans="12:14" ht="12.75">
      <c r="L9" s="5">
        <f>'Reserve calculations'!G38</f>
        <v>0</v>
      </c>
      <c r="M9" s="5">
        <f>'DAC calculations'!F32</f>
        <v>0</v>
      </c>
      <c r="N9" s="3">
        <f>L9-M9</f>
        <v>0</v>
      </c>
    </row>
    <row r="10" spans="1:15" ht="12.75">
      <c r="A10">
        <v>1</v>
      </c>
      <c r="B10" s="3">
        <f>Pricing!B15</f>
        <v>1000</v>
      </c>
      <c r="C10" s="5">
        <f>-Pricing!C15</f>
        <v>-255</v>
      </c>
      <c r="D10" s="5">
        <f>-Pricing!B8</f>
        <v>-1300</v>
      </c>
      <c r="E10" s="5">
        <f>-Pricing!B9</f>
        <v>-120</v>
      </c>
      <c r="F10" s="5">
        <f>-'Reserve calculations'!G11</f>
        <v>-100</v>
      </c>
      <c r="G10" s="5">
        <f>Pricing!B$7*(N9+B10+D10+E10+F10)</f>
        <v>-31.2</v>
      </c>
      <c r="H10" s="5">
        <f>-L10</f>
        <v>-416.70137229441445</v>
      </c>
      <c r="I10" s="5">
        <f>M10-M9</f>
        <v>1169.4146150398383</v>
      </c>
      <c r="J10" s="5">
        <f>SUM(B10:I10)</f>
        <v>-53.48675725457633</v>
      </c>
      <c r="K10" s="5"/>
      <c r="L10" s="5">
        <f>'Reserve calculations'!G39</f>
        <v>416.70137229441445</v>
      </c>
      <c r="M10" s="5">
        <f>'DAC calculations'!F33</f>
        <v>1169.4146150398383</v>
      </c>
      <c r="N10" s="3">
        <f>L10-M10</f>
        <v>-752.7132427454238</v>
      </c>
      <c r="O10" s="9"/>
    </row>
    <row r="11" spans="1:15" ht="12.75">
      <c r="A11">
        <v>2</v>
      </c>
      <c r="B11" s="3">
        <f>Pricing!B16</f>
        <v>850</v>
      </c>
      <c r="C11" s="5">
        <f>-Pricing!C16</f>
        <v>-297.5</v>
      </c>
      <c r="D11" s="5">
        <v>0</v>
      </c>
      <c r="E11" s="5"/>
      <c r="F11" s="5">
        <f>-'Reserve calculations'!G12</f>
        <v>-85</v>
      </c>
      <c r="G11" s="5">
        <f>Pricing!B$7*(N10+B11+D11+E11+F11)</f>
        <v>0.7372054352745704</v>
      </c>
      <c r="H11" s="5">
        <f>-L11+L10</f>
        <v>-298.4482487879171</v>
      </c>
      <c r="I11" s="5">
        <f aca="true" t="shared" si="0" ref="I11:I24">M11-M10</f>
        <v>-107.13270031374714</v>
      </c>
      <c r="J11" s="5">
        <f aca="true" t="shared" si="1" ref="J11:J24">SUM(B11:I11)</f>
        <v>62.656256333610315</v>
      </c>
      <c r="K11" s="5"/>
      <c r="L11" s="5">
        <f>'Reserve calculations'!G40</f>
        <v>715.1496210823316</v>
      </c>
      <c r="M11" s="5">
        <f>'DAC calculations'!F34</f>
        <v>1062.2819147260911</v>
      </c>
      <c r="N11" s="3">
        <f aca="true" t="shared" si="2" ref="N11:N24">L11-M11</f>
        <v>-347.13229364375957</v>
      </c>
      <c r="O11" s="9"/>
    </row>
    <row r="12" spans="1:15" ht="12.75">
      <c r="A12">
        <v>3</v>
      </c>
      <c r="B12" s="3">
        <f>Pricing!B17</f>
        <v>750</v>
      </c>
      <c r="C12" s="5">
        <f>-Pricing!C17</f>
        <v>-340</v>
      </c>
      <c r="D12" s="5">
        <v>0</v>
      </c>
      <c r="E12" s="5"/>
      <c r="F12" s="5">
        <f>-'Reserve calculations'!G13</f>
        <v>-75</v>
      </c>
      <c r="G12" s="5">
        <f>Pricing!B$7*(N11+B12+D12+E12+F12)</f>
        <v>19.672062381374424</v>
      </c>
      <c r="H12" s="5">
        <f aca="true" t="shared" si="3" ref="H12:H24">-L12+L11</f>
        <v>-206.6850064857506</v>
      </c>
      <c r="I12" s="5">
        <f t="shared" si="0"/>
        <v>-92.70212383655587</v>
      </c>
      <c r="J12" s="5">
        <f t="shared" si="1"/>
        <v>55.284932059067955</v>
      </c>
      <c r="K12" s="5"/>
      <c r="L12" s="5">
        <f>'Reserve calculations'!G41</f>
        <v>921.8346275680822</v>
      </c>
      <c r="M12" s="5">
        <f>'DAC calculations'!F35</f>
        <v>969.5797908895353</v>
      </c>
      <c r="N12" s="3">
        <f t="shared" si="2"/>
        <v>-47.745163321453106</v>
      </c>
      <c r="O12" s="9"/>
    </row>
    <row r="13" spans="1:15" ht="12.75">
      <c r="A13">
        <v>4</v>
      </c>
      <c r="B13" s="3">
        <f>Pricing!B18</f>
        <v>700</v>
      </c>
      <c r="C13" s="5">
        <f>-Pricing!C18</f>
        <v>-382.5</v>
      </c>
      <c r="D13" s="5">
        <v>0</v>
      </c>
      <c r="E13" s="5"/>
      <c r="F13" s="5">
        <f>-'Reserve calculations'!G14</f>
        <v>-70</v>
      </c>
      <c r="G13" s="5">
        <f>Pricing!B$7*(N12+B13+D13+E13+F13)</f>
        <v>34.935290200712814</v>
      </c>
      <c r="H13" s="5">
        <f t="shared" si="3"/>
        <v>-143.00103826017494</v>
      </c>
      <c r="I13" s="5">
        <f t="shared" si="0"/>
        <v>-87.83498201874113</v>
      </c>
      <c r="J13" s="5">
        <f t="shared" si="1"/>
        <v>51.59926992179675</v>
      </c>
      <c r="K13" s="5"/>
      <c r="L13" s="5">
        <f>'Reserve calculations'!G42</f>
        <v>1064.835665828257</v>
      </c>
      <c r="M13" s="5">
        <f>'DAC calculations'!F36</f>
        <v>881.7448088707941</v>
      </c>
      <c r="N13" s="3">
        <f t="shared" si="2"/>
        <v>183.09085695746296</v>
      </c>
      <c r="O13" s="9"/>
    </row>
    <row r="14" spans="1:15" ht="12.75">
      <c r="A14">
        <v>5</v>
      </c>
      <c r="B14" s="3">
        <f>Pricing!B19</f>
        <v>650</v>
      </c>
      <c r="C14" s="5">
        <f>-Pricing!C19</f>
        <v>-425</v>
      </c>
      <c r="D14" s="5">
        <v>0</v>
      </c>
      <c r="E14" s="5"/>
      <c r="F14" s="5">
        <f>-'Reserve calculations'!G15</f>
        <v>-65</v>
      </c>
      <c r="G14" s="5">
        <f>Pricing!B$7*(N13+B14+D14+E14+F14)</f>
        <v>46.08545141744778</v>
      </c>
      <c r="H14" s="5">
        <f t="shared" si="3"/>
        <v>-75.49603194106476</v>
      </c>
      <c r="I14" s="5">
        <f t="shared" si="0"/>
        <v>-82.67581169185746</v>
      </c>
      <c r="J14" s="5">
        <f t="shared" si="1"/>
        <v>47.91360778452557</v>
      </c>
      <c r="K14" s="5"/>
      <c r="L14" s="5">
        <f>'Reserve calculations'!G43</f>
        <v>1140.3316977693219</v>
      </c>
      <c r="M14" s="5">
        <f>'DAC calculations'!F37</f>
        <v>799.0689971789367</v>
      </c>
      <c r="N14" s="3">
        <f t="shared" si="2"/>
        <v>341.2627005903852</v>
      </c>
      <c r="O14" s="9"/>
    </row>
    <row r="15" spans="1:15" ht="12.75">
      <c r="A15">
        <v>6</v>
      </c>
      <c r="B15" s="3">
        <f>Pricing!B20</f>
        <v>600</v>
      </c>
      <c r="C15" s="5">
        <f>-Pricing!C20</f>
        <v>-467.5</v>
      </c>
      <c r="D15" s="5">
        <v>0</v>
      </c>
      <c r="E15" s="5"/>
      <c r="F15" s="5">
        <f>-'Reserve calculations'!G16</f>
        <v>-60</v>
      </c>
      <c r="G15" s="5">
        <f>Pricing!B$7*(N14+B15+D15+E15+F15)</f>
        <v>52.87576203542311</v>
      </c>
      <c r="H15" s="5">
        <f t="shared" si="3"/>
        <v>-3.9407252428079573</v>
      </c>
      <c r="I15" s="5">
        <f t="shared" si="0"/>
        <v>-77.20709114536089</v>
      </c>
      <c r="J15" s="5">
        <f t="shared" si="1"/>
        <v>44.22794564725426</v>
      </c>
      <c r="K15" s="5"/>
      <c r="L15" s="5">
        <f>'Reserve calculations'!G44</f>
        <v>1144.2724230121298</v>
      </c>
      <c r="M15" s="5">
        <f>'DAC calculations'!F38</f>
        <v>721.8619060335758</v>
      </c>
      <c r="N15" s="3">
        <f t="shared" si="2"/>
        <v>422.410516978554</v>
      </c>
      <c r="O15" s="9"/>
    </row>
    <row r="16" spans="1:15" ht="12.75">
      <c r="A16">
        <v>7</v>
      </c>
      <c r="B16" s="3">
        <f>Pricing!B21</f>
        <v>575</v>
      </c>
      <c r="C16" s="5">
        <f>-Pricing!C21</f>
        <v>-510</v>
      </c>
      <c r="D16" s="5">
        <v>0</v>
      </c>
      <c r="E16" s="5"/>
      <c r="F16" s="5">
        <f>-'Reserve calculations'!G17</f>
        <v>-57.5</v>
      </c>
      <c r="G16" s="5">
        <f>Pricing!B$7*(N15+B16+D16+E16+F16)</f>
        <v>56.39463101871324</v>
      </c>
      <c r="H16" s="5">
        <f t="shared" si="3"/>
        <v>55.115365549983835</v>
      </c>
      <c r="I16" s="5">
        <f t="shared" si="0"/>
        <v>-76.62488199007839</v>
      </c>
      <c r="J16" s="5">
        <f t="shared" si="1"/>
        <v>42.38511457861868</v>
      </c>
      <c r="K16" s="5"/>
      <c r="L16" s="5">
        <f>'Reserve calculations'!G45</f>
        <v>1089.157057462146</v>
      </c>
      <c r="M16" s="5">
        <f>'DAC calculations'!F39</f>
        <v>645.2370240434974</v>
      </c>
      <c r="N16" s="3">
        <f t="shared" si="2"/>
        <v>443.9200334186486</v>
      </c>
      <c r="O16" s="9"/>
    </row>
    <row r="17" spans="1:15" ht="12.75">
      <c r="A17">
        <v>8</v>
      </c>
      <c r="B17" s="3">
        <f>Pricing!B22</f>
        <v>550</v>
      </c>
      <c r="C17" s="5">
        <f>-Pricing!C22</f>
        <v>-510</v>
      </c>
      <c r="D17" s="5">
        <v>0</v>
      </c>
      <c r="E17" s="5"/>
      <c r="F17" s="5">
        <f>-'Reserve calculations'!G18</f>
        <v>-55</v>
      </c>
      <c r="G17" s="5">
        <f>Pricing!B$7*(N16+B17+D17+E17+F17)</f>
        <v>56.335202005118916</v>
      </c>
      <c r="H17" s="5">
        <f t="shared" si="3"/>
        <v>75.2148217903432</v>
      </c>
      <c r="I17" s="5">
        <f t="shared" si="0"/>
        <v>-76.00774028547914</v>
      </c>
      <c r="J17" s="5">
        <f t="shared" si="1"/>
        <v>40.542283509982965</v>
      </c>
      <c r="K17" s="5"/>
      <c r="L17" s="5">
        <f>'Reserve calculations'!G46</f>
        <v>1013.9422356718028</v>
      </c>
      <c r="M17" s="5">
        <f>'DAC calculations'!F40</f>
        <v>569.2292837580183</v>
      </c>
      <c r="N17" s="3">
        <f t="shared" si="2"/>
        <v>444.71295191378454</v>
      </c>
      <c r="O17" s="9"/>
    </row>
    <row r="18" spans="1:15" ht="12.75">
      <c r="A18">
        <v>9</v>
      </c>
      <c r="B18" s="3">
        <f>Pricing!B23</f>
        <v>525</v>
      </c>
      <c r="C18" s="5">
        <f>-Pricing!C23</f>
        <v>-510</v>
      </c>
      <c r="D18" s="5">
        <v>0</v>
      </c>
      <c r="E18" s="5"/>
      <c r="F18" s="5">
        <f>-'Reserve calculations'!G19</f>
        <v>-52.5</v>
      </c>
      <c r="G18" s="5">
        <f>Pricing!B$7*(N17+B18+D18+E18+F18)</f>
        <v>55.03277711482707</v>
      </c>
      <c r="H18" s="5">
        <f t="shared" si="3"/>
        <v>96.52024540512434</v>
      </c>
      <c r="I18" s="5">
        <f t="shared" si="0"/>
        <v>-75.35357007860381</v>
      </c>
      <c r="J18" s="5">
        <f t="shared" si="1"/>
        <v>38.6994524413476</v>
      </c>
      <c r="K18" s="5"/>
      <c r="L18" s="5">
        <f>'Reserve calculations'!G47</f>
        <v>917.4219902666784</v>
      </c>
      <c r="M18" s="5">
        <f>'DAC calculations'!F41</f>
        <v>493.87571367941445</v>
      </c>
      <c r="N18" s="3">
        <f t="shared" si="2"/>
        <v>423.546276587264</v>
      </c>
      <c r="O18" s="9"/>
    </row>
    <row r="19" spans="1:15" ht="12.75">
      <c r="A19">
        <v>10</v>
      </c>
      <c r="B19" s="3">
        <f>Pricing!B24</f>
        <v>505</v>
      </c>
      <c r="C19" s="5">
        <f>-Pricing!C24</f>
        <v>-510</v>
      </c>
      <c r="D19" s="5">
        <v>0</v>
      </c>
      <c r="E19" s="5"/>
      <c r="F19" s="5">
        <f>-'Reserve calculations'!G20</f>
        <v>-50.5</v>
      </c>
      <c r="G19" s="5">
        <f>Pricing!B$7*(N18+B19+D19+E19+F19)</f>
        <v>52.682776595235836</v>
      </c>
      <c r="H19" s="5">
        <f t="shared" si="3"/>
        <v>115.74548757531988</v>
      </c>
      <c r="I19" s="5">
        <f t="shared" si="0"/>
        <v>-75.70307658411679</v>
      </c>
      <c r="J19" s="5">
        <f t="shared" si="1"/>
        <v>37.225187586438935</v>
      </c>
      <c r="K19" s="5"/>
      <c r="L19" s="5">
        <f>'Reserve calculations'!G48</f>
        <v>801.6765026913586</v>
      </c>
      <c r="M19" s="5">
        <f>'DAC calculations'!F42</f>
        <v>418.17263709529766</v>
      </c>
      <c r="N19" s="3">
        <f t="shared" si="2"/>
        <v>383.5038655960609</v>
      </c>
      <c r="O19" s="9"/>
    </row>
    <row r="20" spans="1:15" ht="12.75">
      <c r="A20">
        <v>11</v>
      </c>
      <c r="B20" s="3">
        <f>Pricing!B25</f>
        <v>495</v>
      </c>
      <c r="C20" s="5">
        <f>-Pricing!C25</f>
        <v>-510</v>
      </c>
      <c r="D20" s="5">
        <v>0</v>
      </c>
      <c r="E20" s="5"/>
      <c r="F20" s="5">
        <f>-'Reserve calculations'!G21</f>
        <v>-49.5</v>
      </c>
      <c r="G20" s="5">
        <f>Pricing!B$7*(N19+B20+D20+E20+F20)</f>
        <v>49.74023193576365</v>
      </c>
      <c r="H20" s="5">
        <f t="shared" si="3"/>
        <v>129.40723055278318</v>
      </c>
      <c r="I20" s="5">
        <f t="shared" si="0"/>
        <v>-78.15940732956216</v>
      </c>
      <c r="J20" s="5">
        <f t="shared" si="1"/>
        <v>36.48805515898468</v>
      </c>
      <c r="K20" s="5"/>
      <c r="L20" s="5">
        <f>'Reserve calculations'!G49</f>
        <v>672.2692721385754</v>
      </c>
      <c r="M20" s="5">
        <f>'DAC calculations'!F43</f>
        <v>340.0132297657355</v>
      </c>
      <c r="N20" s="3">
        <f t="shared" si="2"/>
        <v>332.2560423728399</v>
      </c>
      <c r="O20" s="9"/>
    </row>
    <row r="21" spans="1:15" ht="12.75">
      <c r="A21">
        <v>12</v>
      </c>
      <c r="B21" s="3">
        <f>Pricing!B26</f>
        <v>485</v>
      </c>
      <c r="C21" s="5">
        <f>-Pricing!C26</f>
        <v>-510</v>
      </c>
      <c r="D21" s="5">
        <v>0</v>
      </c>
      <c r="E21" s="5"/>
      <c r="F21" s="5">
        <f>-'Reserve calculations'!G22</f>
        <v>-48.5</v>
      </c>
      <c r="G21" s="5">
        <f>Pricing!B$7*(N20+B21+D21+E21+F21)</f>
        <v>46.12536254237039</v>
      </c>
      <c r="H21" s="5">
        <f t="shared" si="3"/>
        <v>143.88867810889474</v>
      </c>
      <c r="I21" s="5">
        <f t="shared" si="0"/>
        <v>-80.76311791973433</v>
      </c>
      <c r="J21" s="5">
        <f t="shared" si="1"/>
        <v>35.75092273153081</v>
      </c>
      <c r="K21" s="5"/>
      <c r="L21" s="5">
        <f>'Reserve calculations'!G50</f>
        <v>528.3805940296807</v>
      </c>
      <c r="M21" s="5">
        <f>'DAC calculations'!F44</f>
        <v>259.2501118460012</v>
      </c>
      <c r="N21" s="3">
        <f t="shared" si="2"/>
        <v>269.1304821836795</v>
      </c>
      <c r="O21" s="9"/>
    </row>
    <row r="22" spans="1:15" ht="12.75">
      <c r="A22">
        <v>13</v>
      </c>
      <c r="B22" s="3">
        <f>Pricing!B27</f>
        <v>475</v>
      </c>
      <c r="C22" s="5">
        <f>-Pricing!C27</f>
        <v>-510</v>
      </c>
      <c r="D22" s="5">
        <v>0</v>
      </c>
      <c r="E22" s="5"/>
      <c r="F22" s="5">
        <f>-'Reserve calculations'!G23</f>
        <v>-47.5</v>
      </c>
      <c r="G22" s="5">
        <f>Pricing!B$7*(N21+B22+D22+E22+F22)</f>
        <v>41.79782893102077</v>
      </c>
      <c r="H22" s="5">
        <f t="shared" si="3"/>
        <v>159.2390125183723</v>
      </c>
      <c r="I22" s="5">
        <f t="shared" si="0"/>
        <v>-83.52305114531677</v>
      </c>
      <c r="J22" s="5">
        <f t="shared" si="1"/>
        <v>35.01379030407631</v>
      </c>
      <c r="K22" s="5"/>
      <c r="L22" s="5">
        <f>'Reserve calculations'!G51</f>
        <v>369.14158151130835</v>
      </c>
      <c r="M22" s="5">
        <f>'DAC calculations'!F45</f>
        <v>175.7270607006844</v>
      </c>
      <c r="N22" s="3">
        <f t="shared" si="2"/>
        <v>193.41452081062394</v>
      </c>
      <c r="O22" s="9"/>
    </row>
    <row r="23" spans="1:15" ht="12.75">
      <c r="A23">
        <v>14</v>
      </c>
      <c r="B23" s="3">
        <f>Pricing!B28</f>
        <v>460</v>
      </c>
      <c r="C23" s="5">
        <f>-Pricing!C28</f>
        <v>-510</v>
      </c>
      <c r="D23" s="5">
        <v>0</v>
      </c>
      <c r="E23" s="5"/>
      <c r="F23" s="5">
        <f>-'Reserve calculations'!G24</f>
        <v>-46</v>
      </c>
      <c r="G23" s="5">
        <f>Pricing!B$7*(N22+B23+D23+E23+F23)</f>
        <v>36.44487124863743</v>
      </c>
      <c r="H23" s="5">
        <f t="shared" si="3"/>
        <v>178.86887385389082</v>
      </c>
      <c r="I23" s="5">
        <f t="shared" si="0"/>
        <v>-85.40565343963334</v>
      </c>
      <c r="J23" s="5">
        <f t="shared" si="1"/>
        <v>33.90809166289492</v>
      </c>
      <c r="K23" s="5"/>
      <c r="L23" s="5">
        <f>'Reserve calculations'!G52</f>
        <v>190.27270765741753</v>
      </c>
      <c r="M23" s="5">
        <f>'DAC calculations'!F46</f>
        <v>90.32140726105106</v>
      </c>
      <c r="N23" s="3">
        <f t="shared" si="2"/>
        <v>99.95130039636646</v>
      </c>
      <c r="O23" s="9"/>
    </row>
    <row r="24" spans="1:15" ht="12.75">
      <c r="A24">
        <v>15</v>
      </c>
      <c r="B24" s="3">
        <f>Pricing!B29</f>
        <v>459</v>
      </c>
      <c r="C24" s="5">
        <f>-Pricing!C29</f>
        <v>-510</v>
      </c>
      <c r="D24" s="5">
        <v>0</v>
      </c>
      <c r="E24" s="5"/>
      <c r="F24" s="5">
        <f>-'Reserve calculations'!G25</f>
        <v>-45.900000000000006</v>
      </c>
      <c r="G24" s="5">
        <f>Pricing!B$7*(N23+B24+D24+E24+F24)</f>
        <v>30.78307802378199</v>
      </c>
      <c r="H24" s="5">
        <f t="shared" si="3"/>
        <v>190.27270765741866</v>
      </c>
      <c r="I24" s="5">
        <f t="shared" si="0"/>
        <v>-90.32140726105118</v>
      </c>
      <c r="J24" s="5">
        <f t="shared" si="1"/>
        <v>33.83437842014948</v>
      </c>
      <c r="K24" s="5"/>
      <c r="L24" s="5">
        <f>'Reserve calculations'!G53</f>
        <v>-1.1368683772161603E-12</v>
      </c>
      <c r="M24" s="5">
        <f>'DAC calculations'!F47</f>
        <v>-1.20508047984913E-13</v>
      </c>
      <c r="N24" s="3">
        <f t="shared" si="2"/>
        <v>-1.0163603292312472E-12</v>
      </c>
      <c r="O24" s="9"/>
    </row>
    <row r="26" ht="12.75">
      <c r="A26" s="12" t="s">
        <v>71</v>
      </c>
    </row>
    <row r="27" ht="12.75">
      <c r="A27" s="12"/>
    </row>
    <row r="28" spans="2:7" ht="12.75">
      <c r="B28" s="4"/>
      <c r="C28" s="4"/>
      <c r="D28" s="4" t="s">
        <v>72</v>
      </c>
      <c r="E28" s="4"/>
      <c r="F28" s="4" t="s">
        <v>73</v>
      </c>
      <c r="G28" s="4"/>
    </row>
    <row r="29" spans="2:7" ht="12.75">
      <c r="B29" s="4"/>
      <c r="C29" s="4" t="s">
        <v>74</v>
      </c>
      <c r="D29" s="4" t="s">
        <v>74</v>
      </c>
      <c r="E29" s="4" t="s">
        <v>73</v>
      </c>
      <c r="F29" s="4" t="s">
        <v>75</v>
      </c>
      <c r="G29" s="4"/>
    </row>
    <row r="30" spans="1:7" ht="12.75">
      <c r="A30" s="7" t="s">
        <v>8</v>
      </c>
      <c r="B30" s="7" t="s">
        <v>76</v>
      </c>
      <c r="C30" s="7" t="s">
        <v>77</v>
      </c>
      <c r="D30" s="7" t="s">
        <v>77</v>
      </c>
      <c r="E30" s="7" t="s">
        <v>76</v>
      </c>
      <c r="F30" s="7" t="s">
        <v>78</v>
      </c>
      <c r="G30" s="7"/>
    </row>
    <row r="32" spans="1:7" ht="12.75">
      <c r="A32">
        <v>1</v>
      </c>
      <c r="B32" s="16">
        <f>J10</f>
        <v>-53.48675725457633</v>
      </c>
      <c r="C32" s="16">
        <f>-E10</f>
        <v>120</v>
      </c>
      <c r="D32" s="16">
        <f>Pricing!B$7*'Book Profits'!C32</f>
        <v>7.199999999999999</v>
      </c>
      <c r="E32" s="16">
        <f>B32+C32+D32</f>
        <v>73.71324274542367</v>
      </c>
      <c r="F32" s="22">
        <f>E32/B10</f>
        <v>0.07371324274542367</v>
      </c>
      <c r="G32" s="1"/>
    </row>
    <row r="33" spans="1:7" ht="12.75">
      <c r="A33">
        <v>2</v>
      </c>
      <c r="B33" s="3">
        <f aca="true" t="shared" si="4" ref="B33:B46">J11</f>
        <v>62.656256333610315</v>
      </c>
      <c r="C33" s="3">
        <f aca="true" t="shared" si="5" ref="C33:C46">-E11</f>
        <v>0</v>
      </c>
      <c r="D33" s="3">
        <f>Pricing!B$7*'Book Profits'!C33</f>
        <v>0</v>
      </c>
      <c r="E33" s="3">
        <f aca="true" t="shared" si="6" ref="E33:E46">B33+C33+D33</f>
        <v>62.656256333610315</v>
      </c>
      <c r="F33" s="1">
        <f aca="true" t="shared" si="7" ref="F33:F46">E33/B11</f>
        <v>0.0737132427454239</v>
      </c>
      <c r="G33" s="1"/>
    </row>
    <row r="34" spans="1:7" ht="12.75">
      <c r="A34">
        <v>3</v>
      </c>
      <c r="B34" s="3">
        <f t="shared" si="4"/>
        <v>55.284932059067955</v>
      </c>
      <c r="C34" s="3">
        <f t="shared" si="5"/>
        <v>0</v>
      </c>
      <c r="D34" s="3">
        <f>Pricing!B$7*'Book Profits'!C34</f>
        <v>0</v>
      </c>
      <c r="E34" s="3">
        <f t="shared" si="6"/>
        <v>55.284932059067955</v>
      </c>
      <c r="F34" s="1">
        <f t="shared" si="7"/>
        <v>0.07371324274542394</v>
      </c>
      <c r="G34" s="1"/>
    </row>
    <row r="35" spans="1:7" ht="12.75">
      <c r="A35">
        <v>4</v>
      </c>
      <c r="B35" s="3">
        <f t="shared" si="4"/>
        <v>51.59926992179675</v>
      </c>
      <c r="C35" s="3">
        <f t="shared" si="5"/>
        <v>0</v>
      </c>
      <c r="D35" s="3">
        <f>Pricing!B$7*'Book Profits'!C35</f>
        <v>0</v>
      </c>
      <c r="E35" s="3">
        <f t="shared" si="6"/>
        <v>51.59926992179675</v>
      </c>
      <c r="F35" s="1">
        <f t="shared" si="7"/>
        <v>0.07371324274542393</v>
      </c>
      <c r="G35" s="1"/>
    </row>
    <row r="36" spans="1:7" ht="12.75">
      <c r="A36">
        <v>5</v>
      </c>
      <c r="B36" s="3">
        <f t="shared" si="4"/>
        <v>47.91360778452557</v>
      </c>
      <c r="C36" s="3">
        <f t="shared" si="5"/>
        <v>0</v>
      </c>
      <c r="D36" s="3">
        <f>Pricing!B$7*'Book Profits'!C36</f>
        <v>0</v>
      </c>
      <c r="E36" s="3">
        <f t="shared" si="6"/>
        <v>47.91360778452557</v>
      </c>
      <c r="F36" s="1">
        <f t="shared" si="7"/>
        <v>0.07371324274542394</v>
      </c>
      <c r="G36" s="1"/>
    </row>
    <row r="37" spans="1:7" ht="12.75">
      <c r="A37">
        <v>6</v>
      </c>
      <c r="B37" s="3">
        <f t="shared" si="4"/>
        <v>44.22794564725426</v>
      </c>
      <c r="C37" s="3">
        <f t="shared" si="5"/>
        <v>0</v>
      </c>
      <c r="D37" s="3">
        <f>Pricing!B$7*'Book Profits'!C37</f>
        <v>0</v>
      </c>
      <c r="E37" s="3">
        <f t="shared" si="6"/>
        <v>44.22794564725426</v>
      </c>
      <c r="F37" s="1">
        <f t="shared" si="7"/>
        <v>0.07371324274542376</v>
      </c>
      <c r="G37" s="1"/>
    </row>
    <row r="38" spans="1:7" ht="12.75">
      <c r="A38">
        <v>7</v>
      </c>
      <c r="B38" s="3">
        <f t="shared" si="4"/>
        <v>42.38511457861868</v>
      </c>
      <c r="C38" s="3">
        <f t="shared" si="5"/>
        <v>0</v>
      </c>
      <c r="D38" s="3">
        <f>Pricing!B$7*'Book Profits'!C38</f>
        <v>0</v>
      </c>
      <c r="E38" s="3">
        <f t="shared" si="6"/>
        <v>42.38511457861868</v>
      </c>
      <c r="F38" s="1">
        <f t="shared" si="7"/>
        <v>0.07371324274542379</v>
      </c>
      <c r="G38" s="1"/>
    </row>
    <row r="39" spans="1:7" ht="12.75">
      <c r="A39">
        <v>8</v>
      </c>
      <c r="B39" s="3">
        <f t="shared" si="4"/>
        <v>40.542283509982965</v>
      </c>
      <c r="C39" s="3">
        <f t="shared" si="5"/>
        <v>0</v>
      </c>
      <c r="D39" s="3">
        <f>Pricing!B$7*'Book Profits'!C39</f>
        <v>0</v>
      </c>
      <c r="E39" s="3">
        <f t="shared" si="6"/>
        <v>40.542283509982965</v>
      </c>
      <c r="F39" s="1">
        <f t="shared" si="7"/>
        <v>0.07371324274542357</v>
      </c>
      <c r="G39" s="1"/>
    </row>
    <row r="40" spans="1:7" ht="12.75">
      <c r="A40">
        <v>9</v>
      </c>
      <c r="B40" s="3">
        <f t="shared" si="4"/>
        <v>38.6994524413476</v>
      </c>
      <c r="C40" s="3">
        <f t="shared" si="5"/>
        <v>0</v>
      </c>
      <c r="D40" s="3">
        <f>Pricing!B$7*'Book Profits'!C40</f>
        <v>0</v>
      </c>
      <c r="E40" s="3">
        <f t="shared" si="6"/>
        <v>38.6994524413476</v>
      </c>
      <c r="F40" s="1">
        <f t="shared" si="7"/>
        <v>0.073713242745424</v>
      </c>
      <c r="G40" s="1"/>
    </row>
    <row r="41" spans="1:7" ht="12.75">
      <c r="A41">
        <v>10</v>
      </c>
      <c r="B41" s="3">
        <f t="shared" si="4"/>
        <v>37.225187586438935</v>
      </c>
      <c r="C41" s="3">
        <f t="shared" si="5"/>
        <v>0</v>
      </c>
      <c r="D41" s="3">
        <f>Pricing!B$7*'Book Profits'!C41</f>
        <v>0</v>
      </c>
      <c r="E41" s="3">
        <f t="shared" si="6"/>
        <v>37.225187586438935</v>
      </c>
      <c r="F41" s="1">
        <f t="shared" si="7"/>
        <v>0.07371324274542364</v>
      </c>
      <c r="G41" s="1"/>
    </row>
    <row r="42" spans="1:7" ht="12.75">
      <c r="A42">
        <v>11</v>
      </c>
      <c r="B42" s="3">
        <f t="shared" si="4"/>
        <v>36.48805515898468</v>
      </c>
      <c r="C42" s="3">
        <f t="shared" si="5"/>
        <v>0</v>
      </c>
      <c r="D42" s="3">
        <f>Pricing!B$7*'Book Profits'!C42</f>
        <v>0</v>
      </c>
      <c r="E42" s="3">
        <f t="shared" si="6"/>
        <v>36.48805515898468</v>
      </c>
      <c r="F42" s="1">
        <f t="shared" si="7"/>
        <v>0.0737132427454236</v>
      </c>
      <c r="G42" s="1"/>
    </row>
    <row r="43" spans="1:7" ht="12.75">
      <c r="A43">
        <v>12</v>
      </c>
      <c r="B43" s="3">
        <f t="shared" si="4"/>
        <v>35.75092273153081</v>
      </c>
      <c r="C43" s="3">
        <f t="shared" si="5"/>
        <v>0</v>
      </c>
      <c r="D43" s="3">
        <f>Pricing!B$7*'Book Profits'!C43</f>
        <v>0</v>
      </c>
      <c r="E43" s="3">
        <f t="shared" si="6"/>
        <v>35.75092273153081</v>
      </c>
      <c r="F43" s="1">
        <f t="shared" si="7"/>
        <v>0.07371324274542435</v>
      </c>
      <c r="G43" s="1"/>
    </row>
    <row r="44" spans="1:7" ht="12.75">
      <c r="A44">
        <v>13</v>
      </c>
      <c r="B44" s="3">
        <f t="shared" si="4"/>
        <v>35.01379030407631</v>
      </c>
      <c r="C44" s="3">
        <f t="shared" si="5"/>
        <v>0</v>
      </c>
      <c r="D44" s="3">
        <f>Pricing!B$7*'Book Profits'!C44</f>
        <v>0</v>
      </c>
      <c r="E44" s="3">
        <f t="shared" si="6"/>
        <v>35.01379030407631</v>
      </c>
      <c r="F44" s="1">
        <f t="shared" si="7"/>
        <v>0.0737132427454238</v>
      </c>
      <c r="G44" s="1"/>
    </row>
    <row r="45" spans="1:7" ht="12.75">
      <c r="A45">
        <v>14</v>
      </c>
      <c r="B45" s="3">
        <f t="shared" si="4"/>
        <v>33.90809166289492</v>
      </c>
      <c r="C45" s="3">
        <f t="shared" si="5"/>
        <v>0</v>
      </c>
      <c r="D45" s="3">
        <f>Pricing!B$7*'Book Profits'!C45</f>
        <v>0</v>
      </c>
      <c r="E45" s="3">
        <f t="shared" si="6"/>
        <v>33.90809166289492</v>
      </c>
      <c r="F45" s="1">
        <f t="shared" si="7"/>
        <v>0.07371324274542373</v>
      </c>
      <c r="G45" s="1"/>
    </row>
    <row r="46" spans="1:7" ht="12.75">
      <c r="A46">
        <v>15</v>
      </c>
      <c r="B46" s="3">
        <f t="shared" si="4"/>
        <v>33.83437842014948</v>
      </c>
      <c r="C46" s="3">
        <f t="shared" si="5"/>
        <v>0</v>
      </c>
      <c r="D46" s="3">
        <f>Pricing!B$7*'Book Profits'!C46</f>
        <v>0</v>
      </c>
      <c r="E46" s="3">
        <f t="shared" si="6"/>
        <v>33.83437842014948</v>
      </c>
      <c r="F46" s="1">
        <f t="shared" si="7"/>
        <v>0.0737132427454237</v>
      </c>
      <c r="G46" s="1"/>
    </row>
    <row r="48" ht="12.75">
      <c r="B48" s="4" t="s">
        <v>79</v>
      </c>
    </row>
    <row r="49" ht="12.75">
      <c r="B49" s="7" t="s">
        <v>78</v>
      </c>
    </row>
    <row r="51" spans="1:2" ht="12.75">
      <c r="A51" t="s">
        <v>80</v>
      </c>
      <c r="B51" s="1">
        <v>1</v>
      </c>
    </row>
    <row r="52" spans="1:2" ht="12.75">
      <c r="A52" s="14" t="s">
        <v>81</v>
      </c>
      <c r="B52" s="1">
        <f>-'Reserve calculations'!B31</f>
        <v>-0.733680539900391</v>
      </c>
    </row>
    <row r="53" spans="1:2" ht="12.75">
      <c r="A53" s="14" t="s">
        <v>82</v>
      </c>
      <c r="B53" s="1">
        <f>-'DAC calculations'!F25</f>
        <v>-0.19677866505675637</v>
      </c>
    </row>
    <row r="54" spans="1:2" ht="12.75">
      <c r="A54" s="14" t="s">
        <v>83</v>
      </c>
      <c r="B54" s="1">
        <f>SUM(B51:B53)</f>
        <v>0.06954079504285268</v>
      </c>
    </row>
    <row r="55" ht="12.75">
      <c r="B55" s="1"/>
    </row>
    <row r="56" spans="1:2" ht="12.75">
      <c r="A56" t="s">
        <v>84</v>
      </c>
      <c r="B56" s="1">
        <f>B54*Pricing!B7</f>
        <v>0.004172447702571161</v>
      </c>
    </row>
    <row r="57" ht="12.75">
      <c r="B57" s="1"/>
    </row>
    <row r="58" spans="1:2" ht="12.75">
      <c r="A58" t="s">
        <v>85</v>
      </c>
      <c r="B58" s="1">
        <f>B54+B56</f>
        <v>0.07371324274542385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Mark Freedman</cp:lastModifiedBy>
  <cp:lastPrinted>1999-06-16T12:16:35Z</cp:lastPrinted>
  <dcterms:created xsi:type="dcterms:W3CDTF">1999-06-14T14:13:26Z</dcterms:created>
  <dcterms:modified xsi:type="dcterms:W3CDTF">2009-08-25T21:46:59Z</dcterms:modified>
  <cp:category/>
  <cp:version/>
  <cp:contentType/>
  <cp:contentStatus/>
</cp:coreProperties>
</file>