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0" yWindow="1350" windowWidth="11760" windowHeight="4095" activeTab="1"/>
  </bookViews>
  <sheets>
    <sheet name="DAC" sheetId="1" r:id="rId1"/>
    <sheet name="asset implications" sheetId="17" r:id="rId2"/>
  </sheets>
  <definedNames/>
  <calcPr calcId="125725"/>
</workbook>
</file>

<file path=xl/sharedStrings.xml><?xml version="1.0" encoding="utf-8"?>
<sst xmlns="http://schemas.openxmlformats.org/spreadsheetml/2006/main" count="161" uniqueCount="44">
  <si>
    <t>DAC Unlocking</t>
  </si>
  <si>
    <t>Account Value EOP</t>
  </si>
  <si>
    <t>Original Projection</t>
  </si>
  <si>
    <t>M&amp;E</t>
  </si>
  <si>
    <t>EGPs</t>
  </si>
  <si>
    <t>Maint Expense (bp of AV)</t>
  </si>
  <si>
    <t>Acquisition Expense (bp of AV)</t>
  </si>
  <si>
    <t>PV</t>
  </si>
  <si>
    <t>Discount Factor (8%)</t>
  </si>
  <si>
    <t>Amortization Ratio (k)</t>
  </si>
  <si>
    <t>DAC Amortization</t>
  </si>
  <si>
    <t>Deferrals BOP</t>
  </si>
  <si>
    <t>DAC Balance EOP</t>
  </si>
  <si>
    <t xml:space="preserve">NA </t>
  </si>
  <si>
    <t>Revised DAC Balance EOP</t>
  </si>
  <si>
    <t>Revised DAC Amortization</t>
  </si>
  <si>
    <t>Reported DAC Balance</t>
  </si>
  <si>
    <t>Actual Through 2006, Annual Unlocking</t>
  </si>
  <si>
    <t>Actual Through 2006, 3 Year Mean Reversion</t>
  </si>
  <si>
    <t>Actual Through 2006, Stochastic (within corridor)</t>
  </si>
  <si>
    <t>Actual Through 2006, Stochastic (outside corridor)</t>
  </si>
  <si>
    <t>Actual Through 2006, 3 Year Mean Reversion (pierce cap)</t>
  </si>
  <si>
    <t>M&amp;E and Expense loads</t>
  </si>
  <si>
    <t>Earnings net of lapse</t>
  </si>
  <si>
    <t>Earned Rate</t>
  </si>
  <si>
    <t>Lapse Rate</t>
  </si>
  <si>
    <t>Expense Loads</t>
  </si>
  <si>
    <t>over life of block still earning approx 10%</t>
  </si>
  <si>
    <t>Unrealized Loss in 2009</t>
  </si>
  <si>
    <t>Realized Loss (2009) and Reinvestment Income</t>
  </si>
  <si>
    <t>Unealized Loss (2009) and Reinvestment Income</t>
  </si>
  <si>
    <t>Realized Loss in 2009</t>
  </si>
  <si>
    <t>Shadow DAC Balance EOP</t>
  </si>
  <si>
    <t>Shadow DAC using shortcut method</t>
  </si>
  <si>
    <t>OTTI Loss in 2009</t>
  </si>
  <si>
    <t>Realized Loss in 2009, hit DAC cap</t>
  </si>
  <si>
    <t>Realized loss (2009) and Reinvestment Income</t>
  </si>
  <si>
    <t>"Shadow" EGPs</t>
  </si>
  <si>
    <t>Shadow k</t>
  </si>
  <si>
    <t>OTTI (2009)</t>
  </si>
  <si>
    <t>Change in GAAP Equity</t>
  </si>
  <si>
    <t>Credit related loss</t>
  </si>
  <si>
    <t>Interest related gain</t>
  </si>
  <si>
    <t>OTTI Loss in 2009 - Impact of FSP 115-2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</si>
</sst>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0"/>
  </numFmts>
  <fonts count="1"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14" fontId="0" fillId="0" borderId="0" xfId="0" applyNumberFormat="1"/>
    <xf numFmtId="3" fontId="0" fillId="0" borderId="0" xfId="0" applyNumberFormat="1"/>
    <xf numFmtId="164" fontId="0" fillId="0" borderId="0" xfId="18" applyNumberFormat="1" applyFont="1"/>
    <xf numFmtId="164" fontId="0" fillId="0" borderId="0" xfId="0" applyNumberFormat="1"/>
    <xf numFmtId="43" fontId="0" fillId="0" borderId="0" xfId="0" applyNumberFormat="1"/>
    <xf numFmtId="10" fontId="0" fillId="0" borderId="0" xfId="15" applyNumberFormat="1" applyFont="1"/>
    <xf numFmtId="166" fontId="0" fillId="0" borderId="0" xfId="0" applyNumberFormat="1"/>
    <xf numFmtId="164" fontId="0" fillId="2" borderId="0" xfId="0" applyNumberFormat="1" applyFill="1"/>
    <xf numFmtId="10" fontId="0" fillId="0" borderId="0" xfId="15" applyNumberFormat="1" applyFont="1" applyAlignment="1">
      <alignment horizontal="right"/>
    </xf>
    <xf numFmtId="43" fontId="0" fillId="0" borderId="0" xfId="18" applyFont="1"/>
    <xf numFmtId="165" fontId="0" fillId="0" borderId="0" xfId="15" applyNumberFormat="1" applyFont="1"/>
    <xf numFmtId="0" fontId="0" fillId="0" borderId="0" xfId="20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3" borderId="0" xfId="0" applyNumberFormat="1" applyFill="1"/>
    <xf numFmtId="0" fontId="0" fillId="3" borderId="0" xfId="0" applyFill="1"/>
    <xf numFmtId="43" fontId="0" fillId="3" borderId="0" xfId="18" applyFont="1" applyFill="1"/>
    <xf numFmtId="14" fontId="0" fillId="3" borderId="0" xfId="0" applyNumberFormat="1" applyFill="1"/>
    <xf numFmtId="164" fontId="0" fillId="3" borderId="0" xfId="18" applyNumberFormat="1" applyFont="1" applyFill="1"/>
    <xf numFmtId="10" fontId="0" fillId="3" borderId="0" xfId="15" applyNumberFormat="1" applyFont="1" applyFill="1"/>
    <xf numFmtId="10" fontId="0" fillId="3" borderId="0" xfId="15" applyNumberFormat="1" applyFont="1" applyFill="1" applyAlignment="1">
      <alignment horizontal="right"/>
    </xf>
    <xf numFmtId="166" fontId="0" fillId="3" borderId="0" xfId="0" applyNumberFormat="1" applyFill="1"/>
    <xf numFmtId="164" fontId="0" fillId="2" borderId="1" xfId="0" applyNumberFormat="1" applyFill="1" applyBorder="1"/>
    <xf numFmtId="164" fontId="0" fillId="4" borderId="1" xfId="20" applyNumberFormat="1" applyFill="1" applyBorder="1">
      <alignment/>
      <protection/>
    </xf>
    <xf numFmtId="164" fontId="0" fillId="0" borderId="0" xfId="20" applyNumberForma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0"/>
  <sheetViews>
    <sheetView workbookViewId="0" topLeftCell="A1">
      <selection activeCell="J2" sqref="J2"/>
    </sheetView>
  </sheetViews>
  <sheetFormatPr defaultColWidth="9.140625" defaultRowHeight="12.75"/>
  <cols>
    <col min="1" max="1" width="20.421875" style="0" customWidth="1"/>
    <col min="3" max="3" width="8.140625" style="0" customWidth="1"/>
    <col min="4" max="4" width="11.28125" style="0" bestFit="1" customWidth="1"/>
    <col min="5" max="9" width="10.140625" style="0" bestFit="1" customWidth="1"/>
    <col min="10" max="10" width="10.140625" style="0" customWidth="1"/>
    <col min="11" max="11" width="13.00390625" style="16" customWidth="1"/>
    <col min="12" max="12" width="10.140625" style="16" customWidth="1"/>
    <col min="13" max="13" width="10.140625" style="0" bestFit="1" customWidth="1"/>
    <col min="14" max="14" width="10.28125" style="0" bestFit="1" customWidth="1"/>
    <col min="15" max="19" width="10.140625" style="0" bestFit="1" customWidth="1"/>
    <col min="20" max="20" width="16.00390625" style="0" customWidth="1"/>
    <col min="23" max="23" width="10.8515625" style="0" customWidth="1"/>
    <col min="24" max="24" width="12.00390625" style="0" bestFit="1" customWidth="1"/>
    <col min="25" max="25" width="11.00390625" style="0" bestFit="1" customWidth="1"/>
    <col min="26" max="28" width="12.00390625" style="0" bestFit="1" customWidth="1"/>
  </cols>
  <sheetData>
    <row r="1" ht="12.75">
      <c r="A1" t="s">
        <v>0</v>
      </c>
    </row>
    <row r="3" ht="12.75">
      <c r="A3" t="s">
        <v>2</v>
      </c>
    </row>
    <row r="4" spans="3:20" ht="12.75">
      <c r="C4" t="s">
        <v>7</v>
      </c>
      <c r="D4" s="1">
        <v>38352</v>
      </c>
      <c r="E4" s="1">
        <v>38717</v>
      </c>
      <c r="F4" s="1">
        <v>39082</v>
      </c>
      <c r="G4" s="1">
        <v>39447</v>
      </c>
      <c r="H4" s="1">
        <v>39813</v>
      </c>
      <c r="I4" s="1">
        <v>40178</v>
      </c>
      <c r="J4" s="1"/>
      <c r="K4" s="18"/>
      <c r="L4" s="18"/>
      <c r="M4" s="1"/>
      <c r="N4" s="1"/>
      <c r="P4" s="1"/>
      <c r="S4" s="10"/>
      <c r="T4" s="10"/>
    </row>
    <row r="5" spans="1:20" ht="13.5" customHeight="1">
      <c r="A5" t="s">
        <v>1</v>
      </c>
      <c r="D5" s="2">
        <v>100000</v>
      </c>
      <c r="E5" s="3">
        <f>D5*(1+E8)*(1-E11)</f>
        <v>103680</v>
      </c>
      <c r="F5" s="3">
        <f>E5*(1+F8)*(1-F11)</f>
        <v>107495.424</v>
      </c>
      <c r="G5" s="3">
        <f>F5*(1+G8)*(1-G11)</f>
        <v>111451.2556032</v>
      </c>
      <c r="H5" s="3">
        <f>G5*(1+H8)*(1-H11)</f>
        <v>115552.66180939776</v>
      </c>
      <c r="I5" s="3">
        <f>H5*(1+I8)*(1-I11)</f>
        <v>119804.9997639836</v>
      </c>
      <c r="J5" s="3"/>
      <c r="K5" s="19"/>
      <c r="L5" s="19"/>
      <c r="M5" s="3"/>
      <c r="N5" s="3"/>
      <c r="P5" s="3"/>
      <c r="S5" s="10"/>
      <c r="T5" s="10"/>
    </row>
    <row r="6" spans="1:20" ht="13.5" customHeight="1">
      <c r="A6" t="s">
        <v>24</v>
      </c>
      <c r="C6" s="11">
        <f>SUMPRODUCT(D5:H5,E6:I6)/SUM(D5:H5)</f>
        <v>0.09999999999999999</v>
      </c>
      <c r="E6" s="6">
        <v>0.1</v>
      </c>
      <c r="F6" s="6">
        <v>0.1</v>
      </c>
      <c r="G6" s="6">
        <v>0.1</v>
      </c>
      <c r="H6" s="6">
        <v>0.1</v>
      </c>
      <c r="I6" s="6">
        <v>0.1</v>
      </c>
      <c r="J6" s="3"/>
      <c r="K6" s="19"/>
      <c r="L6" s="19"/>
      <c r="M6" s="3"/>
      <c r="N6" s="3"/>
      <c r="P6" s="3"/>
      <c r="S6" s="10"/>
      <c r="T6" s="10"/>
    </row>
    <row r="7" spans="1:20" ht="13.5" customHeight="1">
      <c r="A7" t="s">
        <v>25</v>
      </c>
      <c r="D7" s="2"/>
      <c r="E7" s="6">
        <v>0.02</v>
      </c>
      <c r="F7" s="6">
        <v>0.02</v>
      </c>
      <c r="G7" s="6">
        <v>0.02</v>
      </c>
      <c r="H7" s="6">
        <v>0.02</v>
      </c>
      <c r="I7" s="6">
        <v>0.02</v>
      </c>
      <c r="J7" s="3"/>
      <c r="K7" s="19"/>
      <c r="L7" s="19"/>
      <c r="M7" s="3"/>
      <c r="N7" s="3"/>
      <c r="P7" s="3"/>
      <c r="S7" s="10"/>
      <c r="T7" s="10"/>
    </row>
    <row r="8" spans="1:20" ht="12.75">
      <c r="A8" t="s">
        <v>23</v>
      </c>
      <c r="D8" s="11"/>
      <c r="E8" s="6">
        <v>0.08</v>
      </c>
      <c r="F8" s="6">
        <v>0.08</v>
      </c>
      <c r="G8" s="6">
        <v>0.08</v>
      </c>
      <c r="H8" s="6">
        <v>0.08</v>
      </c>
      <c r="I8" s="6">
        <v>0.08</v>
      </c>
      <c r="J8" s="6"/>
      <c r="K8" s="20"/>
      <c r="L8" s="20"/>
      <c r="M8" s="6"/>
      <c r="N8" s="6"/>
      <c r="P8" s="6"/>
      <c r="S8" s="10"/>
      <c r="T8" s="10"/>
    </row>
    <row r="9" spans="1:20" ht="12.75">
      <c r="A9" t="s">
        <v>3</v>
      </c>
      <c r="E9" s="6">
        <v>0.02</v>
      </c>
      <c r="F9" s="6">
        <v>0.02</v>
      </c>
      <c r="G9" s="6">
        <v>0.02</v>
      </c>
      <c r="H9" s="6">
        <v>0.02</v>
      </c>
      <c r="I9" s="6">
        <v>0.02</v>
      </c>
      <c r="J9" s="6"/>
      <c r="K9" s="20"/>
      <c r="L9" s="20"/>
      <c r="M9" s="6"/>
      <c r="N9" s="6"/>
      <c r="P9" s="6"/>
      <c r="S9" s="10"/>
      <c r="T9" s="10"/>
    </row>
    <row r="10" spans="1:20" ht="12.75">
      <c r="A10" t="s">
        <v>26</v>
      </c>
      <c r="E10" s="6">
        <v>0.02</v>
      </c>
      <c r="F10" s="6">
        <v>0.02</v>
      </c>
      <c r="G10" s="6">
        <v>0.02</v>
      </c>
      <c r="H10" s="6">
        <v>0.02</v>
      </c>
      <c r="I10" s="6">
        <v>0.02</v>
      </c>
      <c r="J10" s="6"/>
      <c r="K10" s="20"/>
      <c r="L10" s="20"/>
      <c r="M10" s="6"/>
      <c r="N10" s="6"/>
      <c r="P10" s="6"/>
      <c r="S10" s="10"/>
      <c r="T10" s="10"/>
    </row>
    <row r="11" spans="1:20" ht="12.75">
      <c r="A11" t="s">
        <v>22</v>
      </c>
      <c r="E11" s="6">
        <v>0.04</v>
      </c>
      <c r="F11" s="6">
        <v>0.04</v>
      </c>
      <c r="G11" s="6">
        <v>0.04</v>
      </c>
      <c r="H11" s="6">
        <v>0.04</v>
      </c>
      <c r="I11" s="6">
        <v>0.04</v>
      </c>
      <c r="J11" s="6"/>
      <c r="K11" s="20"/>
      <c r="L11" s="20"/>
      <c r="M11" s="6"/>
      <c r="N11" s="6"/>
      <c r="P11" s="6"/>
      <c r="S11" s="10"/>
      <c r="T11" s="10"/>
    </row>
    <row r="12" spans="1:20" ht="12.75">
      <c r="A12" t="s">
        <v>6</v>
      </c>
      <c r="E12" s="6">
        <v>0.05</v>
      </c>
      <c r="F12" s="6">
        <v>0</v>
      </c>
      <c r="G12" s="6">
        <v>0</v>
      </c>
      <c r="H12" s="6">
        <v>0</v>
      </c>
      <c r="I12" s="6">
        <v>0</v>
      </c>
      <c r="J12" s="6"/>
      <c r="K12" s="20"/>
      <c r="L12" s="20"/>
      <c r="M12" s="6"/>
      <c r="N12" s="6"/>
      <c r="P12" s="6"/>
      <c r="S12" s="10"/>
      <c r="T12" s="10"/>
    </row>
    <row r="13" spans="1:20" ht="12.75">
      <c r="A13" t="s">
        <v>5</v>
      </c>
      <c r="E13" s="6">
        <v>0.02</v>
      </c>
      <c r="F13" s="6">
        <v>0.02</v>
      </c>
      <c r="G13" s="6">
        <v>0.02</v>
      </c>
      <c r="H13" s="6">
        <v>0.02</v>
      </c>
      <c r="I13" s="6">
        <v>0.02</v>
      </c>
      <c r="J13" s="6"/>
      <c r="K13" s="20"/>
      <c r="L13" s="20"/>
      <c r="M13" s="6"/>
      <c r="N13" s="6"/>
      <c r="P13" s="6"/>
      <c r="S13" s="10"/>
      <c r="T13" s="10"/>
    </row>
    <row r="14" spans="1:20" ht="12.75">
      <c r="A14" t="s">
        <v>11</v>
      </c>
      <c r="C14" s="3">
        <f>E14</f>
        <v>5000</v>
      </c>
      <c r="E14" s="3">
        <f>E12*D5</f>
        <v>5000</v>
      </c>
      <c r="F14" s="3">
        <f>F12*E5</f>
        <v>0</v>
      </c>
      <c r="G14" s="3">
        <f>G12*F5</f>
        <v>0</v>
      </c>
      <c r="H14" s="3">
        <f>H12*G5</f>
        <v>0</v>
      </c>
      <c r="I14" s="3">
        <f>I12*H5</f>
        <v>0</v>
      </c>
      <c r="J14" s="3"/>
      <c r="K14" s="19"/>
      <c r="L14" s="19"/>
      <c r="M14" s="3"/>
      <c r="N14" s="3"/>
      <c r="P14" s="3"/>
      <c r="S14" s="10"/>
      <c r="T14" s="10"/>
    </row>
    <row r="15" spans="1:20" ht="12.75">
      <c r="A15" t="s">
        <v>4</v>
      </c>
      <c r="C15" s="3">
        <f>SUMPRODUCT(E15:P15,$E$16:$P$16)</f>
        <v>8547.560296296295</v>
      </c>
      <c r="E15" s="3">
        <f>(E11-E13)*D5</f>
        <v>2000</v>
      </c>
      <c r="F15" s="3">
        <f>(F11-F13)*E5</f>
        <v>2073.6</v>
      </c>
      <c r="G15" s="3">
        <f>(G11-G13)*F5</f>
        <v>2149.90848</v>
      </c>
      <c r="H15" s="3">
        <f>(H11-H13)*G5</f>
        <v>2229.025112064</v>
      </c>
      <c r="I15" s="3">
        <f>(I11-I13)*H5</f>
        <v>2311.0532361879555</v>
      </c>
      <c r="J15" s="3"/>
      <c r="K15" s="19"/>
      <c r="L15" s="19"/>
      <c r="M15" s="3"/>
      <c r="N15" s="3"/>
      <c r="P15" s="3"/>
      <c r="S15" s="10"/>
      <c r="T15" s="10"/>
    </row>
    <row r="16" spans="1:20" ht="12" customHeight="1">
      <c r="A16" t="s">
        <v>8</v>
      </c>
      <c r="E16" s="7">
        <f>1/(1.08)</f>
        <v>0.9259259259259258</v>
      </c>
      <c r="F16" s="7">
        <f>E16/(1.08)</f>
        <v>0.8573388203017831</v>
      </c>
      <c r="G16" s="7">
        <f>F16/(1.08)</f>
        <v>0.7938322410201695</v>
      </c>
      <c r="H16" s="7">
        <f>G16/(1.08)</f>
        <v>0.7350298527964532</v>
      </c>
      <c r="I16" s="7">
        <f>H16/(1.08)</f>
        <v>0.6805831970337529</v>
      </c>
      <c r="J16" s="7"/>
      <c r="K16" s="22"/>
      <c r="L16" s="22"/>
      <c r="S16" s="10"/>
      <c r="T16" s="10"/>
    </row>
    <row r="17" spans="1:20" ht="12.75">
      <c r="A17" t="s">
        <v>9</v>
      </c>
      <c r="C17">
        <f>C14/C15</f>
        <v>0.5849622379577162</v>
      </c>
      <c r="S17" s="10"/>
      <c r="T17" s="10"/>
    </row>
    <row r="18" spans="1:20" ht="12.75">
      <c r="A18" t="s">
        <v>12</v>
      </c>
      <c r="D18" s="8">
        <f>E14</f>
        <v>5000</v>
      </c>
      <c r="E18" s="8">
        <f>D18*(1.08)-E19</f>
        <v>4230.075524084567</v>
      </c>
      <c r="F18" s="8">
        <f>E18*(1.08)-F19</f>
        <v>3355.5038693822125</v>
      </c>
      <c r="G18" s="8">
        <f>F18*(1.08)-G19</f>
        <v>2366.328903067718</v>
      </c>
      <c r="H18" s="8">
        <f>G18*(1.08)-H19</f>
        <v>1251.739697296229</v>
      </c>
      <c r="I18" s="8">
        <f>H18*(1.08)-I19</f>
        <v>0</v>
      </c>
      <c r="J18" s="8"/>
      <c r="K18" s="15"/>
      <c r="L18" s="15"/>
      <c r="M18" s="5"/>
      <c r="N18" s="5"/>
      <c r="P18" s="5"/>
      <c r="Q18" s="5"/>
      <c r="S18" s="10"/>
      <c r="T18" s="10"/>
    </row>
    <row r="19" spans="1:20" ht="13.5" customHeight="1">
      <c r="A19" t="s">
        <v>10</v>
      </c>
      <c r="E19" s="4">
        <f>E15*$C$17</f>
        <v>1169.9244759154324</v>
      </c>
      <c r="F19" s="4">
        <f>F15*$C$17</f>
        <v>1212.9776966291201</v>
      </c>
      <c r="G19" s="4">
        <f>G15*$C$17</f>
        <v>1257.615275865072</v>
      </c>
      <c r="H19" s="4">
        <f>H15*$C$17</f>
        <v>1303.8955180169066</v>
      </c>
      <c r="I19" s="4">
        <f>I15*$C$17</f>
        <v>1351.8788730799288</v>
      </c>
      <c r="J19" s="4"/>
      <c r="K19" s="15"/>
      <c r="L19" s="15"/>
      <c r="M19" s="5"/>
      <c r="N19" s="5"/>
      <c r="P19" s="5"/>
      <c r="Q19" s="5"/>
      <c r="R19" s="5"/>
      <c r="S19" s="10"/>
      <c r="T19" s="10"/>
    </row>
    <row r="20" spans="5:20" ht="12.75" customHeight="1">
      <c r="E20" s="4">
        <f>D18-E18</f>
        <v>769.9244759154326</v>
      </c>
      <c r="F20" s="4">
        <f>E18-F18</f>
        <v>874.5716547023549</v>
      </c>
      <c r="G20" s="4">
        <f>F18-G18</f>
        <v>989.1749663144947</v>
      </c>
      <c r="H20" s="4">
        <f>G18-H18</f>
        <v>1114.5892057714889</v>
      </c>
      <c r="I20" s="4">
        <f>H18-I18</f>
        <v>1251.739697296229</v>
      </c>
      <c r="S20" s="10"/>
      <c r="T20" s="10"/>
    </row>
    <row r="21" spans="1:20" ht="12.75">
      <c r="A21" t="s">
        <v>17</v>
      </c>
      <c r="S21" s="10"/>
      <c r="T21" s="10"/>
    </row>
    <row r="22" spans="19:20" ht="12.75">
      <c r="S22" s="10"/>
      <c r="T22" s="10"/>
    </row>
    <row r="23" spans="3:20" ht="12.75">
      <c r="C23" t="s">
        <v>7</v>
      </c>
      <c r="D23" s="1">
        <v>38352</v>
      </c>
      <c r="E23" s="1">
        <v>38717</v>
      </c>
      <c r="F23" s="1">
        <v>39082</v>
      </c>
      <c r="G23" s="1">
        <v>39447</v>
      </c>
      <c r="H23" s="1">
        <v>39813</v>
      </c>
      <c r="I23" s="1">
        <v>40178</v>
      </c>
      <c r="J23" s="1"/>
      <c r="K23" s="18"/>
      <c r="L23" s="18"/>
      <c r="M23" s="1"/>
      <c r="N23" s="1"/>
      <c r="P23" s="1"/>
      <c r="S23" s="10"/>
      <c r="T23" s="10"/>
    </row>
    <row r="24" spans="1:20" ht="12.75">
      <c r="A24" t="s">
        <v>1</v>
      </c>
      <c r="D24" s="2">
        <v>100000</v>
      </c>
      <c r="E24" s="3">
        <f>D24*(1+E25)*(1-E26)</f>
        <v>103680</v>
      </c>
      <c r="F24" s="3">
        <f>E24*(1+F25)*(1-F26)</f>
        <v>79626.23999999999</v>
      </c>
      <c r="G24" s="3">
        <f>F24*(1+G25)*(1-G26)</f>
        <v>82556.485632</v>
      </c>
      <c r="H24" s="3">
        <f>G24*(1+H25)*(1-H26)</f>
        <v>85594.5643032576</v>
      </c>
      <c r="I24" s="3">
        <f>H24*(1+I25)*(1-I26)</f>
        <v>88744.4442696175</v>
      </c>
      <c r="J24" s="3"/>
      <c r="K24" s="19"/>
      <c r="L24" s="19"/>
      <c r="M24" s="3"/>
      <c r="N24" s="3"/>
      <c r="P24" s="3"/>
      <c r="S24" s="10"/>
      <c r="T24" s="10"/>
    </row>
    <row r="25" spans="1:20" ht="12.75" customHeight="1">
      <c r="A25" t="s">
        <v>23</v>
      </c>
      <c r="E25" s="6">
        <v>0.08</v>
      </c>
      <c r="F25" s="6">
        <v>-0.2</v>
      </c>
      <c r="G25" s="6">
        <f>G8</f>
        <v>0.08</v>
      </c>
      <c r="H25" s="6">
        <f>G25</f>
        <v>0.08</v>
      </c>
      <c r="I25" s="6">
        <f>H25</f>
        <v>0.08</v>
      </c>
      <c r="J25" s="6"/>
      <c r="K25" s="20"/>
      <c r="L25" s="20"/>
      <c r="M25" s="6"/>
      <c r="N25" s="6"/>
      <c r="P25" s="6"/>
      <c r="S25" s="10"/>
      <c r="T25" s="10"/>
    </row>
    <row r="26" spans="1:20" ht="12.75">
      <c r="A26" t="s">
        <v>22</v>
      </c>
      <c r="E26" s="6">
        <v>0.04</v>
      </c>
      <c r="F26" s="6">
        <v>0.04</v>
      </c>
      <c r="G26" s="6">
        <v>0.04</v>
      </c>
      <c r="H26" s="6">
        <v>0.04</v>
      </c>
      <c r="I26" s="6">
        <v>0.04</v>
      </c>
      <c r="J26" s="6"/>
      <c r="K26" s="20"/>
      <c r="L26" s="20"/>
      <c r="M26" s="6"/>
      <c r="N26" s="6"/>
      <c r="P26" s="6"/>
      <c r="S26" s="10"/>
      <c r="T26" s="10"/>
    </row>
    <row r="27" spans="1:20" ht="12.75">
      <c r="A27" t="s">
        <v>6</v>
      </c>
      <c r="E27" s="6">
        <v>0.05</v>
      </c>
      <c r="F27" s="6">
        <v>0</v>
      </c>
      <c r="G27" s="6">
        <v>0</v>
      </c>
      <c r="H27" s="6">
        <v>0</v>
      </c>
      <c r="I27" s="6">
        <v>0</v>
      </c>
      <c r="J27" s="6"/>
      <c r="K27" s="20"/>
      <c r="L27" s="20"/>
      <c r="M27" s="6"/>
      <c r="N27" s="6"/>
      <c r="P27" s="6"/>
      <c r="S27" s="10"/>
      <c r="T27" s="10"/>
    </row>
    <row r="28" spans="1:20" ht="12.75">
      <c r="A28" t="s">
        <v>5</v>
      </c>
      <c r="E28" s="6">
        <v>0.02</v>
      </c>
      <c r="F28" s="6">
        <v>0.02</v>
      </c>
      <c r="G28" s="6">
        <v>0.02</v>
      </c>
      <c r="H28" s="6">
        <v>0.02</v>
      </c>
      <c r="I28" s="6">
        <v>0.02</v>
      </c>
      <c r="J28" s="6"/>
      <c r="K28" s="20"/>
      <c r="L28" s="20"/>
      <c r="M28" s="6"/>
      <c r="N28" s="6"/>
      <c r="P28" s="6"/>
      <c r="S28" s="10"/>
      <c r="T28" s="10"/>
    </row>
    <row r="29" spans="1:20" ht="12.75">
      <c r="A29" t="s">
        <v>11</v>
      </c>
      <c r="C29" s="3">
        <f>E29</f>
        <v>5000</v>
      </c>
      <c r="E29" s="3">
        <f>E27*D24</f>
        <v>5000</v>
      </c>
      <c r="F29" s="3">
        <f>F27*E24</f>
        <v>0</v>
      </c>
      <c r="G29" s="3">
        <f>G27*F24</f>
        <v>0</v>
      </c>
      <c r="H29" s="3">
        <f>H27*G24</f>
        <v>0</v>
      </c>
      <c r="I29" s="3">
        <f>I27*H24</f>
        <v>0</v>
      </c>
      <c r="J29" s="3"/>
      <c r="K29" s="19"/>
      <c r="L29" s="19"/>
      <c r="M29" s="3"/>
      <c r="N29" s="3"/>
      <c r="P29" s="3"/>
      <c r="S29" s="10"/>
      <c r="T29" s="10"/>
    </row>
    <row r="30" spans="1:20" ht="13.5" customHeight="1">
      <c r="A30" t="s">
        <v>4</v>
      </c>
      <c r="C30" s="3">
        <f>SUMPRODUCT(E30:I30,$E$16:$I$16)</f>
        <v>7272.5412345679</v>
      </c>
      <c r="E30" s="3">
        <f>(E26-E28)*D24</f>
        <v>2000</v>
      </c>
      <c r="F30" s="3">
        <f>(F26-F28)*E24</f>
        <v>2073.6</v>
      </c>
      <c r="G30" s="3">
        <f>(G26-G28)*F24</f>
        <v>1592.5248</v>
      </c>
      <c r="H30" s="3">
        <f>(H26-H28)*G24</f>
        <v>1651.12971264</v>
      </c>
      <c r="I30" s="3">
        <f>(I26-I28)*H24</f>
        <v>1711.8912860651521</v>
      </c>
      <c r="J30" s="3"/>
      <c r="K30" s="19"/>
      <c r="L30" s="19"/>
      <c r="M30" s="3"/>
      <c r="N30" s="3"/>
      <c r="P30" s="3"/>
      <c r="S30" s="10"/>
      <c r="T30" s="10"/>
    </row>
    <row r="31" spans="1:20" ht="12.75">
      <c r="A31" t="s">
        <v>8</v>
      </c>
      <c r="E31">
        <f>1/(1.08)</f>
        <v>0.9259259259259258</v>
      </c>
      <c r="F31">
        <f>E31/(1.08)</f>
        <v>0.8573388203017831</v>
      </c>
      <c r="G31">
        <f>F31/(1.08)</f>
        <v>0.7938322410201695</v>
      </c>
      <c r="H31">
        <f>G31/(1.08)</f>
        <v>0.7350298527964532</v>
      </c>
      <c r="I31">
        <f>H31/(1.08)</f>
        <v>0.6805831970337529</v>
      </c>
      <c r="S31" s="10"/>
      <c r="T31" s="10"/>
    </row>
    <row r="32" spans="1:20" ht="12.75">
      <c r="A32" t="s">
        <v>9</v>
      </c>
      <c r="C32">
        <f>C29/C30</f>
        <v>0.6875175868696297</v>
      </c>
      <c r="S32" s="10"/>
      <c r="T32" s="10"/>
    </row>
    <row r="33" spans="1:20" ht="12.75">
      <c r="A33" t="s">
        <v>14</v>
      </c>
      <c r="D33" s="4">
        <f>E29</f>
        <v>5000</v>
      </c>
      <c r="E33" s="4">
        <f>D33*(1.08)-E34</f>
        <v>4024.9648262607407</v>
      </c>
      <c r="F33" s="4">
        <f>E33*(1.08)-F34</f>
        <v>2921.3255442287364</v>
      </c>
      <c r="G33" s="4">
        <f>F33*(1.08)-G34</f>
        <v>2060.1427802409958</v>
      </c>
      <c r="H33" s="4">
        <f>G33*(1.08)-H34</f>
        <v>1089.7734870172778</v>
      </c>
      <c r="I33" s="4">
        <f>H33*(1.08)-I34</f>
        <v>0</v>
      </c>
      <c r="J33" s="4"/>
      <c r="K33" s="15"/>
      <c r="L33" s="15"/>
      <c r="M33" s="5"/>
      <c r="N33" s="5"/>
      <c r="P33" s="5"/>
      <c r="S33" s="10"/>
      <c r="T33" s="10"/>
    </row>
    <row r="34" spans="1:20" ht="12.75">
      <c r="A34" t="s">
        <v>15</v>
      </c>
      <c r="E34" s="4">
        <f>C32*E30</f>
        <v>1375.0351737392593</v>
      </c>
      <c r="F34" s="4">
        <f>C32*F30</f>
        <v>1425.6364681328641</v>
      </c>
      <c r="G34" s="4">
        <f>G30*$C$32</f>
        <v>1094.8888075260397</v>
      </c>
      <c r="H34" s="4">
        <f>H30*$C$32</f>
        <v>1135.180715642998</v>
      </c>
      <c r="I34" s="4">
        <f>I30*$C$32</f>
        <v>1176.9553659786604</v>
      </c>
      <c r="J34" s="4"/>
      <c r="K34" s="15"/>
      <c r="L34" s="15"/>
      <c r="M34" s="5"/>
      <c r="N34" s="5"/>
      <c r="P34" s="5"/>
      <c r="S34" s="10"/>
      <c r="T34" s="10"/>
    </row>
    <row r="35" spans="1:20" ht="12.75">
      <c r="A35" t="s">
        <v>16</v>
      </c>
      <c r="D35" s="8">
        <f>D18</f>
        <v>5000</v>
      </c>
      <c r="E35" s="8">
        <f>E18</f>
        <v>4230.075524084567</v>
      </c>
      <c r="F35" s="8">
        <f>F33</f>
        <v>2921.3255442287364</v>
      </c>
      <c r="G35" s="8">
        <f>G33</f>
        <v>2060.1427802409958</v>
      </c>
      <c r="H35" s="8">
        <f>H33</f>
        <v>1089.7734870172778</v>
      </c>
      <c r="I35" s="8">
        <f>I33</f>
        <v>0</v>
      </c>
      <c r="J35" s="8"/>
      <c r="K35" s="15"/>
      <c r="L35" s="15"/>
      <c r="M35" s="5"/>
      <c r="N35" s="5"/>
      <c r="P35" s="5"/>
      <c r="S35" s="10"/>
      <c r="T35" s="10"/>
    </row>
    <row r="36" spans="5:20" ht="14.25" customHeight="1">
      <c r="E36" s="4">
        <f>D35-E35</f>
        <v>769.9244759154326</v>
      </c>
      <c r="F36" s="4">
        <f>E35-F35</f>
        <v>1308.749979855831</v>
      </c>
      <c r="G36" s="4">
        <f>F35-G35</f>
        <v>861.1827639877406</v>
      </c>
      <c r="H36" s="4">
        <f>G35-H35</f>
        <v>970.3692932237179</v>
      </c>
      <c r="I36" s="4">
        <f>H35-I35</f>
        <v>1089.7734870172778</v>
      </c>
      <c r="J36" s="4"/>
      <c r="K36" s="15"/>
      <c r="L36" s="15"/>
      <c r="M36" s="5"/>
      <c r="N36" s="5"/>
      <c r="P36" s="5"/>
      <c r="S36" s="10"/>
      <c r="T36" s="10"/>
    </row>
    <row r="37" spans="1:20" ht="12.75">
      <c r="A37" t="s">
        <v>18</v>
      </c>
      <c r="M37" s="5"/>
      <c r="N37" s="5"/>
      <c r="P37" s="5"/>
      <c r="S37" s="10"/>
      <c r="T37" s="10"/>
    </row>
    <row r="38" spans="13:20" ht="12.75">
      <c r="M38" s="5"/>
      <c r="N38" s="5"/>
      <c r="P38" s="5"/>
      <c r="S38" s="10"/>
      <c r="T38" s="10"/>
    </row>
    <row r="39" spans="3:20" ht="12.75">
      <c r="C39" t="s">
        <v>7</v>
      </c>
      <c r="D39" s="1">
        <v>38352</v>
      </c>
      <c r="E39" s="1">
        <v>38717</v>
      </c>
      <c r="F39" s="1">
        <v>39082</v>
      </c>
      <c r="G39" s="1">
        <v>39447</v>
      </c>
      <c r="H39" s="1">
        <v>39813</v>
      </c>
      <c r="I39" s="1">
        <v>40178</v>
      </c>
      <c r="J39" s="1"/>
      <c r="K39" s="18"/>
      <c r="L39" s="18"/>
      <c r="S39" s="10"/>
      <c r="T39" s="10"/>
    </row>
    <row r="40" spans="1:20" ht="13.5" customHeight="1">
      <c r="A40" t="s">
        <v>1</v>
      </c>
      <c r="D40" s="2">
        <v>100000</v>
      </c>
      <c r="E40" s="3">
        <f>D40*(1+E43)*(1-E44)</f>
        <v>103680</v>
      </c>
      <c r="F40" s="3">
        <f>E40*(1+F43)*(1-F44)</f>
        <v>79626.23999999999</v>
      </c>
      <c r="G40" s="3">
        <f>F40*(1+G43)*(1-G44)</f>
        <v>91240.20486143998</v>
      </c>
      <c r="H40" s="3">
        <f>G40*(1+H43)*(1-H44)</f>
        <v>104548.13618171017</v>
      </c>
      <c r="I40" s="3">
        <f>H40*(1+I43)*(1-I44)</f>
        <v>119797.10913262969</v>
      </c>
      <c r="K40" s="19"/>
      <c r="L40" s="19"/>
      <c r="S40" s="10"/>
      <c r="T40" s="10"/>
    </row>
    <row r="41" spans="1:20" ht="13.5" customHeight="1">
      <c r="A41" t="s">
        <v>24</v>
      </c>
      <c r="C41" s="11">
        <f>SUMPRODUCT(D40:H40,E41:I41)/SUM(D40:H40)</f>
        <v>0.10471033590400514</v>
      </c>
      <c r="E41" s="6">
        <f>E43+E42</f>
        <v>0.1</v>
      </c>
      <c r="F41" s="6">
        <f>F43+F42</f>
        <v>-0.18000000000000002</v>
      </c>
      <c r="G41" s="6">
        <f>G43+G42</f>
        <v>0.21359999999999998</v>
      </c>
      <c r="H41" s="6">
        <f>H43+H42</f>
        <v>0.21359999999999998</v>
      </c>
      <c r="I41" s="6">
        <f>I43+I42</f>
        <v>0.21359999999999998</v>
      </c>
      <c r="J41" s="3" t="s">
        <v>27</v>
      </c>
      <c r="K41" s="19"/>
      <c r="L41" s="19"/>
      <c r="S41" s="10"/>
      <c r="T41" s="10"/>
    </row>
    <row r="42" spans="1:20" ht="13.5" customHeight="1">
      <c r="A42" t="s">
        <v>25</v>
      </c>
      <c r="D42" s="2"/>
      <c r="E42" s="6">
        <v>0.02</v>
      </c>
      <c r="F42" s="6">
        <v>0.02</v>
      </c>
      <c r="G42" s="6">
        <v>0.02</v>
      </c>
      <c r="H42" s="6">
        <v>0.02</v>
      </c>
      <c r="I42" s="6">
        <v>0.02</v>
      </c>
      <c r="J42" s="3"/>
      <c r="K42" s="19"/>
      <c r="L42" s="19"/>
      <c r="S42" s="10"/>
      <c r="T42" s="10"/>
    </row>
    <row r="43" spans="1:20" ht="12.75">
      <c r="A43" t="s">
        <v>23</v>
      </c>
      <c r="D43" s="11"/>
      <c r="E43" s="6">
        <v>0.08</v>
      </c>
      <c r="F43" s="6">
        <v>-0.2</v>
      </c>
      <c r="G43" s="6">
        <v>0.1936</v>
      </c>
      <c r="H43" s="6">
        <f>G43</f>
        <v>0.1936</v>
      </c>
      <c r="I43" s="6">
        <f>H43</f>
        <v>0.1936</v>
      </c>
      <c r="J43" s="6"/>
      <c r="K43" s="20"/>
      <c r="L43" s="20"/>
      <c r="S43" s="10"/>
      <c r="T43" s="10"/>
    </row>
    <row r="44" spans="1:20" ht="12.75">
      <c r="A44" t="s">
        <v>22</v>
      </c>
      <c r="E44" s="6">
        <v>0.04</v>
      </c>
      <c r="F44" s="6">
        <v>0.04</v>
      </c>
      <c r="G44" s="6">
        <v>0.04</v>
      </c>
      <c r="H44" s="6">
        <v>0.04</v>
      </c>
      <c r="I44" s="6">
        <v>0.04</v>
      </c>
      <c r="J44" s="6"/>
      <c r="K44" s="20"/>
      <c r="L44" s="20"/>
      <c r="S44" s="10"/>
      <c r="T44" s="10"/>
    </row>
    <row r="45" spans="1:20" ht="12.75">
      <c r="A45" t="s">
        <v>6</v>
      </c>
      <c r="E45" s="6">
        <v>0.05</v>
      </c>
      <c r="F45" s="6">
        <v>0</v>
      </c>
      <c r="G45" s="6">
        <v>0</v>
      </c>
      <c r="H45" s="6">
        <v>0</v>
      </c>
      <c r="I45" s="6">
        <v>0</v>
      </c>
      <c r="J45" s="6"/>
      <c r="K45" s="20"/>
      <c r="L45" s="20"/>
      <c r="S45" s="10"/>
      <c r="T45" s="10"/>
    </row>
    <row r="46" spans="1:20" ht="12.75">
      <c r="A46" t="s">
        <v>5</v>
      </c>
      <c r="E46" s="6">
        <v>0.02</v>
      </c>
      <c r="F46" s="6">
        <v>0.02</v>
      </c>
      <c r="G46" s="6">
        <v>0.02</v>
      </c>
      <c r="H46" s="6">
        <v>0.02</v>
      </c>
      <c r="I46" s="6">
        <v>0.02</v>
      </c>
      <c r="J46" s="6"/>
      <c r="K46" s="20"/>
      <c r="L46" s="20"/>
      <c r="S46" s="10"/>
      <c r="T46" s="10"/>
    </row>
    <row r="47" spans="1:20" ht="12.75">
      <c r="A47" t="s">
        <v>11</v>
      </c>
      <c r="C47" s="3">
        <f>E47</f>
        <v>5000</v>
      </c>
      <c r="E47" s="3">
        <f>E45*D40</f>
        <v>5000</v>
      </c>
      <c r="F47" s="3">
        <f>F45*E40</f>
        <v>0</v>
      </c>
      <c r="G47" s="3">
        <f>G45*F40</f>
        <v>0</v>
      </c>
      <c r="H47" s="3">
        <f>H45*G40</f>
        <v>0</v>
      </c>
      <c r="I47" s="3">
        <f>I45*H40</f>
        <v>0</v>
      </c>
      <c r="J47" s="3"/>
      <c r="K47" s="19"/>
      <c r="L47" s="19"/>
      <c r="S47" s="10"/>
      <c r="T47" s="10"/>
    </row>
    <row r="48" spans="1:20" ht="13.5" customHeight="1">
      <c r="A48" t="s">
        <v>4</v>
      </c>
      <c r="C48" s="3">
        <f>SUMPRODUCT(E48:P48,$E$16:$P$16)</f>
        <v>7658.186742791646</v>
      </c>
      <c r="E48" s="3">
        <f>(E44-E46)*D40</f>
        <v>2000</v>
      </c>
      <c r="F48" s="3">
        <f>(F44-F46)*E40</f>
        <v>2073.6</v>
      </c>
      <c r="G48" s="3">
        <f>(G44-G46)*F40</f>
        <v>1592.5248</v>
      </c>
      <c r="H48" s="3">
        <f>(H44-H46)*G40</f>
        <v>1824.8040972287997</v>
      </c>
      <c r="I48" s="3">
        <f>(I44-I46)*H40</f>
        <v>2090.9627236342035</v>
      </c>
      <c r="J48" s="3"/>
      <c r="K48" s="19"/>
      <c r="L48" s="19"/>
      <c r="S48" s="10"/>
      <c r="T48" s="10"/>
    </row>
    <row r="49" spans="1:20" ht="13.5" customHeight="1">
      <c r="A49" t="s">
        <v>8</v>
      </c>
      <c r="E49">
        <f>1/(1.08)</f>
        <v>0.9259259259259258</v>
      </c>
      <c r="F49">
        <f>E49/(1.08)</f>
        <v>0.8573388203017831</v>
      </c>
      <c r="G49">
        <f>F49/(1.08)</f>
        <v>0.7938322410201695</v>
      </c>
      <c r="H49">
        <f>G49/(1.08)</f>
        <v>0.7350298527964532</v>
      </c>
      <c r="I49">
        <f>H49/(1.08)</f>
        <v>0.6805831970337529</v>
      </c>
      <c r="S49" s="10"/>
      <c r="T49" s="10"/>
    </row>
    <row r="50" spans="1:20" ht="12.75">
      <c r="A50" t="s">
        <v>9</v>
      </c>
      <c r="C50">
        <f>C47/C48</f>
        <v>0.6528960663836392</v>
      </c>
      <c r="S50" s="10"/>
      <c r="T50" s="10"/>
    </row>
    <row r="51" spans="1:20" ht="12.75">
      <c r="A51" t="s">
        <v>14</v>
      </c>
      <c r="D51" s="4">
        <f>E47</f>
        <v>5000</v>
      </c>
      <c r="E51" s="4">
        <f>D51*(1.08)-E52</f>
        <v>4094.2078672327216</v>
      </c>
      <c r="F51" s="4">
        <f>E51*(1.08)-F52</f>
        <v>3067.899213358226</v>
      </c>
      <c r="G51" s="4">
        <f>F51*(1.08)-G52</f>
        <v>2273.5779728884927</v>
      </c>
      <c r="H51" s="4">
        <f>G51*(1.08)-H52</f>
        <v>1264.056793718141</v>
      </c>
      <c r="I51" s="4">
        <f>H51*(1.08)-I52</f>
        <v>0</v>
      </c>
      <c r="J51" s="4"/>
      <c r="K51" s="15"/>
      <c r="L51" s="15"/>
      <c r="S51" s="10"/>
      <c r="T51" s="10"/>
    </row>
    <row r="52" spans="1:20" ht="12.75">
      <c r="A52" t="s">
        <v>15</v>
      </c>
      <c r="E52" s="4">
        <f>E48*$C$50</f>
        <v>1305.7921327672784</v>
      </c>
      <c r="F52" s="4">
        <f>F48*$C$50</f>
        <v>1353.845283253114</v>
      </c>
      <c r="G52" s="4">
        <f>G48*$C$50</f>
        <v>1039.7531775383916</v>
      </c>
      <c r="H52" s="4">
        <f>H48*$C$50</f>
        <v>1191.4074170014312</v>
      </c>
      <c r="I52" s="4">
        <f>I48*$C$50</f>
        <v>1365.1813372155918</v>
      </c>
      <c r="J52" s="4"/>
      <c r="K52" s="15"/>
      <c r="L52" s="15"/>
      <c r="S52" s="10"/>
      <c r="T52" s="10"/>
    </row>
    <row r="53" spans="1:20" ht="12.75">
      <c r="A53" t="s">
        <v>16</v>
      </c>
      <c r="D53" s="8">
        <f>D51</f>
        <v>5000</v>
      </c>
      <c r="E53" s="8">
        <f>E18</f>
        <v>4230.075524084567</v>
      </c>
      <c r="F53" s="8">
        <f>F51</f>
        <v>3067.899213358226</v>
      </c>
      <c r="G53" s="8">
        <f>G51</f>
        <v>2273.5779728884927</v>
      </c>
      <c r="H53" s="8">
        <f>H51</f>
        <v>1264.056793718141</v>
      </c>
      <c r="I53" s="8">
        <f>I51</f>
        <v>0</v>
      </c>
      <c r="J53" s="8"/>
      <c r="K53" s="15"/>
      <c r="L53" s="15"/>
      <c r="S53" s="10"/>
      <c r="T53" s="10"/>
    </row>
    <row r="54" spans="5:20" ht="12.75">
      <c r="E54" s="4">
        <f>D53-E53</f>
        <v>769.9244759154326</v>
      </c>
      <c r="F54" s="4">
        <f>E53-F53</f>
        <v>1162.1763107263414</v>
      </c>
      <c r="G54" s="4">
        <f>F53-G53</f>
        <v>794.3212404697333</v>
      </c>
      <c r="H54" s="4">
        <f>G53-H53</f>
        <v>1009.5211791703516</v>
      </c>
      <c r="I54" s="4">
        <f>H53-I53</f>
        <v>1264.056793718141</v>
      </c>
      <c r="S54" s="10"/>
      <c r="T54" s="10"/>
    </row>
    <row r="55" spans="1:20" ht="12.75">
      <c r="A55" t="s">
        <v>19</v>
      </c>
      <c r="S55" s="10"/>
      <c r="T55" s="10"/>
    </row>
    <row r="56" spans="19:20" ht="12.75">
      <c r="S56" s="10"/>
      <c r="T56" s="10"/>
    </row>
    <row r="57" spans="3:20" ht="12.75">
      <c r="C57" t="s">
        <v>7</v>
      </c>
      <c r="D57" s="1">
        <v>38352</v>
      </c>
      <c r="E57" s="1">
        <v>38717</v>
      </c>
      <c r="F57" s="1">
        <v>39082</v>
      </c>
      <c r="G57" s="1">
        <v>39447</v>
      </c>
      <c r="H57" s="1">
        <v>39813</v>
      </c>
      <c r="I57" s="1">
        <v>40178</v>
      </c>
      <c r="J57" s="1"/>
      <c r="K57" s="18"/>
      <c r="L57" s="18"/>
      <c r="S57" s="10"/>
      <c r="T57" s="10"/>
    </row>
    <row r="58" spans="1:20" ht="12.75" customHeight="1">
      <c r="A58" t="s">
        <v>1</v>
      </c>
      <c r="D58" s="2">
        <v>100000</v>
      </c>
      <c r="E58" s="3">
        <f>D58*(1+E59)*(1-E60)</f>
        <v>103680</v>
      </c>
      <c r="F58" s="3">
        <f>E58*(1+F59)*(1-F60)</f>
        <v>79626.23999999999</v>
      </c>
      <c r="G58" s="3">
        <f>G5</f>
        <v>111451.2556032</v>
      </c>
      <c r="H58" s="3">
        <f>G58*(1+H59)*(1-H60)</f>
        <v>115552.66180939776</v>
      </c>
      <c r="I58" s="3">
        <f>H58*(1+I59)*(1-I60)</f>
        <v>119804.9997639836</v>
      </c>
      <c r="J58" s="3"/>
      <c r="K58" s="19"/>
      <c r="L58" s="19"/>
      <c r="S58" s="10"/>
      <c r="T58" s="10"/>
    </row>
    <row r="59" spans="1:20" ht="13.5" customHeight="1">
      <c r="A59" t="s">
        <v>23</v>
      </c>
      <c r="E59" s="6">
        <v>0.08</v>
      </c>
      <c r="F59" s="6">
        <v>-0.2</v>
      </c>
      <c r="G59" s="9" t="s">
        <v>13</v>
      </c>
      <c r="H59" s="6">
        <v>0.08</v>
      </c>
      <c r="I59" s="6">
        <f>H59</f>
        <v>0.08</v>
      </c>
      <c r="J59" s="6"/>
      <c r="K59" s="20"/>
      <c r="L59" s="20"/>
      <c r="S59" s="10"/>
      <c r="T59" s="10"/>
    </row>
    <row r="60" spans="1:20" ht="12.75">
      <c r="A60" t="s">
        <v>22</v>
      </c>
      <c r="E60" s="6">
        <v>0.04</v>
      </c>
      <c r="F60" s="6">
        <v>0.04</v>
      </c>
      <c r="G60" s="6">
        <v>0.04</v>
      </c>
      <c r="H60" s="6">
        <v>0.04</v>
      </c>
      <c r="I60" s="6">
        <v>0.04</v>
      </c>
      <c r="J60" s="6"/>
      <c r="K60" s="20"/>
      <c r="L60" s="20"/>
      <c r="S60" s="10"/>
      <c r="T60" s="10"/>
    </row>
    <row r="61" spans="1:20" ht="12.75">
      <c r="A61" t="s">
        <v>6</v>
      </c>
      <c r="E61" s="6">
        <v>0.05</v>
      </c>
      <c r="F61" s="6">
        <v>0</v>
      </c>
      <c r="G61" s="6">
        <v>0</v>
      </c>
      <c r="H61" s="6">
        <v>0</v>
      </c>
      <c r="I61" s="6">
        <v>0</v>
      </c>
      <c r="J61" s="6"/>
      <c r="K61" s="20"/>
      <c r="L61" s="20"/>
      <c r="S61" s="10"/>
      <c r="T61" s="10"/>
    </row>
    <row r="62" spans="1:20" ht="12.75">
      <c r="A62" t="s">
        <v>5</v>
      </c>
      <c r="E62" s="6">
        <v>0.02</v>
      </c>
      <c r="F62" s="6">
        <v>0.02</v>
      </c>
      <c r="G62" s="6">
        <v>0.02</v>
      </c>
      <c r="H62" s="6">
        <v>0.02</v>
      </c>
      <c r="I62" s="6">
        <v>0.02</v>
      </c>
      <c r="J62" s="6"/>
      <c r="K62" s="20"/>
      <c r="L62" s="20"/>
      <c r="S62" s="10"/>
      <c r="T62" s="10"/>
    </row>
    <row r="63" spans="1:20" ht="12.75">
      <c r="A63" t="s">
        <v>11</v>
      </c>
      <c r="C63" s="3">
        <f>E63</f>
        <v>5000</v>
      </c>
      <c r="E63" s="3">
        <f>E61*D58</f>
        <v>5000</v>
      </c>
      <c r="F63" s="3">
        <f>F61*E58</f>
        <v>0</v>
      </c>
      <c r="G63" s="3">
        <f>G61*F58</f>
        <v>0</v>
      </c>
      <c r="H63" s="3">
        <f>H61*G58</f>
        <v>0</v>
      </c>
      <c r="I63" s="3">
        <f>I61*H58</f>
        <v>0</v>
      </c>
      <c r="J63" s="3"/>
      <c r="K63" s="19"/>
      <c r="L63" s="19"/>
      <c r="S63" s="10"/>
      <c r="T63" s="10"/>
    </row>
    <row r="64" spans="1:20" ht="12.75">
      <c r="A64" t="s">
        <v>4</v>
      </c>
      <c r="C64" s="3">
        <f>SUMPRODUCT(E64:P64,$E$16:$P$16)</f>
        <v>8547.560296296295</v>
      </c>
      <c r="E64" s="3">
        <f>(E60-E62)*D58</f>
        <v>2000</v>
      </c>
      <c r="F64" s="3">
        <f>(F60-F62)*E58</f>
        <v>2073.6</v>
      </c>
      <c r="G64" s="3">
        <f>G15</f>
        <v>2149.90848</v>
      </c>
      <c r="H64" s="3">
        <f>(H60-H62)*G58</f>
        <v>2229.025112064</v>
      </c>
      <c r="I64" s="3">
        <f>(I60-I62)*H58</f>
        <v>2311.0532361879555</v>
      </c>
      <c r="J64" s="3"/>
      <c r="K64" s="19"/>
      <c r="L64" s="19"/>
      <c r="S64" s="10"/>
      <c r="T64" s="10"/>
    </row>
    <row r="65" spans="1:20" ht="12.75">
      <c r="A65" t="s">
        <v>8</v>
      </c>
      <c r="E65">
        <f>1/(1.08)</f>
        <v>0.9259259259259258</v>
      </c>
      <c r="F65">
        <f>E65/(1.08)</f>
        <v>0.8573388203017831</v>
      </c>
      <c r="G65">
        <f>F65/(1.08)</f>
        <v>0.7938322410201695</v>
      </c>
      <c r="H65">
        <f>G65/(1.08)</f>
        <v>0.7350298527964532</v>
      </c>
      <c r="I65">
        <f>H65/(1.08)</f>
        <v>0.6805831970337529</v>
      </c>
      <c r="S65" s="10"/>
      <c r="T65" s="10"/>
    </row>
    <row r="66" spans="1:20" ht="12.75">
      <c r="A66" t="s">
        <v>9</v>
      </c>
      <c r="C66" s="7">
        <f>C63/C64</f>
        <v>0.5849622379577162</v>
      </c>
      <c r="S66" s="10"/>
      <c r="T66" s="10"/>
    </row>
    <row r="67" spans="1:20" ht="12.75">
      <c r="A67" t="s">
        <v>14</v>
      </c>
      <c r="D67" s="4">
        <f>E63</f>
        <v>5000</v>
      </c>
      <c r="E67" s="4">
        <f>D67*(1.08)-E68</f>
        <v>4230.075524084567</v>
      </c>
      <c r="F67" s="4">
        <f>E67*(1.08)-F68</f>
        <v>3355.5038693822125</v>
      </c>
      <c r="G67" s="4">
        <f>F67*(1.08)-G68</f>
        <v>2366.328903067718</v>
      </c>
      <c r="H67" s="4">
        <f>G67*(1.08)-H68</f>
        <v>1251.739697296229</v>
      </c>
      <c r="I67" s="4">
        <f>H67*(1.08)-I68</f>
        <v>0</v>
      </c>
      <c r="J67" s="4"/>
      <c r="K67" s="15"/>
      <c r="L67" s="15"/>
      <c r="S67" s="10"/>
      <c r="T67" s="10"/>
    </row>
    <row r="68" spans="1:20" ht="12.75">
      <c r="A68" t="s">
        <v>15</v>
      </c>
      <c r="E68" s="4">
        <f>E64*$C$66</f>
        <v>1169.9244759154324</v>
      </c>
      <c r="F68" s="4">
        <f>F64*$C$66</f>
        <v>1212.9776966291201</v>
      </c>
      <c r="G68" s="4">
        <f>G64*$C$66</f>
        <v>1257.615275865072</v>
      </c>
      <c r="H68" s="4">
        <f>H64*$C$66</f>
        <v>1303.8955180169066</v>
      </c>
      <c r="I68" s="4">
        <f>I64*$C$66</f>
        <v>1351.8788730799288</v>
      </c>
      <c r="J68" s="4"/>
      <c r="K68" s="15"/>
      <c r="L68" s="15"/>
      <c r="S68" s="10"/>
      <c r="T68" s="10"/>
    </row>
    <row r="69" spans="1:20" ht="12.75">
      <c r="A69" t="s">
        <v>16</v>
      </c>
      <c r="D69" s="8">
        <f>D67</f>
        <v>5000</v>
      </c>
      <c r="E69" s="8">
        <f>E35</f>
        <v>4230.075524084567</v>
      </c>
      <c r="F69" s="8">
        <f>F67</f>
        <v>3355.5038693822125</v>
      </c>
      <c r="G69" s="8">
        <f>G67</f>
        <v>2366.328903067718</v>
      </c>
      <c r="H69" s="8">
        <f>H67</f>
        <v>1251.739697296229</v>
      </c>
      <c r="I69" s="8">
        <f>I67</f>
        <v>0</v>
      </c>
      <c r="J69" s="8"/>
      <c r="K69" s="15"/>
      <c r="L69" s="15"/>
      <c r="S69" s="10"/>
      <c r="T69" s="10"/>
    </row>
    <row r="70" spans="5:9" ht="12.75">
      <c r="E70" s="4">
        <f>D69-E69</f>
        <v>769.9244759154326</v>
      </c>
      <c r="F70" s="4">
        <f>E69-F69</f>
        <v>874.5716547023549</v>
      </c>
      <c r="G70" s="4">
        <f>F69-G69</f>
        <v>989.1749663144947</v>
      </c>
      <c r="H70" s="4">
        <f>G69-H69</f>
        <v>1114.5892057714889</v>
      </c>
      <c r="I70" s="4">
        <f>H69-I69</f>
        <v>1251.739697296229</v>
      </c>
    </row>
    <row r="71" spans="1:20" ht="12.75">
      <c r="A71" t="s">
        <v>21</v>
      </c>
      <c r="M71" s="5"/>
      <c r="N71" s="5"/>
      <c r="P71" s="5"/>
      <c r="S71" s="10"/>
      <c r="T71" s="10"/>
    </row>
    <row r="72" spans="13:20" ht="12.75">
      <c r="M72" s="5"/>
      <c r="N72" s="5"/>
      <c r="P72" s="5"/>
      <c r="S72" s="10"/>
      <c r="T72" s="10"/>
    </row>
    <row r="73" spans="3:20" ht="12.75">
      <c r="C73" t="s">
        <v>7</v>
      </c>
      <c r="D73" s="1">
        <v>38352</v>
      </c>
      <c r="E73" s="1">
        <v>38717</v>
      </c>
      <c r="F73" s="1">
        <v>39082</v>
      </c>
      <c r="G73" s="1">
        <v>39447</v>
      </c>
      <c r="H73" s="1">
        <v>39813</v>
      </c>
      <c r="I73" s="1">
        <v>40178</v>
      </c>
      <c r="J73" s="1"/>
      <c r="K73" s="18"/>
      <c r="L73" s="18"/>
      <c r="S73" s="10"/>
      <c r="T73" s="10"/>
    </row>
    <row r="74" spans="1:20" ht="13.5" customHeight="1">
      <c r="A74" t="s">
        <v>1</v>
      </c>
      <c r="D74" s="2">
        <v>100000</v>
      </c>
      <c r="E74" s="3">
        <f>D74*(1+E75)*(1-E76)</f>
        <v>103680</v>
      </c>
      <c r="F74" s="3">
        <f>E74*(1+F75)*(1-F76)</f>
        <v>69672.95999999999</v>
      </c>
      <c r="G74" s="3">
        <f>F74*(1+G75)*(1-G76)</f>
        <v>80263.24991999997</v>
      </c>
      <c r="H74" s="3">
        <f>G74*(1+H75)*(1-H76)</f>
        <v>92463.26390783997</v>
      </c>
      <c r="I74" s="3">
        <f>H74*(1+I75)*(1-I76)</f>
        <v>106517.68002183163</v>
      </c>
      <c r="J74" s="3"/>
      <c r="K74" s="19"/>
      <c r="L74" s="19"/>
      <c r="S74" s="10"/>
      <c r="T74" s="10"/>
    </row>
    <row r="75" spans="1:20" ht="12.75">
      <c r="A75" t="s">
        <v>23</v>
      </c>
      <c r="E75" s="6">
        <v>0.08</v>
      </c>
      <c r="F75" s="6">
        <v>-0.3</v>
      </c>
      <c r="G75" s="6">
        <v>0.2</v>
      </c>
      <c r="H75" s="6">
        <f>G75</f>
        <v>0.2</v>
      </c>
      <c r="I75" s="6">
        <f>H75</f>
        <v>0.2</v>
      </c>
      <c r="J75" s="6"/>
      <c r="K75" s="20"/>
      <c r="L75" s="20"/>
      <c r="S75" s="10"/>
      <c r="T75" s="10"/>
    </row>
    <row r="76" spans="1:20" ht="12.75">
      <c r="A76" t="s">
        <v>22</v>
      </c>
      <c r="E76" s="6">
        <v>0.04</v>
      </c>
      <c r="F76" s="6">
        <v>0.04</v>
      </c>
      <c r="G76" s="6">
        <v>0.04</v>
      </c>
      <c r="H76" s="6">
        <v>0.04</v>
      </c>
      <c r="I76" s="6">
        <v>0.04</v>
      </c>
      <c r="J76" s="6"/>
      <c r="K76" s="20"/>
      <c r="L76" s="20"/>
      <c r="S76" s="10"/>
      <c r="T76" s="10"/>
    </row>
    <row r="77" spans="1:20" ht="12.75">
      <c r="A77" t="s">
        <v>6</v>
      </c>
      <c r="E77" s="6">
        <v>0.05</v>
      </c>
      <c r="F77" s="6">
        <v>0</v>
      </c>
      <c r="G77" s="6">
        <v>0</v>
      </c>
      <c r="H77" s="6">
        <v>0</v>
      </c>
      <c r="I77" s="6">
        <v>0</v>
      </c>
      <c r="J77" s="6"/>
      <c r="K77" s="20"/>
      <c r="L77" s="20"/>
      <c r="S77" s="10"/>
      <c r="T77" s="10"/>
    </row>
    <row r="78" spans="1:20" ht="12.75">
      <c r="A78" t="s">
        <v>5</v>
      </c>
      <c r="E78" s="6">
        <v>0.02</v>
      </c>
      <c r="F78" s="6">
        <v>0.02</v>
      </c>
      <c r="G78" s="6">
        <v>0.02</v>
      </c>
      <c r="H78" s="6">
        <v>0.02</v>
      </c>
      <c r="I78" s="6">
        <v>0.02</v>
      </c>
      <c r="J78" s="6"/>
      <c r="K78" s="20"/>
      <c r="L78" s="20"/>
      <c r="S78" s="10"/>
      <c r="T78" s="10"/>
    </row>
    <row r="79" spans="1:20" ht="12.75">
      <c r="A79" t="s">
        <v>11</v>
      </c>
      <c r="C79" s="3">
        <f>E79</f>
        <v>5000</v>
      </c>
      <c r="E79" s="3">
        <f>E77*D74</f>
        <v>5000</v>
      </c>
      <c r="F79" s="3">
        <f>F77*E74</f>
        <v>0</v>
      </c>
      <c r="G79" s="3">
        <f>G77*F74</f>
        <v>0</v>
      </c>
      <c r="H79" s="3">
        <f>H77*G74</f>
        <v>0</v>
      </c>
      <c r="I79" s="3">
        <f>I77*H74</f>
        <v>0</v>
      </c>
      <c r="J79" s="3"/>
      <c r="K79" s="19"/>
      <c r="L79" s="19"/>
      <c r="S79" s="10"/>
      <c r="T79" s="10"/>
    </row>
    <row r="80" spans="1:20" ht="13.5" customHeight="1">
      <c r="A80" t="s">
        <v>4</v>
      </c>
      <c r="C80" s="3">
        <f>SUMPRODUCT(E80:P80,$E$16:$P$16)</f>
        <v>7174.299039780519</v>
      </c>
      <c r="E80" s="3">
        <f>(E76-E78)*D74</f>
        <v>2000</v>
      </c>
      <c r="F80" s="3">
        <f>(F76-F78)*E74</f>
        <v>2073.6</v>
      </c>
      <c r="G80" s="3">
        <f>(G76-G78)*F74</f>
        <v>1393.4591999999998</v>
      </c>
      <c r="H80" s="3">
        <f>(H76-H78)*G74</f>
        <v>1605.2649983999995</v>
      </c>
      <c r="I80" s="3">
        <f>(I76-I78)*H74</f>
        <v>1849.2652781567995</v>
      </c>
      <c r="J80" s="3"/>
      <c r="K80" s="19"/>
      <c r="L80" s="19"/>
      <c r="S80" s="10"/>
      <c r="T80" s="10"/>
    </row>
    <row r="81" spans="1:20" ht="13.5" customHeight="1">
      <c r="A81" t="s">
        <v>8</v>
      </c>
      <c r="E81">
        <f>1/(1.08)</f>
        <v>0.9259259259259258</v>
      </c>
      <c r="F81">
        <f>E81/(1.08)</f>
        <v>0.8573388203017831</v>
      </c>
      <c r="G81">
        <f>F81/(1.08)</f>
        <v>0.7938322410201695</v>
      </c>
      <c r="H81">
        <f>G81/(1.08)</f>
        <v>0.7350298527964532</v>
      </c>
      <c r="I81">
        <f>H81/(1.08)</f>
        <v>0.6805831970337529</v>
      </c>
      <c r="S81" s="10"/>
      <c r="T81" s="10"/>
    </row>
    <row r="82" spans="1:20" ht="12.75">
      <c r="A82" t="s">
        <v>9</v>
      </c>
      <c r="C82">
        <f>C79/C80</f>
        <v>0.6969321981528336</v>
      </c>
      <c r="S82" s="10"/>
      <c r="T82" s="10"/>
    </row>
    <row r="83" spans="1:20" ht="12.75">
      <c r="A83" t="s">
        <v>14</v>
      </c>
      <c r="D83" s="4">
        <f>E79</f>
        <v>5000</v>
      </c>
      <c r="E83" s="4">
        <f>D83*(1.08)-E84</f>
        <v>4006.1356036943325</v>
      </c>
      <c r="F83" s="4">
        <f>E83*(1.08)-F84</f>
        <v>2881.467845900164</v>
      </c>
      <c r="G83" s="4">
        <f>F83*(1.08)-G84</f>
        <v>2140.8386902798884</v>
      </c>
      <c r="H83" s="4">
        <f>G83*(1.08)-H84</f>
        <v>1193.344921549563</v>
      </c>
      <c r="I83" s="4">
        <f>H83*(1.08)-I84</f>
        <v>0</v>
      </c>
      <c r="J83" s="4"/>
      <c r="K83" s="15"/>
      <c r="L83" s="15"/>
      <c r="S83" s="10"/>
      <c r="T83" s="10"/>
    </row>
    <row r="84" spans="1:20" ht="12.75">
      <c r="A84" t="s">
        <v>15</v>
      </c>
      <c r="E84" s="4">
        <f>E80*$C$82</f>
        <v>1393.8643963056672</v>
      </c>
      <c r="F84" s="4">
        <f>F80*$C$82</f>
        <v>1445.1586060897157</v>
      </c>
      <c r="G84" s="4">
        <f>G80*$C$82</f>
        <v>971.1465832922888</v>
      </c>
      <c r="H84" s="4">
        <f>H80*$C$82</f>
        <v>1118.7608639527166</v>
      </c>
      <c r="I84" s="4">
        <f>I80*$C$82</f>
        <v>1288.8125152735295</v>
      </c>
      <c r="J84" s="4"/>
      <c r="K84" s="15"/>
      <c r="L84" s="15"/>
      <c r="S84" s="10"/>
      <c r="T84" s="10"/>
    </row>
    <row r="85" spans="1:54" ht="12.75">
      <c r="A85" t="s">
        <v>16</v>
      </c>
      <c r="D85" s="8">
        <f>D83</f>
        <v>5000</v>
      </c>
      <c r="E85" s="8">
        <f>E18</f>
        <v>4230.075524084567</v>
      </c>
      <c r="F85" s="8">
        <f>F83</f>
        <v>2881.467845900164</v>
      </c>
      <c r="G85" s="8">
        <f>G83</f>
        <v>2140.8386902798884</v>
      </c>
      <c r="H85" s="8">
        <f>H83</f>
        <v>1193.344921549563</v>
      </c>
      <c r="I85" s="8">
        <f>I83</f>
        <v>0</v>
      </c>
      <c r="J85" s="8"/>
      <c r="K85" s="15"/>
      <c r="L85" s="15"/>
      <c r="M85" s="16"/>
      <c r="N85" s="16"/>
      <c r="O85" s="16"/>
      <c r="P85" s="16"/>
      <c r="Q85" s="16"/>
      <c r="R85" s="16"/>
      <c r="S85" s="17"/>
      <c r="T85" s="17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</row>
    <row r="86" spans="5:54" ht="12.75">
      <c r="E86" s="4">
        <f>D85-E85</f>
        <v>769.9244759154326</v>
      </c>
      <c r="F86" s="4">
        <f>E85-F85</f>
        <v>1348.6076781844035</v>
      </c>
      <c r="G86" s="4">
        <f>F85-G85</f>
        <v>740.6291556202755</v>
      </c>
      <c r="H86" s="4">
        <f>G85-H85</f>
        <v>947.4937687303254</v>
      </c>
      <c r="I86" s="4">
        <f>H85-I85</f>
        <v>1193.344921549563</v>
      </c>
      <c r="M86" s="16"/>
      <c r="N86" s="16"/>
      <c r="O86" s="16"/>
      <c r="P86" s="16"/>
      <c r="Q86" s="16"/>
      <c r="R86" s="16"/>
      <c r="S86" s="17"/>
      <c r="T86" s="17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</row>
    <row r="87" spans="1:54" ht="12.75">
      <c r="A87" t="s">
        <v>20</v>
      </c>
      <c r="M87" s="16"/>
      <c r="N87" s="16"/>
      <c r="O87" s="16"/>
      <c r="P87" s="16"/>
      <c r="Q87" s="16"/>
      <c r="R87" s="16"/>
      <c r="S87" s="17"/>
      <c r="T87" s="16"/>
      <c r="U87" s="16"/>
      <c r="V87" s="16"/>
      <c r="W87" s="16"/>
      <c r="X87" s="16"/>
      <c r="Y87" s="16"/>
      <c r="Z87" s="16"/>
      <c r="AA87" s="16"/>
      <c r="AB87" s="17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</row>
    <row r="88" spans="13:54" ht="12.75">
      <c r="M88" s="16"/>
      <c r="N88" s="16"/>
      <c r="O88" s="16"/>
      <c r="P88" s="16"/>
      <c r="Q88" s="16"/>
      <c r="R88" s="16"/>
      <c r="S88" s="17"/>
      <c r="T88" s="16"/>
      <c r="U88" s="16"/>
      <c r="V88" s="16"/>
      <c r="W88" s="16"/>
      <c r="X88" s="16"/>
      <c r="Y88" s="16"/>
      <c r="Z88" s="16"/>
      <c r="AA88" s="16"/>
      <c r="AB88" s="17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</row>
    <row r="89" spans="3:54" ht="12.75">
      <c r="C89" t="s">
        <v>7</v>
      </c>
      <c r="D89" s="1">
        <v>38352</v>
      </c>
      <c r="E89" s="1">
        <v>38717</v>
      </c>
      <c r="F89" s="1">
        <v>39082</v>
      </c>
      <c r="G89" s="1">
        <v>39447</v>
      </c>
      <c r="H89" s="1">
        <v>39813</v>
      </c>
      <c r="I89" s="1">
        <v>40178</v>
      </c>
      <c r="J89" s="1"/>
      <c r="L89" s="18"/>
      <c r="M89" s="16"/>
      <c r="N89" s="18"/>
      <c r="O89" s="18"/>
      <c r="P89" s="18"/>
      <c r="Q89" s="18"/>
      <c r="R89" s="18"/>
      <c r="S89" s="18"/>
      <c r="T89" s="18"/>
      <c r="U89" s="18"/>
      <c r="V89" s="16"/>
      <c r="W89" s="18"/>
      <c r="X89" s="18"/>
      <c r="Y89" s="18"/>
      <c r="Z89" s="18"/>
      <c r="AA89" s="18"/>
      <c r="AB89" s="18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</row>
    <row r="90" spans="1:54" ht="12.75" customHeight="1">
      <c r="A90" t="s">
        <v>1</v>
      </c>
      <c r="D90" s="2">
        <v>100000</v>
      </c>
      <c r="E90" s="3">
        <f>D90*(1+E91)*(1-E92)</f>
        <v>103680</v>
      </c>
      <c r="F90" s="3">
        <f>E90*(1+F91)*(1-F92)</f>
        <v>69672.95999999999</v>
      </c>
      <c r="G90" s="3">
        <f>F90*(1+G91)*(1-G92)</f>
        <v>72236.924928</v>
      </c>
      <c r="H90" s="3">
        <f>G90*(1+H91)*(1-H92)</f>
        <v>74895.24376535039</v>
      </c>
      <c r="I90" s="3">
        <f>H90*(1+I91)*(1-I92)</f>
        <v>77651.38873591529</v>
      </c>
      <c r="J90" s="3"/>
      <c r="L90" s="19"/>
      <c r="M90" s="16"/>
      <c r="N90" s="19"/>
      <c r="O90" s="19"/>
      <c r="P90" s="19"/>
      <c r="Q90" s="19"/>
      <c r="R90" s="19"/>
      <c r="S90" s="19"/>
      <c r="T90" s="16"/>
      <c r="U90" s="16"/>
      <c r="V90" s="16"/>
      <c r="W90" s="19"/>
      <c r="X90" s="19"/>
      <c r="Y90" s="19"/>
      <c r="Z90" s="19"/>
      <c r="AA90" s="19"/>
      <c r="AB90" s="19"/>
      <c r="AC90" s="16"/>
      <c r="AD90" s="15"/>
      <c r="AE90" s="15"/>
      <c r="AF90" s="15"/>
      <c r="AG90" s="15"/>
      <c r="AH90" s="15"/>
      <c r="AI90" s="15"/>
      <c r="AJ90" s="15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</row>
    <row r="91" spans="1:54" ht="13.5" customHeight="1">
      <c r="A91" t="s">
        <v>23</v>
      </c>
      <c r="E91" s="6">
        <v>0.08</v>
      </c>
      <c r="F91" s="6">
        <v>-0.3</v>
      </c>
      <c r="G91" s="9">
        <v>0.08</v>
      </c>
      <c r="H91" s="6">
        <v>0.08</v>
      </c>
      <c r="I91" s="6">
        <f>H91</f>
        <v>0.08</v>
      </c>
      <c r="J91" s="6"/>
      <c r="L91" s="20"/>
      <c r="M91" s="16"/>
      <c r="N91" s="16"/>
      <c r="O91" s="20"/>
      <c r="P91" s="20"/>
      <c r="Q91" s="21"/>
      <c r="R91" s="20"/>
      <c r="S91" s="20"/>
      <c r="T91" s="16"/>
      <c r="U91" s="16"/>
      <c r="V91" s="16"/>
      <c r="W91" s="16"/>
      <c r="X91" s="20"/>
      <c r="Y91" s="20"/>
      <c r="Z91" s="21"/>
      <c r="AA91" s="20"/>
      <c r="AB91" s="20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</row>
    <row r="92" spans="1:54" ht="12.75">
      <c r="A92" t="s">
        <v>22</v>
      </c>
      <c r="E92" s="6">
        <v>0.04</v>
      </c>
      <c r="F92" s="6">
        <v>0.04</v>
      </c>
      <c r="G92" s="6">
        <v>0.04</v>
      </c>
      <c r="H92" s="6">
        <v>0.04</v>
      </c>
      <c r="I92" s="6">
        <v>0.04</v>
      </c>
      <c r="J92" s="6"/>
      <c r="L92" s="20"/>
      <c r="M92" s="16"/>
      <c r="N92" s="16"/>
      <c r="O92" s="20"/>
      <c r="P92" s="20"/>
      <c r="Q92" s="20"/>
      <c r="R92" s="20"/>
      <c r="S92" s="20"/>
      <c r="T92" s="16"/>
      <c r="U92" s="16"/>
      <c r="V92" s="16"/>
      <c r="W92" s="16"/>
      <c r="X92" s="20"/>
      <c r="Y92" s="20"/>
      <c r="Z92" s="20"/>
      <c r="AA92" s="20"/>
      <c r="AB92" s="20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</row>
    <row r="93" spans="1:54" ht="12.75">
      <c r="A93" t="s">
        <v>6</v>
      </c>
      <c r="E93" s="6">
        <v>0.05</v>
      </c>
      <c r="F93" s="6">
        <v>0</v>
      </c>
      <c r="G93" s="6">
        <v>0</v>
      </c>
      <c r="H93" s="6">
        <v>0</v>
      </c>
      <c r="I93" s="6">
        <v>0</v>
      </c>
      <c r="J93" s="6"/>
      <c r="L93" s="20"/>
      <c r="M93" s="16"/>
      <c r="N93" s="16"/>
      <c r="O93" s="20"/>
      <c r="P93" s="20"/>
      <c r="Q93" s="20"/>
      <c r="R93" s="20"/>
      <c r="S93" s="20"/>
      <c r="T93" s="16"/>
      <c r="U93" s="16"/>
      <c r="V93" s="16"/>
      <c r="W93" s="16"/>
      <c r="X93" s="20"/>
      <c r="Y93" s="20"/>
      <c r="Z93" s="20"/>
      <c r="AA93" s="20"/>
      <c r="AB93" s="20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</row>
    <row r="94" spans="1:54" ht="12.75">
      <c r="A94" t="s">
        <v>5</v>
      </c>
      <c r="E94" s="6">
        <v>0.02</v>
      </c>
      <c r="F94" s="6">
        <v>0.02</v>
      </c>
      <c r="G94" s="6">
        <v>0.02</v>
      </c>
      <c r="H94" s="6">
        <v>0.02</v>
      </c>
      <c r="I94" s="6">
        <v>0.02</v>
      </c>
      <c r="J94" s="6"/>
      <c r="L94" s="20"/>
      <c r="M94" s="16"/>
      <c r="N94" s="16"/>
      <c r="O94" s="20"/>
      <c r="P94" s="20"/>
      <c r="Q94" s="20"/>
      <c r="R94" s="20"/>
      <c r="S94" s="20"/>
      <c r="T94" s="16"/>
      <c r="U94" s="16"/>
      <c r="V94" s="16"/>
      <c r="W94" s="16"/>
      <c r="X94" s="20"/>
      <c r="Y94" s="20"/>
      <c r="Z94" s="20"/>
      <c r="AA94" s="20"/>
      <c r="AB94" s="20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</row>
    <row r="95" spans="1:54" ht="12.75">
      <c r="A95" t="s">
        <v>11</v>
      </c>
      <c r="C95" s="3">
        <f>E95</f>
        <v>5000</v>
      </c>
      <c r="E95" s="3">
        <f>E93*D90</f>
        <v>5000</v>
      </c>
      <c r="F95" s="3">
        <f>F93*E90</f>
        <v>0</v>
      </c>
      <c r="G95" s="3">
        <f>G93*F90</f>
        <v>0</v>
      </c>
      <c r="H95" s="3">
        <f>H93*G90</f>
        <v>0</v>
      </c>
      <c r="I95" s="3">
        <f>I93*H90</f>
        <v>0</v>
      </c>
      <c r="J95" s="3"/>
      <c r="L95" s="19"/>
      <c r="M95" s="19"/>
      <c r="N95" s="16"/>
      <c r="O95" s="19"/>
      <c r="P95" s="19"/>
      <c r="Q95" s="19"/>
      <c r="R95" s="19"/>
      <c r="S95" s="19"/>
      <c r="T95" s="16"/>
      <c r="U95" s="16"/>
      <c r="V95" s="19"/>
      <c r="W95" s="16"/>
      <c r="X95" s="19"/>
      <c r="Y95" s="19"/>
      <c r="Z95" s="19"/>
      <c r="AA95" s="19"/>
      <c r="AB95" s="19"/>
      <c r="AC95" s="16"/>
      <c r="AD95" s="15"/>
      <c r="AE95" s="15"/>
      <c r="AF95" s="15"/>
      <c r="AG95" s="15"/>
      <c r="AH95" s="15"/>
      <c r="AI95" s="15"/>
      <c r="AJ95" s="15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</row>
    <row r="96" spans="1:54" ht="12.75">
      <c r="A96" t="s">
        <v>4</v>
      </c>
      <c r="C96" s="3">
        <f>SUMPRODUCT(E96:I96,$E$16:$I$16)</f>
        <v>6817.177283950615</v>
      </c>
      <c r="E96" s="3">
        <f>(E92-E94)*D90</f>
        <v>2000</v>
      </c>
      <c r="F96" s="3">
        <f>(F92-F94)*E90</f>
        <v>2073.6</v>
      </c>
      <c r="G96" s="3">
        <f>(G92-G94)*F90</f>
        <v>1393.4591999999998</v>
      </c>
      <c r="H96" s="3">
        <f>(H92-H94)*G90</f>
        <v>1444.73849856</v>
      </c>
      <c r="I96" s="3">
        <f>(I92-I94)*H90</f>
        <v>1497.9048753070078</v>
      </c>
      <c r="J96" s="3"/>
      <c r="L96" s="19"/>
      <c r="M96" s="19"/>
      <c r="N96" s="16"/>
      <c r="O96" s="19"/>
      <c r="P96" s="19"/>
      <c r="Q96" s="19"/>
      <c r="R96" s="19"/>
      <c r="S96" s="19"/>
      <c r="T96" s="16"/>
      <c r="U96" s="16"/>
      <c r="V96" s="19"/>
      <c r="W96" s="16"/>
      <c r="X96" s="19"/>
      <c r="Y96" s="19"/>
      <c r="Z96" s="19"/>
      <c r="AA96" s="19"/>
      <c r="AB96" s="19"/>
      <c r="AC96" s="16"/>
      <c r="AD96" s="15"/>
      <c r="AE96" s="15"/>
      <c r="AF96" s="15"/>
      <c r="AG96" s="15"/>
      <c r="AH96" s="15"/>
      <c r="AI96" s="15"/>
      <c r="AJ96" s="15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</row>
    <row r="97" spans="1:54" ht="12.75">
      <c r="A97" t="s">
        <v>8</v>
      </c>
      <c r="E97">
        <f>1/(1.08)</f>
        <v>0.9259259259259258</v>
      </c>
      <c r="F97">
        <f>E97/(1.08)</f>
        <v>0.8573388203017831</v>
      </c>
      <c r="G97">
        <f>F97/(1.08)</f>
        <v>0.7938322410201695</v>
      </c>
      <c r="H97">
        <f>G97/(1.08)</f>
        <v>0.7350298527964532</v>
      </c>
      <c r="I97">
        <f>H97/(1.08)</f>
        <v>0.6805831970337529</v>
      </c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</row>
    <row r="98" spans="1:54" ht="12.75">
      <c r="A98" t="s">
        <v>9</v>
      </c>
      <c r="C98" s="7">
        <f>C95/C96</f>
        <v>0.733441392491183</v>
      </c>
      <c r="M98" s="22"/>
      <c r="N98" s="16"/>
      <c r="O98" s="16"/>
      <c r="P98" s="16"/>
      <c r="Q98" s="16"/>
      <c r="R98" s="16"/>
      <c r="S98" s="16"/>
      <c r="T98" s="16"/>
      <c r="U98" s="16"/>
      <c r="V98" s="22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</row>
    <row r="99" spans="1:54" ht="12.75">
      <c r="A99" t="s">
        <v>14</v>
      </c>
      <c r="D99" s="4">
        <f>E95</f>
        <v>5000</v>
      </c>
      <c r="E99" s="4">
        <f>D99*(1.08)-E100</f>
        <v>3933.117215017634</v>
      </c>
      <c r="F99" s="4">
        <f>E99*(1.08)-F100</f>
        <v>2726.9025207493287</v>
      </c>
      <c r="G99" s="4">
        <f>F99*(1.08)-G100</f>
        <v>1923.0340663816255</v>
      </c>
      <c r="H99" s="4">
        <f>G99*(1.08)-H100</f>
        <v>1017.2457755226883</v>
      </c>
      <c r="I99" s="4">
        <f>H99*(1.08)-I100</f>
        <v>0</v>
      </c>
      <c r="J99" s="4"/>
      <c r="L99" s="15"/>
      <c r="M99" s="16"/>
      <c r="N99" s="15"/>
      <c r="O99" s="15"/>
      <c r="P99" s="15"/>
      <c r="Q99" s="15"/>
      <c r="R99" s="15"/>
      <c r="S99" s="15"/>
      <c r="T99" s="16"/>
      <c r="U99" s="16"/>
      <c r="V99" s="16"/>
      <c r="W99" s="15"/>
      <c r="X99" s="15"/>
      <c r="Y99" s="15"/>
      <c r="Z99" s="15"/>
      <c r="AA99" s="15"/>
      <c r="AB99" s="15"/>
      <c r="AC99" s="16"/>
      <c r="AD99" s="15"/>
      <c r="AE99" s="15"/>
      <c r="AF99" s="15"/>
      <c r="AG99" s="15"/>
      <c r="AH99" s="15"/>
      <c r="AI99" s="15"/>
      <c r="AJ99" s="15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</row>
    <row r="100" spans="1:54" ht="12.75">
      <c r="A100" t="s">
        <v>15</v>
      </c>
      <c r="E100" s="4">
        <f>E96*$C$98</f>
        <v>1466.882784982366</v>
      </c>
      <c r="F100" s="4">
        <f>F96*$C$98</f>
        <v>1520.864071469717</v>
      </c>
      <c r="G100" s="4">
        <f>G96*$C$98</f>
        <v>1022.0206560276497</v>
      </c>
      <c r="H100" s="4">
        <f>H96*$C$98</f>
        <v>1059.6310161694673</v>
      </c>
      <c r="I100" s="4">
        <f>I96*$C$98</f>
        <v>1098.6254375645037</v>
      </c>
      <c r="J100" s="4"/>
      <c r="L100" s="15"/>
      <c r="M100" s="16"/>
      <c r="N100" s="16"/>
      <c r="O100" s="15"/>
      <c r="P100" s="15"/>
      <c r="Q100" s="15"/>
      <c r="R100" s="15"/>
      <c r="S100" s="15"/>
      <c r="T100" s="16"/>
      <c r="U100" s="16"/>
      <c r="V100" s="16"/>
      <c r="W100" s="16"/>
      <c r="X100" s="15"/>
      <c r="Y100" s="15"/>
      <c r="Z100" s="15"/>
      <c r="AA100" s="15"/>
      <c r="AB100" s="15"/>
      <c r="AC100" s="16"/>
      <c r="AD100" s="15"/>
      <c r="AE100" s="15"/>
      <c r="AF100" s="15"/>
      <c r="AG100" s="15"/>
      <c r="AH100" s="15"/>
      <c r="AI100" s="15"/>
      <c r="AJ100" s="15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</row>
    <row r="101" spans="1:54" ht="12.75">
      <c r="A101" t="s">
        <v>16</v>
      </c>
      <c r="D101" s="8">
        <f>D99</f>
        <v>5000</v>
      </c>
      <c r="E101" s="8">
        <f>E53</f>
        <v>4230.075524084567</v>
      </c>
      <c r="F101" s="8">
        <f>F99</f>
        <v>2726.9025207493287</v>
      </c>
      <c r="G101" s="8">
        <f>G99</f>
        <v>1923.0340663816255</v>
      </c>
      <c r="H101" s="8">
        <f>H99</f>
        <v>1017.2457755226883</v>
      </c>
      <c r="I101" s="8">
        <f>I99</f>
        <v>0</v>
      </c>
      <c r="J101" s="8"/>
      <c r="L101" s="15"/>
      <c r="M101" s="16"/>
      <c r="N101" s="15"/>
      <c r="O101" s="15"/>
      <c r="P101" s="15"/>
      <c r="Q101" s="15"/>
      <c r="R101" s="15"/>
      <c r="S101" s="15"/>
      <c r="T101" s="16"/>
      <c r="U101" s="16"/>
      <c r="V101" s="16"/>
      <c r="W101" s="15"/>
      <c r="X101" s="15"/>
      <c r="Y101" s="15"/>
      <c r="Z101" s="15"/>
      <c r="AA101" s="15"/>
      <c r="AB101" s="15"/>
      <c r="AC101" s="16"/>
      <c r="AD101" s="15"/>
      <c r="AE101" s="15"/>
      <c r="AF101" s="15"/>
      <c r="AG101" s="15"/>
      <c r="AH101" s="15"/>
      <c r="AI101" s="15"/>
      <c r="AJ101" s="15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</row>
    <row r="102" spans="5:54" ht="12.75">
      <c r="E102" s="4">
        <f>D101-E101</f>
        <v>769.9244759154326</v>
      </c>
      <c r="F102" s="4">
        <f>E101-F101</f>
        <v>1503.1730033352387</v>
      </c>
      <c r="G102" s="4">
        <f>F101-G101</f>
        <v>803.8684543677032</v>
      </c>
      <c r="H102" s="4">
        <f>G101-H101</f>
        <v>905.7882908589372</v>
      </c>
      <c r="I102" s="4">
        <f>H101-I101</f>
        <v>1017.2457755226883</v>
      </c>
      <c r="M102" s="16"/>
      <c r="N102" s="16"/>
      <c r="O102" s="15"/>
      <c r="P102" s="15"/>
      <c r="Q102" s="15"/>
      <c r="R102" s="15"/>
      <c r="S102" s="15"/>
      <c r="T102" s="16"/>
      <c r="U102" s="16"/>
      <c r="V102" s="16"/>
      <c r="W102" s="16"/>
      <c r="X102" s="15"/>
      <c r="Y102" s="15"/>
      <c r="Z102" s="15"/>
      <c r="AA102" s="15"/>
      <c r="AB102" s="15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</row>
    <row r="103" spans="13:54" ht="12.75">
      <c r="M103" s="16"/>
      <c r="N103" s="16"/>
      <c r="O103" s="15"/>
      <c r="P103" s="15"/>
      <c r="Q103" s="15"/>
      <c r="R103" s="15"/>
      <c r="S103" s="15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</row>
    <row r="104" spans="13:54" ht="12.75"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</row>
    <row r="106" spans="2:6" ht="12.75">
      <c r="B106" s="4"/>
      <c r="C106" s="4"/>
      <c r="F106" s="4"/>
    </row>
    <row r="107" spans="2:6" ht="12.75">
      <c r="B107" s="4"/>
      <c r="C107" s="4"/>
      <c r="F107" s="4"/>
    </row>
    <row r="108" spans="2:6" ht="12.75">
      <c r="B108" s="4"/>
      <c r="C108" s="4"/>
      <c r="F108" s="4"/>
    </row>
    <row r="109" spans="2:6" ht="12.75">
      <c r="B109" s="4"/>
      <c r="C109" s="4"/>
      <c r="F109" s="4"/>
    </row>
    <row r="110" spans="2:3" ht="12.75">
      <c r="B110" s="4"/>
      <c r="C110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47">
      <selection activeCell="A56" sqref="A56:I71"/>
    </sheetView>
  </sheetViews>
  <sheetFormatPr defaultColWidth="9.140625" defaultRowHeight="12.75"/>
  <cols>
    <col min="1" max="1" width="22.7109375" style="12" customWidth="1"/>
    <col min="2" max="2" width="2.8515625" style="12" hidden="1" customWidth="1"/>
    <col min="3" max="3" width="9.140625" style="12" customWidth="1"/>
    <col min="4" max="9" width="10.140625" style="12" bestFit="1" customWidth="1"/>
    <col min="10" max="16384" width="9.140625" style="12" customWidth="1"/>
  </cols>
  <sheetData>
    <row r="1" spans="1:9" ht="12.75">
      <c r="A1" t="s">
        <v>10</v>
      </c>
      <c r="B1"/>
      <c r="C1"/>
      <c r="D1"/>
      <c r="E1"/>
      <c r="F1"/>
      <c r="G1"/>
      <c r="H1"/>
      <c r="I1"/>
    </row>
    <row r="2" spans="1:9" ht="12.75">
      <c r="A2"/>
      <c r="B2"/>
      <c r="C2"/>
      <c r="D2"/>
      <c r="E2"/>
      <c r="F2"/>
      <c r="G2"/>
      <c r="H2"/>
      <c r="I2"/>
    </row>
    <row r="3" spans="1:9" ht="12.75">
      <c r="A3" t="s">
        <v>2</v>
      </c>
      <c r="B3"/>
      <c r="C3"/>
      <c r="D3"/>
      <c r="E3"/>
      <c r="F3"/>
      <c r="G3"/>
      <c r="H3"/>
      <c r="I3"/>
    </row>
    <row r="4" spans="1:9" ht="12.75">
      <c r="A4"/>
      <c r="B4"/>
      <c r="C4" s="14" t="s">
        <v>7</v>
      </c>
      <c r="D4" s="1">
        <v>39813</v>
      </c>
      <c r="E4" s="1">
        <v>40178</v>
      </c>
      <c r="F4" s="1">
        <v>40543</v>
      </c>
      <c r="G4" s="1">
        <v>40908</v>
      </c>
      <c r="H4" s="1">
        <v>41274</v>
      </c>
      <c r="I4" s="1">
        <v>41639</v>
      </c>
    </row>
    <row r="5" spans="1:9" ht="12.75">
      <c r="A5" t="s">
        <v>1</v>
      </c>
      <c r="B5"/>
      <c r="C5"/>
      <c r="D5" s="2">
        <v>100000</v>
      </c>
      <c r="E5" s="3">
        <f>D5*(1+E8)*(1-E11)</f>
        <v>103680</v>
      </c>
      <c r="F5" s="3">
        <f>E5*(1+F8)*(1-F11)</f>
        <v>107495.424</v>
      </c>
      <c r="G5" s="3">
        <f>F5*(1+G8)*(1-G11)</f>
        <v>111451.2556032</v>
      </c>
      <c r="H5" s="3">
        <f>G5*(1+H8)*(1-H11)</f>
        <v>115552.66180939776</v>
      </c>
      <c r="I5" s="3">
        <f>H5*(1+I8)*(1-I11)</f>
        <v>119804.9997639836</v>
      </c>
    </row>
    <row r="6" spans="1:9" ht="12.75" hidden="1">
      <c r="A6" t="s">
        <v>24</v>
      </c>
      <c r="B6"/>
      <c r="C6" s="11">
        <f>SUMPRODUCT(D5:H5,E6:I6)/SUM(D5:H5)</f>
        <v>0.09999999999999999</v>
      </c>
      <c r="D6"/>
      <c r="E6" s="6">
        <v>0.1</v>
      </c>
      <c r="F6" s="6">
        <v>0.1</v>
      </c>
      <c r="G6" s="6">
        <v>0.1</v>
      </c>
      <c r="H6" s="6">
        <v>0.1</v>
      </c>
      <c r="I6" s="6">
        <v>0.1</v>
      </c>
    </row>
    <row r="7" spans="1:9" ht="12.75" hidden="1">
      <c r="A7" t="s">
        <v>25</v>
      </c>
      <c r="B7"/>
      <c r="C7"/>
      <c r="D7" s="2"/>
      <c r="E7" s="6">
        <v>0.02</v>
      </c>
      <c r="F7" s="6">
        <v>0.02</v>
      </c>
      <c r="G7" s="6">
        <v>0.02</v>
      </c>
      <c r="H7" s="6">
        <v>0.02</v>
      </c>
      <c r="I7" s="6">
        <v>0.02</v>
      </c>
    </row>
    <row r="8" spans="1:9" ht="12.75" hidden="1">
      <c r="A8" t="s">
        <v>23</v>
      </c>
      <c r="B8"/>
      <c r="C8"/>
      <c r="D8" s="11"/>
      <c r="E8" s="6">
        <v>0.08</v>
      </c>
      <c r="F8" s="6">
        <v>0.08</v>
      </c>
      <c r="G8" s="6">
        <v>0.08</v>
      </c>
      <c r="H8" s="6">
        <v>0.08</v>
      </c>
      <c r="I8" s="6">
        <v>0.08</v>
      </c>
    </row>
    <row r="9" spans="1:9" ht="12.75" hidden="1">
      <c r="A9" t="s">
        <v>3</v>
      </c>
      <c r="B9"/>
      <c r="C9"/>
      <c r="D9"/>
      <c r="E9" s="6">
        <v>0.02</v>
      </c>
      <c r="F9" s="6">
        <v>0.02</v>
      </c>
      <c r="G9" s="6">
        <v>0.02</v>
      </c>
      <c r="H9" s="6">
        <v>0.02</v>
      </c>
      <c r="I9" s="6">
        <v>0.02</v>
      </c>
    </row>
    <row r="10" spans="1:9" ht="12.75" hidden="1">
      <c r="A10" t="s">
        <v>26</v>
      </c>
      <c r="B10"/>
      <c r="C10"/>
      <c r="D10"/>
      <c r="E10" s="6">
        <v>0.02</v>
      </c>
      <c r="F10" s="6">
        <v>0.02</v>
      </c>
      <c r="G10" s="6">
        <v>0.02</v>
      </c>
      <c r="H10" s="6">
        <v>0.02</v>
      </c>
      <c r="I10" s="6">
        <v>0.02</v>
      </c>
    </row>
    <row r="11" spans="1:9" ht="12.75" hidden="1">
      <c r="A11" t="s">
        <v>22</v>
      </c>
      <c r="B11"/>
      <c r="C11"/>
      <c r="D11"/>
      <c r="E11" s="6">
        <v>0.04</v>
      </c>
      <c r="F11" s="6">
        <v>0.04</v>
      </c>
      <c r="G11" s="6">
        <v>0.04</v>
      </c>
      <c r="H11" s="6">
        <v>0.04</v>
      </c>
      <c r="I11" s="6">
        <v>0.04</v>
      </c>
    </row>
    <row r="12" spans="1:9" ht="12.75" hidden="1">
      <c r="A12" t="s">
        <v>6</v>
      </c>
      <c r="B12"/>
      <c r="C12"/>
      <c r="D12"/>
      <c r="E12" s="6">
        <v>0.05</v>
      </c>
      <c r="F12" s="6">
        <v>0</v>
      </c>
      <c r="G12" s="6">
        <v>0</v>
      </c>
      <c r="H12" s="6">
        <v>0</v>
      </c>
      <c r="I12" s="6">
        <v>0</v>
      </c>
    </row>
    <row r="13" spans="1:9" ht="12.75" hidden="1">
      <c r="A13" t="s">
        <v>5</v>
      </c>
      <c r="B13"/>
      <c r="C13"/>
      <c r="D13"/>
      <c r="E13" s="6">
        <v>0.02</v>
      </c>
      <c r="F13" s="6">
        <v>0.02</v>
      </c>
      <c r="G13" s="6">
        <v>0.02</v>
      </c>
      <c r="H13" s="6">
        <v>0.02</v>
      </c>
      <c r="I13" s="6">
        <v>0.02</v>
      </c>
    </row>
    <row r="14" spans="1:9" ht="12.75" hidden="1">
      <c r="A14" t="s">
        <v>11</v>
      </c>
      <c r="B14"/>
      <c r="C14" s="3">
        <f>E14</f>
        <v>5000</v>
      </c>
      <c r="D14"/>
      <c r="E14" s="3">
        <f>E12*D5</f>
        <v>5000</v>
      </c>
      <c r="F14" s="3">
        <f>F12*E5</f>
        <v>0</v>
      </c>
      <c r="G14" s="3">
        <f>G12*F5</f>
        <v>0</v>
      </c>
      <c r="H14" s="3">
        <f>H12*G5</f>
        <v>0</v>
      </c>
      <c r="I14" s="3">
        <f>I12*H5</f>
        <v>0</v>
      </c>
    </row>
    <row r="15" spans="1:9" ht="12.75">
      <c r="A15" t="s">
        <v>4</v>
      </c>
      <c r="B15"/>
      <c r="C15" s="3">
        <f>SUMPRODUCT(E15:P15,$E$16:$P$16)</f>
        <v>8547.560296296295</v>
      </c>
      <c r="D15"/>
      <c r="E15" s="3">
        <f>(E11-E13)*D5</f>
        <v>2000</v>
      </c>
      <c r="F15" s="3">
        <f>(F11-F13)*E5</f>
        <v>2073.6</v>
      </c>
      <c r="G15" s="3">
        <f>(G11-G13)*F5</f>
        <v>2149.90848</v>
      </c>
      <c r="H15" s="3">
        <f>(H11-H13)*G5</f>
        <v>2229.025112064</v>
      </c>
      <c r="I15" s="3">
        <f>(I11-I13)*H5</f>
        <v>2311.0532361879555</v>
      </c>
    </row>
    <row r="16" spans="1:9" ht="12.75" hidden="1">
      <c r="A16" t="s">
        <v>8</v>
      </c>
      <c r="B16"/>
      <c r="C16"/>
      <c r="D16"/>
      <c r="E16" s="7">
        <f>1/(1.08)</f>
        <v>0.9259259259259258</v>
      </c>
      <c r="F16" s="7">
        <f>E16/(1.08)</f>
        <v>0.8573388203017831</v>
      </c>
      <c r="G16" s="7">
        <f>F16/(1.08)</f>
        <v>0.7938322410201695</v>
      </c>
      <c r="H16" s="7">
        <f>G16/(1.08)</f>
        <v>0.7350298527964532</v>
      </c>
      <c r="I16" s="7">
        <f>H16/(1.08)</f>
        <v>0.6805831970337529</v>
      </c>
    </row>
    <row r="17" spans="1:9" ht="13.5" thickBot="1">
      <c r="A17" t="s">
        <v>9</v>
      </c>
      <c r="B17"/>
      <c r="C17">
        <f>C14/C15</f>
        <v>0.5849622379577162</v>
      </c>
      <c r="D17"/>
      <c r="E17"/>
      <c r="F17"/>
      <c r="G17"/>
      <c r="H17"/>
      <c r="I17"/>
    </row>
    <row r="18" spans="1:9" ht="13.5" thickBot="1">
      <c r="A18" t="s">
        <v>12</v>
      </c>
      <c r="B18"/>
      <c r="C18"/>
      <c r="D18" s="8">
        <f>E14</f>
        <v>5000</v>
      </c>
      <c r="E18" s="23">
        <f>D18*(1.08)-E19</f>
        <v>4230.075524084567</v>
      </c>
      <c r="F18" s="8">
        <f>E18*(1.08)-F19</f>
        <v>3355.5038693822125</v>
      </c>
      <c r="G18" s="8">
        <f>F18*(1.08)-G19</f>
        <v>2366.328903067718</v>
      </c>
      <c r="H18" s="8">
        <f>G18*(1.08)-H19</f>
        <v>1251.739697296229</v>
      </c>
      <c r="I18" s="8">
        <f>H18*(1.08)-I19</f>
        <v>0</v>
      </c>
    </row>
    <row r="19" spans="1:9" ht="12.75">
      <c r="A19" t="s">
        <v>10</v>
      </c>
      <c r="B19"/>
      <c r="C19"/>
      <c r="D19"/>
      <c r="E19" s="4">
        <f>E15*$C$17</f>
        <v>1169.9244759154324</v>
      </c>
      <c r="F19" s="4">
        <f>F15*$C$17</f>
        <v>1212.9776966291201</v>
      </c>
      <c r="G19" s="4">
        <f>G15*$C$17</f>
        <v>1257.615275865072</v>
      </c>
      <c r="H19" s="4">
        <f>H15*$C$17</f>
        <v>1303.8955180169066</v>
      </c>
      <c r="I19" s="4">
        <f>I15*$C$17</f>
        <v>1351.8788730799288</v>
      </c>
    </row>
    <row r="20" spans="1:9" ht="12.75">
      <c r="A20" s="12" t="s">
        <v>40</v>
      </c>
      <c r="E20" s="25">
        <f>E15+E18-D18</f>
        <v>1230.0755240845674</v>
      </c>
      <c r="F20" s="25">
        <f aca="true" t="shared" si="0" ref="F20:I20">F15+F18-E18</f>
        <v>1199.0283452976446</v>
      </c>
      <c r="G20" s="25">
        <f t="shared" si="0"/>
        <v>1160.7335136855054</v>
      </c>
      <c r="H20" s="25">
        <f t="shared" si="0"/>
        <v>1114.4359062925114</v>
      </c>
      <c r="I20" s="25">
        <f t="shared" si="0"/>
        <v>1059.3135388917265</v>
      </c>
    </row>
    <row r="22" spans="1:9" ht="12.75">
      <c r="A22" t="s">
        <v>31</v>
      </c>
      <c r="B22"/>
      <c r="C22"/>
      <c r="D22"/>
      <c r="E22"/>
      <c r="F22"/>
      <c r="G22"/>
      <c r="H22"/>
      <c r="I22"/>
    </row>
    <row r="23" spans="1:9" ht="12.75">
      <c r="A23"/>
      <c r="B23"/>
      <c r="C23" s="14" t="s">
        <v>7</v>
      </c>
      <c r="D23" s="1">
        <v>39813</v>
      </c>
      <c r="E23" s="1">
        <v>40178</v>
      </c>
      <c r="F23" s="1">
        <v>40543</v>
      </c>
      <c r="G23" s="1">
        <v>40908</v>
      </c>
      <c r="H23" s="1">
        <v>41274</v>
      </c>
      <c r="I23" s="1">
        <v>41639</v>
      </c>
    </row>
    <row r="24" spans="1:9" ht="12.75">
      <c r="A24" t="s">
        <v>1</v>
      </c>
      <c r="B24"/>
      <c r="C24"/>
      <c r="D24" s="2">
        <v>100000</v>
      </c>
      <c r="E24" s="3">
        <f>D24*(1+E8)*(1-E11)</f>
        <v>103680</v>
      </c>
      <c r="F24" s="3">
        <f>E24*(1+F8)*(1-F11)</f>
        <v>107495.424</v>
      </c>
      <c r="G24" s="3">
        <f>F24*(1+G8)*(1-G11)</f>
        <v>111451.2556032</v>
      </c>
      <c r="H24" s="3">
        <f>G24*(1+H8)*(1-H11)</f>
        <v>115552.66180939776</v>
      </c>
      <c r="I24" s="3">
        <f>H24*(1+I8)*(1-I11)</f>
        <v>119804.9997639836</v>
      </c>
    </row>
    <row r="25" spans="1:9" ht="27" customHeight="1">
      <c r="A25" s="13" t="s">
        <v>29</v>
      </c>
      <c r="B25"/>
      <c r="C25"/>
      <c r="D25" s="2"/>
      <c r="E25" s="3">
        <v>-100</v>
      </c>
      <c r="F25" s="3">
        <v>20</v>
      </c>
      <c r="G25" s="3">
        <v>20</v>
      </c>
      <c r="H25" s="3">
        <v>20</v>
      </c>
      <c r="I25" s="3">
        <v>20</v>
      </c>
    </row>
    <row r="26" spans="1:9" ht="12" customHeight="1">
      <c r="A26" t="s">
        <v>4</v>
      </c>
      <c r="B26"/>
      <c r="C26" s="3">
        <f>SUMPRODUCT(E26:P26,$E$16:$P$16)</f>
        <v>8516.303385926745</v>
      </c>
      <c r="D26"/>
      <c r="E26" s="3">
        <f>(E11-E13)*D24+E25</f>
        <v>1900</v>
      </c>
      <c r="F26" s="3">
        <f>(F11-F13)*E24+F25</f>
        <v>2093.6</v>
      </c>
      <c r="G26" s="3">
        <f>(G11-G13)*F24+G25</f>
        <v>2169.90848</v>
      </c>
      <c r="H26" s="3">
        <f>(H11-H13)*G24+H25</f>
        <v>2249.025112064</v>
      </c>
      <c r="I26" s="3">
        <f>(I11-I13)*H24+I25</f>
        <v>2331.0532361879555</v>
      </c>
    </row>
    <row r="27" spans="1:9" ht="13.5" thickBot="1">
      <c r="A27" t="s">
        <v>9</v>
      </c>
      <c r="B27"/>
      <c r="C27">
        <f>D28/C26</f>
        <v>0.5871091920307274</v>
      </c>
      <c r="D27"/>
      <c r="E27"/>
      <c r="F27"/>
      <c r="G27"/>
      <c r="H27"/>
      <c r="I27"/>
    </row>
    <row r="28" spans="1:9" ht="13.5" thickBot="1">
      <c r="A28" t="s">
        <v>12</v>
      </c>
      <c r="B28"/>
      <c r="C28"/>
      <c r="D28" s="8">
        <v>5000</v>
      </c>
      <c r="E28" s="23">
        <f>D28*(1.08)-E29</f>
        <v>4284.492535141618</v>
      </c>
      <c r="F28" s="8">
        <f>E28*(1.08)-F29</f>
        <v>3398.0801335174165</v>
      </c>
      <c r="G28" s="8">
        <f>F28*(1.08)-G29</f>
        <v>2395.953329725386</v>
      </c>
      <c r="H28" s="8">
        <f>G28*(1.08)-H29</f>
        <v>1267.2062797027058</v>
      </c>
      <c r="I28" s="8">
        <f>H28*(1.08)-I29</f>
        <v>0</v>
      </c>
    </row>
    <row r="29" spans="1:9" ht="12.75">
      <c r="A29" t="s">
        <v>10</v>
      </c>
      <c r="B29"/>
      <c r="C29"/>
      <c r="D29"/>
      <c r="E29" s="4">
        <f>E26*$C$27</f>
        <v>1115.507464858382</v>
      </c>
      <c r="F29" s="4">
        <f aca="true" t="shared" si="1" ref="F29:I29">F26*$C$27</f>
        <v>1229.171804435531</v>
      </c>
      <c r="G29" s="4">
        <f t="shared" si="1"/>
        <v>1273.973214473424</v>
      </c>
      <c r="H29" s="4">
        <f t="shared" si="1"/>
        <v>1320.4233164007112</v>
      </c>
      <c r="I29" s="4">
        <f t="shared" si="1"/>
        <v>1368.582782078923</v>
      </c>
    </row>
    <row r="30" spans="1:9" ht="12.75">
      <c r="A30" s="12" t="s">
        <v>40</v>
      </c>
      <c r="E30" s="25">
        <f>E26+E28-D28</f>
        <v>1184.4925351416177</v>
      </c>
      <c r="F30" s="25">
        <f aca="true" t="shared" si="2" ref="F30:I30">F26+F28-E28</f>
        <v>1207.187598375799</v>
      </c>
      <c r="G30" s="25">
        <f t="shared" si="2"/>
        <v>1167.7816762079692</v>
      </c>
      <c r="H30" s="25">
        <f t="shared" si="2"/>
        <v>1120.27806204132</v>
      </c>
      <c r="I30" s="25">
        <f t="shared" si="2"/>
        <v>1063.8469564852496</v>
      </c>
    </row>
    <row r="33" spans="1:9" ht="12.75">
      <c r="A33" t="s">
        <v>28</v>
      </c>
      <c r="B33"/>
      <c r="C33"/>
      <c r="D33"/>
      <c r="E33"/>
      <c r="F33"/>
      <c r="G33"/>
      <c r="H33"/>
      <c r="I33"/>
    </row>
    <row r="34" spans="1:9" ht="12.75">
      <c r="A34"/>
      <c r="B34"/>
      <c r="C34" s="14" t="s">
        <v>7</v>
      </c>
      <c r="D34" s="1">
        <v>39813</v>
      </c>
      <c r="E34" s="1">
        <v>40178</v>
      </c>
      <c r="F34" s="1">
        <v>40543</v>
      </c>
      <c r="G34" s="1">
        <v>40908</v>
      </c>
      <c r="H34" s="1">
        <v>41274</v>
      </c>
      <c r="I34" s="1">
        <v>41639</v>
      </c>
    </row>
    <row r="35" spans="1:9" ht="12.75">
      <c r="A35" t="s">
        <v>1</v>
      </c>
      <c r="B35"/>
      <c r="C35"/>
      <c r="D35" s="2">
        <v>100000</v>
      </c>
      <c r="E35" s="3">
        <f>E24</f>
        <v>103680</v>
      </c>
      <c r="F35" s="3">
        <f aca="true" t="shared" si="3" ref="F35:I35">F24</f>
        <v>107495.424</v>
      </c>
      <c r="G35" s="3">
        <f t="shared" si="3"/>
        <v>111451.2556032</v>
      </c>
      <c r="H35" s="3">
        <f t="shared" si="3"/>
        <v>115552.66180939776</v>
      </c>
      <c r="I35" s="3">
        <f t="shared" si="3"/>
        <v>119804.9997639836</v>
      </c>
    </row>
    <row r="36" spans="1:9" ht="25.5">
      <c r="A36" s="13" t="s">
        <v>30</v>
      </c>
      <c r="B36"/>
      <c r="C36"/>
      <c r="D36" s="2"/>
      <c r="E36" s="3">
        <v>-100</v>
      </c>
      <c r="F36" s="3">
        <v>20</v>
      </c>
      <c r="G36" s="3">
        <v>20</v>
      </c>
      <c r="H36" s="3">
        <v>20</v>
      </c>
      <c r="I36" s="3">
        <v>20</v>
      </c>
    </row>
    <row r="37" spans="1:9" ht="12.75">
      <c r="A37" t="s">
        <v>4</v>
      </c>
      <c r="B37"/>
      <c r="C37" s="3">
        <f>SUMPRODUCT(E37:P37,$E$16:$P$16)</f>
        <v>8516.303385926745</v>
      </c>
      <c r="D37"/>
      <c r="E37" s="3">
        <f>(E11-E13)*D35+E36</f>
        <v>1900</v>
      </c>
      <c r="F37" s="3">
        <f>(F11-F13)*E35+F36</f>
        <v>2093.6</v>
      </c>
      <c r="G37" s="3">
        <f>(G11-G13)*F35+G36</f>
        <v>2169.90848</v>
      </c>
      <c r="H37" s="3">
        <f>(H11-H13)*G35+H36</f>
        <v>2249.025112064</v>
      </c>
      <c r="I37" s="3">
        <f>(I11-I13)*H35+I36</f>
        <v>2331.0532361879555</v>
      </c>
    </row>
    <row r="38" spans="1:9" ht="13.5" thickBot="1">
      <c r="A38" t="s">
        <v>9</v>
      </c>
      <c r="B38"/>
      <c r="C38">
        <f>D39/C37</f>
        <v>0.5871091920307274</v>
      </c>
      <c r="D38"/>
      <c r="E38"/>
      <c r="F38"/>
      <c r="G38"/>
      <c r="H38"/>
      <c r="I38"/>
    </row>
    <row r="39" spans="1:9" ht="13.5" thickBot="1">
      <c r="A39" t="s">
        <v>32</v>
      </c>
      <c r="B39"/>
      <c r="C39"/>
      <c r="D39" s="8">
        <v>5000</v>
      </c>
      <c r="E39" s="23">
        <f>D39*(1.08)-E40</f>
        <v>4284.492535141618</v>
      </c>
      <c r="F39" s="8">
        <f>E39*(1.08)-F40</f>
        <v>3398.0801335174165</v>
      </c>
      <c r="G39" s="8">
        <f>F39*(1.08)-G40</f>
        <v>2395.953329725386</v>
      </c>
      <c r="H39" s="8">
        <f>G39*(1.08)-H40</f>
        <v>1267.2062797027058</v>
      </c>
      <c r="I39" s="8">
        <f>H39*(1.08)-I40</f>
        <v>0</v>
      </c>
    </row>
    <row r="40" spans="1:9" ht="12.75">
      <c r="A40" t="s">
        <v>10</v>
      </c>
      <c r="B40"/>
      <c r="C40"/>
      <c r="D40"/>
      <c r="E40" s="4">
        <f>E37*$C$38</f>
        <v>1115.507464858382</v>
      </c>
      <c r="F40" s="4">
        <f aca="true" t="shared" si="4" ref="F40:I40">F37*$C$38</f>
        <v>1229.171804435531</v>
      </c>
      <c r="G40" s="4">
        <f t="shared" si="4"/>
        <v>1273.973214473424</v>
      </c>
      <c r="H40" s="4">
        <f t="shared" si="4"/>
        <v>1320.4233164007112</v>
      </c>
      <c r="I40" s="4">
        <f t="shared" si="4"/>
        <v>1368.582782078923</v>
      </c>
    </row>
    <row r="41" spans="1:9" ht="13.5" thickBot="1">
      <c r="A41" s="12" t="s">
        <v>40</v>
      </c>
      <c r="E41" s="25">
        <f>E37+E39-D39</f>
        <v>1184.4925351416177</v>
      </c>
      <c r="F41" s="25">
        <f aca="true" t="shared" si="5" ref="F41:I41">F37+F39-E39</f>
        <v>1207.187598375799</v>
      </c>
      <c r="G41" s="25">
        <f t="shared" si="5"/>
        <v>1167.7816762079692</v>
      </c>
      <c r="H41" s="25">
        <f t="shared" si="5"/>
        <v>1120.27806204132</v>
      </c>
      <c r="I41" s="25">
        <f t="shared" si="5"/>
        <v>1063.8469564852496</v>
      </c>
    </row>
    <row r="42" spans="1:5" ht="13.5" thickBot="1">
      <c r="A42" s="12" t="s">
        <v>33</v>
      </c>
      <c r="E42" s="24">
        <f>E18-C17*E36</f>
        <v>4288.571747880339</v>
      </c>
    </row>
    <row r="43" ht="12.75">
      <c r="E43" s="25"/>
    </row>
    <row r="45" spans="1:9" ht="12.75">
      <c r="A45" t="s">
        <v>34</v>
      </c>
      <c r="B45"/>
      <c r="C45"/>
      <c r="D45"/>
      <c r="E45"/>
      <c r="F45"/>
      <c r="G45"/>
      <c r="H45"/>
      <c r="I45"/>
    </row>
    <row r="46" spans="1:9" ht="12.75">
      <c r="A46"/>
      <c r="B46"/>
      <c r="C46" s="14" t="s">
        <v>7</v>
      </c>
      <c r="D46" s="1">
        <v>39813</v>
      </c>
      <c r="E46" s="1">
        <v>40178</v>
      </c>
      <c r="F46" s="1">
        <v>40543</v>
      </c>
      <c r="G46" s="1">
        <v>40908</v>
      </c>
      <c r="H46" s="1">
        <v>41274</v>
      </c>
      <c r="I46" s="1">
        <v>41639</v>
      </c>
    </row>
    <row r="47" spans="1:9" ht="12.75">
      <c r="A47" t="s">
        <v>1</v>
      </c>
      <c r="B47"/>
      <c r="C47"/>
      <c r="D47" s="2">
        <v>100000</v>
      </c>
      <c r="E47" s="3">
        <f>E35</f>
        <v>103680</v>
      </c>
      <c r="F47" s="3">
        <f aca="true" t="shared" si="6" ref="F47:I47">F35</f>
        <v>107495.424</v>
      </c>
      <c r="G47" s="3">
        <f t="shared" si="6"/>
        <v>111451.2556032</v>
      </c>
      <c r="H47" s="3">
        <f t="shared" si="6"/>
        <v>115552.66180939776</v>
      </c>
      <c r="I47" s="3">
        <f t="shared" si="6"/>
        <v>119804.9997639836</v>
      </c>
    </row>
    <row r="48" spans="1:9" ht="12.75">
      <c r="A48" s="13" t="s">
        <v>39</v>
      </c>
      <c r="B48"/>
      <c r="C48"/>
      <c r="D48" s="2"/>
      <c r="E48" s="3">
        <v>-100</v>
      </c>
      <c r="F48" s="3"/>
      <c r="G48" s="3"/>
      <c r="H48" s="3"/>
      <c r="I48" s="3"/>
    </row>
    <row r="49" spans="1:9" ht="12.75">
      <c r="A49" t="s">
        <v>4</v>
      </c>
      <c r="B49"/>
      <c r="C49" s="3">
        <f>SUMPRODUCT(E49:P49,$E$16:$P$16)</f>
        <v>8454.967703703702</v>
      </c>
      <c r="D49"/>
      <c r="E49" s="3">
        <f>(E11-E13)*D47+E48</f>
        <v>1900</v>
      </c>
      <c r="F49" s="3">
        <f>(F11-F13)*E47</f>
        <v>2073.6</v>
      </c>
      <c r="G49" s="3">
        <f>(G11-G13)*F47</f>
        <v>2149.90848</v>
      </c>
      <c r="H49" s="3">
        <f>(H11-H13)*G47</f>
        <v>2229.025112064</v>
      </c>
      <c r="I49" s="3">
        <f>(I11-I13)*H47</f>
        <v>2311.0532361879555</v>
      </c>
    </row>
    <row r="50" spans="1:9" ht="13.5" thickBot="1">
      <c r="A50" t="s">
        <v>9</v>
      </c>
      <c r="B50"/>
      <c r="C50">
        <f>D51/C49</f>
        <v>0.5913683144892142</v>
      </c>
      <c r="D50"/>
      <c r="E50"/>
      <c r="F50"/>
      <c r="G50"/>
      <c r="H50"/>
      <c r="I50"/>
    </row>
    <row r="51" spans="1:9" ht="13.5" thickBot="1">
      <c r="A51" t="s">
        <v>12</v>
      </c>
      <c r="B51"/>
      <c r="C51"/>
      <c r="D51" s="8">
        <v>5000</v>
      </c>
      <c r="E51" s="23">
        <f>D51*(1.08)-E52</f>
        <v>4276.400202470493</v>
      </c>
      <c r="F51" s="8">
        <f>E51*(1.08)-F52</f>
        <v>3392.250881743298</v>
      </c>
      <c r="G51" s="8">
        <f>F51*(1.08)-G52</f>
        <v>2392.2431981590935</v>
      </c>
      <c r="H51" s="8">
        <f>G51*(1.08)-H52</f>
        <v>1265.4478305364014</v>
      </c>
      <c r="I51" s="8">
        <f>H51*(1.08)-I52</f>
        <v>0</v>
      </c>
    </row>
    <row r="52" spans="1:9" ht="12.75">
      <c r="A52" t="s">
        <v>10</v>
      </c>
      <c r="B52"/>
      <c r="C52"/>
      <c r="D52"/>
      <c r="E52" s="4">
        <f>E49*$C$50</f>
        <v>1123.599797529507</v>
      </c>
      <c r="F52" s="4">
        <f aca="true" t="shared" si="7" ref="F52:I52">F49*$C$50</f>
        <v>1226.2613369248345</v>
      </c>
      <c r="G52" s="4">
        <f t="shared" si="7"/>
        <v>1271.3877541236686</v>
      </c>
      <c r="H52" s="4">
        <f t="shared" si="7"/>
        <v>1318.1748234754195</v>
      </c>
      <c r="I52" s="4">
        <f t="shared" si="7"/>
        <v>1366.6836569793152</v>
      </c>
    </row>
    <row r="53" spans="1:9" ht="12.75">
      <c r="A53" s="12" t="s">
        <v>40</v>
      </c>
      <c r="E53" s="25">
        <f>E49+E51-D51</f>
        <v>1176.4002024704932</v>
      </c>
      <c r="F53" s="25">
        <f aca="true" t="shared" si="8" ref="F53:I53">F49+F51-E51</f>
        <v>1189.4506792728043</v>
      </c>
      <c r="G53" s="25">
        <f t="shared" si="8"/>
        <v>1149.9007964157954</v>
      </c>
      <c r="H53" s="25">
        <f t="shared" si="8"/>
        <v>1102.229744441308</v>
      </c>
      <c r="I53" s="25">
        <f t="shared" si="8"/>
        <v>1045.605405651554</v>
      </c>
    </row>
    <row r="56" spans="1:9" ht="12.75">
      <c r="A56" t="s">
        <v>43</v>
      </c>
      <c r="B56"/>
      <c r="C56"/>
      <c r="D56"/>
      <c r="E56"/>
      <c r="F56"/>
      <c r="G56"/>
      <c r="H56"/>
      <c r="I56"/>
    </row>
    <row r="57" spans="1:9" ht="12.75">
      <c r="A57"/>
      <c r="B57"/>
      <c r="C57" s="14" t="s">
        <v>7</v>
      </c>
      <c r="D57" s="1">
        <v>39813</v>
      </c>
      <c r="E57" s="1">
        <v>40178</v>
      </c>
      <c r="F57" s="1">
        <v>40543</v>
      </c>
      <c r="G57" s="1">
        <v>40908</v>
      </c>
      <c r="H57" s="1">
        <v>41274</v>
      </c>
      <c r="I57" s="1">
        <v>41639</v>
      </c>
    </row>
    <row r="58" spans="1:9" ht="12.75">
      <c r="A58" t="s">
        <v>1</v>
      </c>
      <c r="B58"/>
      <c r="C58"/>
      <c r="D58" s="2">
        <v>100000</v>
      </c>
      <c r="E58" s="3">
        <f>E75</f>
        <v>103680</v>
      </c>
      <c r="F58" s="3">
        <f>F75</f>
        <v>107495.424</v>
      </c>
      <c r="G58" s="3">
        <f>G75</f>
        <v>111451.2556032</v>
      </c>
      <c r="H58" s="3">
        <f>H75</f>
        <v>115552.66180939776</v>
      </c>
      <c r="I58" s="3">
        <f>I75</f>
        <v>119804.9997639836</v>
      </c>
    </row>
    <row r="59" spans="1:9" ht="12.75">
      <c r="A59" t="s">
        <v>41</v>
      </c>
      <c r="B59"/>
      <c r="C59"/>
      <c r="D59" s="2"/>
      <c r="E59" s="3">
        <v>-200</v>
      </c>
      <c r="F59" s="3">
        <v>40</v>
      </c>
      <c r="G59" s="3">
        <v>40</v>
      </c>
      <c r="H59" s="3">
        <v>40</v>
      </c>
      <c r="I59" s="3">
        <v>40</v>
      </c>
    </row>
    <row r="60" spans="1:9" ht="12.75">
      <c r="A60" t="s">
        <v>42</v>
      </c>
      <c r="B60"/>
      <c r="C60"/>
      <c r="D60" s="2"/>
      <c r="E60" s="3">
        <v>100</v>
      </c>
      <c r="F60" s="3">
        <v>-20</v>
      </c>
      <c r="G60" s="3">
        <v>-20</v>
      </c>
      <c r="H60" s="3">
        <v>-20</v>
      </c>
      <c r="I60" s="3">
        <v>-20</v>
      </c>
    </row>
    <row r="61" spans="1:9" ht="12.75">
      <c r="A61" t="s">
        <v>4</v>
      </c>
      <c r="B61"/>
      <c r="C61" s="3">
        <f>SUMPRODUCT(E61:P61,$E$16:$P$16)</f>
        <v>8485.046475557196</v>
      </c>
      <c r="D61"/>
      <c r="E61" s="3">
        <f>(E11-E13)*D58+E59</f>
        <v>1800</v>
      </c>
      <c r="F61" s="3">
        <f>(F11-F13)*E58+F59</f>
        <v>2113.6</v>
      </c>
      <c r="G61" s="3">
        <f>(G11-G13)*F58+G59</f>
        <v>2189.90848</v>
      </c>
      <c r="H61" s="3">
        <f>(H11-H13)*G58+H59</f>
        <v>2269.025112064</v>
      </c>
      <c r="I61" s="3">
        <f>(I11-I13)*H58+I59</f>
        <v>2351.0532361879555</v>
      </c>
    </row>
    <row r="62" spans="1:9" ht="12.75">
      <c r="A62" t="s">
        <v>37</v>
      </c>
      <c r="B62"/>
      <c r="C62" s="3">
        <f>SUMPRODUCT(E62:P62,$E$16:$P$16)</f>
        <v>8516.303385926745</v>
      </c>
      <c r="D62"/>
      <c r="E62" s="3">
        <f>E61+E60</f>
        <v>1900</v>
      </c>
      <c r="F62" s="3">
        <f aca="true" t="shared" si="9" ref="F62:I62">F61+F60</f>
        <v>2093.6</v>
      </c>
      <c r="G62" s="3">
        <f t="shared" si="9"/>
        <v>2169.90848</v>
      </c>
      <c r="H62" s="3">
        <f t="shared" si="9"/>
        <v>2249.025112064</v>
      </c>
      <c r="I62" s="3">
        <f t="shared" si="9"/>
        <v>2331.0532361879555</v>
      </c>
    </row>
    <row r="63" spans="1:9" ht="12.75">
      <c r="A63" t="s">
        <v>9</v>
      </c>
      <c r="B63"/>
      <c r="C63">
        <f>D65/C61</f>
        <v>0.5892719638488085</v>
      </c>
      <c r="D63"/>
      <c r="E63"/>
      <c r="F63"/>
      <c r="G63"/>
      <c r="H63"/>
      <c r="I63"/>
    </row>
    <row r="64" spans="1:9" ht="13.5" thickBot="1">
      <c r="A64" t="s">
        <v>38</v>
      </c>
      <c r="B64"/>
      <c r="C64">
        <f>D65/C62</f>
        <v>0.5871091920307274</v>
      </c>
      <c r="D64"/>
      <c r="E64"/>
      <c r="F64"/>
      <c r="G64"/>
      <c r="H64"/>
      <c r="I64"/>
    </row>
    <row r="65" spans="1:9" ht="13.5" thickBot="1">
      <c r="A65" t="s">
        <v>12</v>
      </c>
      <c r="B65"/>
      <c r="C65"/>
      <c r="D65" s="8">
        <v>5000</v>
      </c>
      <c r="E65" s="23">
        <f>D65*(1.08)-E66</f>
        <v>4339.310465072144</v>
      </c>
      <c r="F65" s="8">
        <f>E65*(1.08)-F66</f>
        <v>3440.970079487075</v>
      </c>
      <c r="G65" s="8">
        <f>F65*(1.08)-G66</f>
        <v>2425.796015187282</v>
      </c>
      <c r="H65" s="8">
        <f>G65*(1.08)-H66</f>
        <v>1282.7868125940488</v>
      </c>
      <c r="I65" s="8">
        <f>H65*(1.08)-I66</f>
        <v>0</v>
      </c>
    </row>
    <row r="66" spans="1:9" ht="12.75">
      <c r="A66" t="s">
        <v>10</v>
      </c>
      <c r="B66"/>
      <c r="C66"/>
      <c r="D66"/>
      <c r="E66" s="4">
        <f>E61*$C$63</f>
        <v>1060.6895349278554</v>
      </c>
      <c r="F66" s="4">
        <f aca="true" t="shared" si="10" ref="F66:I66">F61*$C$63</f>
        <v>1245.4852227908416</v>
      </c>
      <c r="G66" s="4">
        <f t="shared" si="10"/>
        <v>1290.4516706587592</v>
      </c>
      <c r="H66" s="4">
        <f t="shared" si="10"/>
        <v>1337.0728838082161</v>
      </c>
      <c r="I66" s="4">
        <f t="shared" si="10"/>
        <v>1385.4097576015731</v>
      </c>
    </row>
    <row r="67" spans="5:9" ht="13.5" thickBot="1">
      <c r="E67" s="25"/>
      <c r="F67" s="25"/>
      <c r="G67" s="25"/>
      <c r="H67" s="25"/>
      <c r="I67" s="25"/>
    </row>
    <row r="68" spans="1:9" ht="13.5" thickBot="1">
      <c r="A68" t="s">
        <v>32</v>
      </c>
      <c r="B68"/>
      <c r="C68"/>
      <c r="D68" s="8">
        <v>5000</v>
      </c>
      <c r="E68" s="23">
        <f>D68*(1.08)-E69</f>
        <v>4284.492535141618</v>
      </c>
      <c r="F68" s="8">
        <f>E68*(1.08)-F69</f>
        <v>3398.0801335174165</v>
      </c>
      <c r="G68" s="8">
        <f>F68*(1.08)-G69</f>
        <v>2395.953329725386</v>
      </c>
      <c r="H68" s="8">
        <f>G68*(1.08)-H69</f>
        <v>1267.2062797027058</v>
      </c>
      <c r="I68" s="8">
        <f>H68*(1.08)-I69</f>
        <v>0</v>
      </c>
    </row>
    <row r="69" spans="1:9" ht="12.75">
      <c r="A69" t="s">
        <v>10</v>
      </c>
      <c r="B69"/>
      <c r="C69"/>
      <c r="D69"/>
      <c r="E69" s="4">
        <f>E62*$C$64</f>
        <v>1115.507464858382</v>
      </c>
      <c r="F69" s="4">
        <f aca="true" t="shared" si="11" ref="F69:I69">F62*$C$64</f>
        <v>1229.171804435531</v>
      </c>
      <c r="G69" s="4">
        <f t="shared" si="11"/>
        <v>1273.973214473424</v>
      </c>
      <c r="H69" s="4">
        <f t="shared" si="11"/>
        <v>1320.4233164007112</v>
      </c>
      <c r="I69" s="4">
        <f t="shared" si="11"/>
        <v>1368.582782078923</v>
      </c>
    </row>
    <row r="70" spans="1:9" ht="12.75">
      <c r="A70" s="12" t="s">
        <v>40</v>
      </c>
      <c r="E70" s="25">
        <f>E62+E68-D68</f>
        <v>1184.4925351416177</v>
      </c>
      <c r="F70" s="25">
        <f aca="true" t="shared" si="12" ref="F70:I70">F62+F68-E68</f>
        <v>1207.187598375799</v>
      </c>
      <c r="G70" s="25">
        <f t="shared" si="12"/>
        <v>1167.7816762079692</v>
      </c>
      <c r="H70" s="25">
        <f t="shared" si="12"/>
        <v>1120.27806204132</v>
      </c>
      <c r="I70" s="25">
        <f t="shared" si="12"/>
        <v>1063.8469564852496</v>
      </c>
    </row>
    <row r="73" spans="1:9" ht="12.75">
      <c r="A73" t="s">
        <v>35</v>
      </c>
      <c r="B73"/>
      <c r="C73"/>
      <c r="D73"/>
      <c r="E73"/>
      <c r="F73"/>
      <c r="G73"/>
      <c r="H73"/>
      <c r="I73"/>
    </row>
    <row r="74" spans="1:9" ht="12.75">
      <c r="A74"/>
      <c r="B74"/>
      <c r="C74" s="14" t="s">
        <v>7</v>
      </c>
      <c r="D74" s="1">
        <v>39813</v>
      </c>
      <c r="E74" s="1">
        <v>40178</v>
      </c>
      <c r="F74" s="1">
        <v>40543</v>
      </c>
      <c r="G74" s="1">
        <v>40908</v>
      </c>
      <c r="H74" s="1">
        <v>41274</v>
      </c>
      <c r="I74" s="1">
        <v>41639</v>
      </c>
    </row>
    <row r="75" spans="1:9" ht="12.75">
      <c r="A75" t="s">
        <v>1</v>
      </c>
      <c r="B75"/>
      <c r="C75"/>
      <c r="D75" s="2">
        <v>100000</v>
      </c>
      <c r="E75" s="3">
        <f>E47</f>
        <v>103680</v>
      </c>
      <c r="F75" s="3">
        <f>F47</f>
        <v>107495.424</v>
      </c>
      <c r="G75" s="3">
        <f>G47</f>
        <v>111451.2556032</v>
      </c>
      <c r="H75" s="3">
        <f>H47</f>
        <v>115552.66180939776</v>
      </c>
      <c r="I75" s="3">
        <f>I47</f>
        <v>119804.9997639836</v>
      </c>
    </row>
    <row r="76" spans="1:9" ht="25.5">
      <c r="A76" s="13" t="s">
        <v>36</v>
      </c>
      <c r="B76"/>
      <c r="C76"/>
      <c r="D76" s="2"/>
      <c r="E76" s="3">
        <f>-2000</f>
        <v>-2000</v>
      </c>
      <c r="F76" s="3">
        <v>450</v>
      </c>
      <c r="G76" s="3">
        <v>450</v>
      </c>
      <c r="H76" s="3">
        <v>450</v>
      </c>
      <c r="I76" s="3">
        <v>450</v>
      </c>
    </row>
    <row r="77" spans="1:9" ht="12.75">
      <c r="A77" t="s">
        <v>4</v>
      </c>
      <c r="B77"/>
      <c r="C77" s="3">
        <f>SUMPRODUCT(E77:P77,$E$16:$P$16)</f>
        <v>8075.761294462914</v>
      </c>
      <c r="D77"/>
      <c r="E77" s="3">
        <f>(E11-E13)*D75+E76</f>
        <v>0</v>
      </c>
      <c r="F77" s="3">
        <f>(F11-F13)*E75+F76</f>
        <v>2523.6</v>
      </c>
      <c r="G77" s="3">
        <f>(G11-G13)*F75+G76</f>
        <v>2599.90848</v>
      </c>
      <c r="H77" s="3">
        <f>(H11-H13)*G75+H76</f>
        <v>2679.025112064</v>
      </c>
      <c r="I77" s="3">
        <f>(I11-I13)*H75+I76</f>
        <v>2761.0532361879555</v>
      </c>
    </row>
    <row r="78" spans="1:9" ht="13.5" thickBot="1">
      <c r="A78" t="s">
        <v>9</v>
      </c>
      <c r="B78"/>
      <c r="C78">
        <f>D79/C77</f>
        <v>0.6191366755018147</v>
      </c>
      <c r="D78"/>
      <c r="E78"/>
      <c r="F78"/>
      <c r="G78"/>
      <c r="H78"/>
      <c r="I78"/>
    </row>
    <row r="79" spans="1:9" ht="13.5" thickBot="1">
      <c r="A79" t="s">
        <v>12</v>
      </c>
      <c r="B79"/>
      <c r="C79"/>
      <c r="D79" s="8">
        <v>5000</v>
      </c>
      <c r="E79" s="23">
        <f>D79*(1.08)-E80</f>
        <v>5400</v>
      </c>
      <c r="F79" s="8">
        <f>E79*(1.08)-F80</f>
        <v>4269.546685703621</v>
      </c>
      <c r="G79" s="8">
        <f>F79*(1.08)-G80</f>
        <v>3001.4117276437337</v>
      </c>
      <c r="H79" s="8">
        <f>G79*(1.08)-H80</f>
        <v>1582.8419643860511</v>
      </c>
      <c r="I79" s="8">
        <f>H79*(1.08)-I80</f>
        <v>-2.2737367544323206E-12</v>
      </c>
    </row>
    <row r="80" spans="1:9" ht="12.75">
      <c r="A80" t="s">
        <v>10</v>
      </c>
      <c r="B80"/>
      <c r="C80"/>
      <c r="D80"/>
      <c r="E80" s="4">
        <f>E77*$C$78</f>
        <v>0</v>
      </c>
      <c r="F80" s="4">
        <f>F77*$C$78</f>
        <v>1562.4533142963796</v>
      </c>
      <c r="G80" s="4">
        <f>G77*$C$78</f>
        <v>1609.6986929161765</v>
      </c>
      <c r="H80" s="4">
        <f>H77*$C$78</f>
        <v>1658.6827014691817</v>
      </c>
      <c r="I80" s="4">
        <f>I77*$C$78</f>
        <v>1709.4693215369375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&amp; Touche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Deloitte &amp; Touche</dc:creator>
  <cp:keywords/>
  <dc:description/>
  <cp:lastModifiedBy>Matson, Patricia</cp:lastModifiedBy>
  <cp:lastPrinted>2004-10-13T14:29:29Z</cp:lastPrinted>
  <dcterms:created xsi:type="dcterms:W3CDTF">2003-09-11T13:24:10Z</dcterms:created>
  <dcterms:modified xsi:type="dcterms:W3CDTF">2009-09-12T18:46:54Z</dcterms:modified>
  <cp:category/>
  <cp:version/>
  <cp:contentType/>
  <cp:contentStatus/>
</cp:coreProperties>
</file>