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5" windowWidth="11340" windowHeight="6540" activeTab="0"/>
  </bookViews>
  <sheets>
    <sheet name="Pricing" sheetId="1" r:id="rId1"/>
    <sheet name="Reserve calculations" sheetId="2" r:id="rId2"/>
    <sheet name="DAC Calculation" sheetId="7" r:id="rId3"/>
    <sheet name="Book Profits" sheetId="4" r:id="rId4"/>
    <sheet name="Unlocking Example 1" sheetId="6" r:id="rId5"/>
    <sheet name="Unl Ex 1 Reserves" sheetId="10" r:id="rId6"/>
    <sheet name="Unl Ex 1 DAC" sheetId="9" r:id="rId7"/>
    <sheet name="Unl Ex 1 Bk Profits" sheetId="12" r:id="rId8"/>
    <sheet name="Sheet7" sheetId="11" r:id="rId9"/>
    <sheet name="Sheet4" sheetId="8" r:id="rId10"/>
    <sheet name="Sheet1" sheetId="5" r:id="rId11"/>
    <sheet name="Sheet 4" sheetId="3" r:id="rId12"/>
  </sheets>
  <definedNames/>
  <calcPr calcId="125725"/>
</workbook>
</file>

<file path=xl/sharedStrings.xml><?xml version="1.0" encoding="utf-8"?>
<sst xmlns="http://schemas.openxmlformats.org/spreadsheetml/2006/main" count="229" uniqueCount="79">
  <si>
    <t>Pricing - Best estimate assumptions</t>
  </si>
  <si>
    <t>Gross</t>
  </si>
  <si>
    <t>Year</t>
  </si>
  <si>
    <t>Premium</t>
  </si>
  <si>
    <t>Benefits</t>
  </si>
  <si>
    <t>BOY</t>
  </si>
  <si>
    <t>Discount</t>
  </si>
  <si>
    <t>PV Gross</t>
  </si>
  <si>
    <t>EOY</t>
  </si>
  <si>
    <t>Factor</t>
  </si>
  <si>
    <t>Total</t>
  </si>
  <si>
    <t>Plus</t>
  </si>
  <si>
    <t>Equals</t>
  </si>
  <si>
    <t>Reserve</t>
  </si>
  <si>
    <t>Less</t>
  </si>
  <si>
    <t>Required</t>
  </si>
  <si>
    <t>Interest</t>
  </si>
  <si>
    <t>Deferrable</t>
  </si>
  <si>
    <t>PV Defble</t>
  </si>
  <si>
    <t>Expense</t>
  </si>
  <si>
    <t>PV Defble Expense / PV Gross Premium</t>
  </si>
  <si>
    <t>Minus</t>
  </si>
  <si>
    <t>DAC</t>
  </si>
  <si>
    <t>Defble</t>
  </si>
  <si>
    <t>Charges</t>
  </si>
  <si>
    <t>Book Profits</t>
  </si>
  <si>
    <t>Income Statement</t>
  </si>
  <si>
    <t>Net GAAP</t>
  </si>
  <si>
    <t>Book</t>
  </si>
  <si>
    <t>Benefit</t>
  </si>
  <si>
    <t>Profit</t>
  </si>
  <si>
    <t>Less DAC</t>
  </si>
  <si>
    <t>Analytical</t>
  </si>
  <si>
    <t>Universal Life Example</t>
  </si>
  <si>
    <t>Earned</t>
  </si>
  <si>
    <t>Rate</t>
  </si>
  <si>
    <t>Credited</t>
  </si>
  <si>
    <t>COI</t>
  </si>
  <si>
    <t>Death</t>
  </si>
  <si>
    <t>No lapse until end of 3rd year, when all lapse</t>
  </si>
  <si>
    <t>Reserve Calculations</t>
  </si>
  <si>
    <t>COIs</t>
  </si>
  <si>
    <t>Withdrwls</t>
  </si>
  <si>
    <t>EGP and K Factor Calculation</t>
  </si>
  <si>
    <t>Interest Rate used for discounting</t>
  </si>
  <si>
    <t>Spread</t>
  </si>
  <si>
    <t>Mortality</t>
  </si>
  <si>
    <t>Gain</t>
  </si>
  <si>
    <t>DAC Calculation</t>
  </si>
  <si>
    <t>Amortiz</t>
  </si>
  <si>
    <t>- Amortiz</t>
  </si>
  <si>
    <t xml:space="preserve"> - Inv Inc</t>
  </si>
  <si>
    <t>on DAC</t>
  </si>
  <si>
    <t>+ Inv Inc</t>
  </si>
  <si>
    <t>- Int Cred</t>
  </si>
  <si>
    <t>Adj Bk</t>
  </si>
  <si>
    <t>Adj Bk Prof</t>
  </si>
  <si>
    <t>/ Grs Profit</t>
  </si>
  <si>
    <t>Unlocking Example 1</t>
  </si>
  <si>
    <t>Year 2 Earned Rate = 11%</t>
  </si>
  <si>
    <t>DAC Calculation on new basis</t>
  </si>
  <si>
    <t>DAC Calculation for income statement</t>
  </si>
  <si>
    <t>Less Int</t>
  </si>
  <si>
    <t>Net of int</t>
  </si>
  <si>
    <t>Impact of unlocking in year 2</t>
  </si>
  <si>
    <t xml:space="preserve"> New EGP</t>
  </si>
  <si>
    <t xml:space="preserve"> - Old EGP</t>
  </si>
  <si>
    <t xml:space="preserve"> = Increase in EGP</t>
  </si>
  <si>
    <t>Increase in EGP</t>
  </si>
  <si>
    <t>Less Increase in Amortization</t>
  </si>
  <si>
    <t>Increase in Net Income</t>
  </si>
  <si>
    <t>New Net Income</t>
  </si>
  <si>
    <t>- Old Net Income</t>
  </si>
  <si>
    <t>= Increase in EGP</t>
  </si>
  <si>
    <t>New Amortization</t>
  </si>
  <si>
    <t>- Old Amortization</t>
  </si>
  <si>
    <t>= Increase in Amortization</t>
  </si>
  <si>
    <t>Society of Actuaries</t>
  </si>
  <si>
    <t>2010 GAAP Seminar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</si>
</sst>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0.0000%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10" fontId="0" fillId="0" borderId="0" xfId="15" applyNumberFormat="1" applyFont="1"/>
    <xf numFmtId="0" fontId="1" fillId="0" borderId="0" xfId="0" applyFont="1"/>
    <xf numFmtId="165" fontId="0" fillId="0" borderId="0" xfId="18" applyNumberFormat="1" applyFont="1"/>
    <xf numFmtId="0" fontId="0" fillId="0" borderId="0" xfId="0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167" fontId="0" fillId="0" borderId="0" xfId="15" applyNumberFormat="1" applyFont="1"/>
    <xf numFmtId="0" fontId="0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/>
    <xf numFmtId="164" fontId="0" fillId="0" borderId="0" xfId="15" applyNumberFormat="1" applyFont="1"/>
    <xf numFmtId="0" fontId="0" fillId="0" borderId="0" xfId="0" quotePrefix="1"/>
    <xf numFmtId="165" fontId="1" fillId="0" borderId="0" xfId="0" applyNumberFormat="1" applyFont="1"/>
    <xf numFmtId="165" fontId="1" fillId="0" borderId="0" xfId="18" applyNumberFormat="1" applyFont="1"/>
    <xf numFmtId="9" fontId="0" fillId="0" borderId="0" xfId="15" applyFont="1" applyAlignment="1">
      <alignment horizontal="right"/>
    </xf>
    <xf numFmtId="164" fontId="1" fillId="0" borderId="0" xfId="15" applyNumberFormat="1" applyFont="1"/>
    <xf numFmtId="165" fontId="0" fillId="0" borderId="0" xfId="18" applyNumberFormat="1" applyFont="1" applyAlignment="1">
      <alignment horizontal="right"/>
    </xf>
    <xf numFmtId="9" fontId="0" fillId="0" borderId="0" xfId="15" applyFont="1"/>
    <xf numFmtId="9" fontId="0" fillId="0" borderId="0" xfId="0" applyNumberFormat="1"/>
    <xf numFmtId="165" fontId="0" fillId="0" borderId="0" xfId="18" applyNumberFormat="1" applyFont="1"/>
    <xf numFmtId="0" fontId="0" fillId="0" borderId="0" xfId="0" applyFont="1"/>
    <xf numFmtId="164" fontId="0" fillId="0" borderId="0" xfId="0" applyNumberFormat="1"/>
    <xf numFmtId="165" fontId="0" fillId="0" borderId="0" xfId="15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4" sqref="A4"/>
    </sheetView>
  </sheetViews>
  <sheetFormatPr defaultColWidth="9.140625" defaultRowHeight="12.75"/>
  <cols>
    <col min="1" max="1" width="30.28125" style="0" customWidth="1"/>
    <col min="2" max="2" width="8.421875" style="0" customWidth="1"/>
    <col min="3" max="4" width="7.7109375" style="0" customWidth="1"/>
    <col min="5" max="5" width="11.28125" style="0" customWidth="1"/>
  </cols>
  <sheetData>
    <row r="1" ht="12.75">
      <c r="A1" s="2" t="s">
        <v>33</v>
      </c>
    </row>
    <row r="2" ht="12.75">
      <c r="A2" s="2" t="s">
        <v>77</v>
      </c>
    </row>
    <row r="3" ht="12.75">
      <c r="A3" s="2" t="s">
        <v>78</v>
      </c>
    </row>
    <row r="5" ht="12.75">
      <c r="A5" s="2" t="s">
        <v>0</v>
      </c>
    </row>
    <row r="7" spans="2:9" ht="12.75">
      <c r="B7" s="4" t="s">
        <v>1</v>
      </c>
      <c r="C7" s="4" t="s">
        <v>34</v>
      </c>
      <c r="D7" s="4" t="s">
        <v>36</v>
      </c>
      <c r="E7" s="4" t="s">
        <v>17</v>
      </c>
      <c r="F7" s="4" t="s">
        <v>37</v>
      </c>
      <c r="G7" s="4" t="s">
        <v>38</v>
      </c>
      <c r="H7" s="4"/>
      <c r="I7" s="4"/>
    </row>
    <row r="8" spans="1:7" ht="12.75">
      <c r="A8" s="7" t="s">
        <v>2</v>
      </c>
      <c r="B8" s="7" t="s">
        <v>3</v>
      </c>
      <c r="C8" s="7" t="s">
        <v>35</v>
      </c>
      <c r="D8" s="7" t="s">
        <v>35</v>
      </c>
      <c r="E8" s="7" t="s">
        <v>19</v>
      </c>
      <c r="F8" s="7" t="s">
        <v>24</v>
      </c>
      <c r="G8" s="7" t="s">
        <v>4</v>
      </c>
    </row>
    <row r="10" spans="1:11" ht="12.75">
      <c r="A10">
        <v>1</v>
      </c>
      <c r="B10" s="19">
        <v>100000</v>
      </c>
      <c r="C10" s="20">
        <v>0.1</v>
      </c>
      <c r="D10" s="20">
        <v>0.08</v>
      </c>
      <c r="E10" s="19">
        <v>3000</v>
      </c>
      <c r="F10" s="19">
        <v>200</v>
      </c>
      <c r="G10" s="19">
        <v>0</v>
      </c>
      <c r="H10" s="19"/>
      <c r="I10" s="19"/>
      <c r="J10" s="19"/>
      <c r="K10" s="19"/>
    </row>
    <row r="11" spans="1:11" ht="12.75">
      <c r="A11">
        <v>2</v>
      </c>
      <c r="B11" s="19">
        <v>0</v>
      </c>
      <c r="C11" s="21">
        <f>C10</f>
        <v>0.1</v>
      </c>
      <c r="D11" s="21">
        <f>D10</f>
        <v>0.08</v>
      </c>
      <c r="E11" s="19"/>
      <c r="F11" s="19">
        <v>300</v>
      </c>
      <c r="G11" s="19">
        <v>0</v>
      </c>
      <c r="H11" s="19"/>
      <c r="I11" s="19"/>
      <c r="J11" s="19"/>
      <c r="K11" s="19"/>
    </row>
    <row r="12" spans="1:11" ht="12.75">
      <c r="A12">
        <v>3</v>
      </c>
      <c r="B12" s="19">
        <v>0</v>
      </c>
      <c r="C12" s="21">
        <f>C11</f>
        <v>0.1</v>
      </c>
      <c r="D12" s="21">
        <f>D11</f>
        <v>0.08</v>
      </c>
      <c r="E12" s="19"/>
      <c r="F12" s="19">
        <v>400</v>
      </c>
      <c r="G12" s="19">
        <v>0</v>
      </c>
      <c r="H12" s="19"/>
      <c r="I12" s="19"/>
      <c r="J12" s="19"/>
      <c r="K12" s="19"/>
    </row>
    <row r="14" ht="12.75">
      <c r="A14" t="s">
        <v>39</v>
      </c>
    </row>
    <row r="44" spans="2:5" ht="12.75">
      <c r="B44" s="4" t="s">
        <v>1</v>
      </c>
      <c r="C44" s="4"/>
      <c r="D44" s="17"/>
      <c r="E44" s="4"/>
    </row>
    <row r="45" spans="1:5" ht="12.75">
      <c r="A45" s="7" t="s">
        <v>2</v>
      </c>
      <c r="B45" s="7" t="s">
        <v>3</v>
      </c>
      <c r="C45" s="7" t="s">
        <v>4</v>
      </c>
      <c r="E45" s="7"/>
    </row>
    <row r="47" spans="1:3" ht="12.75">
      <c r="A47">
        <v>1</v>
      </c>
      <c r="B47" s="3">
        <v>1000</v>
      </c>
      <c r="C47" s="3">
        <v>255</v>
      </c>
    </row>
    <row r="48" spans="1:3" ht="12.75">
      <c r="A48">
        <v>2</v>
      </c>
      <c r="B48" s="3">
        <v>850</v>
      </c>
      <c r="C48" s="3">
        <v>297.5</v>
      </c>
    </row>
    <row r="49" spans="1:3" ht="12.75">
      <c r="A49">
        <v>3</v>
      </c>
      <c r="B49" s="3">
        <v>750</v>
      </c>
      <c r="C49" s="3">
        <v>340</v>
      </c>
    </row>
    <row r="50" spans="1:3" ht="12.75">
      <c r="A50">
        <v>4</v>
      </c>
      <c r="B50" s="3">
        <v>700</v>
      </c>
      <c r="C50" s="3">
        <v>382.5</v>
      </c>
    </row>
    <row r="51" spans="1:3" ht="12.75">
      <c r="A51">
        <v>5</v>
      </c>
      <c r="B51" s="3">
        <v>650</v>
      </c>
      <c r="C51" s="3">
        <v>425</v>
      </c>
    </row>
    <row r="52" spans="1:3" ht="12.75">
      <c r="A52">
        <v>6</v>
      </c>
      <c r="B52" s="3">
        <v>600</v>
      </c>
      <c r="C52" s="3">
        <v>467.5</v>
      </c>
    </row>
    <row r="53" spans="1:3" ht="12.75">
      <c r="A53">
        <v>7</v>
      </c>
      <c r="B53" s="3">
        <v>575</v>
      </c>
      <c r="C53" s="3">
        <v>510</v>
      </c>
    </row>
    <row r="54" spans="1:3" ht="12.75">
      <c r="A54">
        <v>8</v>
      </c>
      <c r="B54" s="3">
        <v>550</v>
      </c>
      <c r="C54" s="3">
        <v>510</v>
      </c>
    </row>
    <row r="55" spans="1:3" ht="12.75">
      <c r="A55">
        <v>9</v>
      </c>
      <c r="B55" s="3">
        <v>525</v>
      </c>
      <c r="C55" s="3">
        <v>510</v>
      </c>
    </row>
    <row r="56" spans="1:3" ht="12.75">
      <c r="A56">
        <v>10</v>
      </c>
      <c r="B56" s="3">
        <v>505</v>
      </c>
      <c r="C56" s="3">
        <v>510</v>
      </c>
    </row>
    <row r="57" spans="1:3" ht="12.75">
      <c r="A57">
        <v>11</v>
      </c>
      <c r="B57" s="3">
        <v>495</v>
      </c>
      <c r="C57" s="3">
        <v>510</v>
      </c>
    </row>
    <row r="58" spans="1:3" ht="12.75">
      <c r="A58">
        <v>12</v>
      </c>
      <c r="B58" s="3">
        <v>485</v>
      </c>
      <c r="C58" s="3">
        <v>510</v>
      </c>
    </row>
    <row r="59" spans="1:3" ht="12.75">
      <c r="A59">
        <v>13</v>
      </c>
      <c r="B59" s="3">
        <v>475</v>
      </c>
      <c r="C59" s="3">
        <v>510</v>
      </c>
    </row>
    <row r="60" spans="1:3" ht="12.75">
      <c r="A60">
        <v>14</v>
      </c>
      <c r="B60" s="3">
        <v>460</v>
      </c>
      <c r="C60" s="3">
        <v>510</v>
      </c>
    </row>
    <row r="61" spans="1:3" ht="12.75">
      <c r="A61">
        <v>15</v>
      </c>
      <c r="B61" s="3">
        <v>459</v>
      </c>
      <c r="C61" s="3">
        <v>510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/>
  </sheetViews>
  <sheetFormatPr defaultColWidth="9.140625" defaultRowHeight="12.75"/>
  <cols>
    <col min="1" max="1" width="32.8515625" style="0" customWidth="1"/>
    <col min="2" max="2" width="8.7109375" style="0" bestFit="1" customWidth="1"/>
    <col min="3" max="3" width="8.421875" style="0" customWidth="1"/>
    <col min="4" max="4" width="9.421875" style="0" customWidth="1"/>
    <col min="5" max="7" width="9.28125" style="0" customWidth="1"/>
    <col min="8" max="8" width="11.57421875" style="0" customWidth="1"/>
    <col min="9" max="9" width="9.421875" style="0" customWidth="1"/>
    <col min="10" max="10" width="7.57421875" style="0" customWidth="1"/>
  </cols>
  <sheetData>
    <row r="1" ht="12.75">
      <c r="A1" s="2" t="s">
        <v>40</v>
      </c>
    </row>
    <row r="3" spans="3:7" ht="12.75">
      <c r="C3" s="4" t="s">
        <v>11</v>
      </c>
      <c r="D3" s="4" t="s">
        <v>11</v>
      </c>
      <c r="E3" s="4"/>
      <c r="F3" s="4"/>
      <c r="G3" s="4" t="s">
        <v>12</v>
      </c>
    </row>
    <row r="4" spans="2:7" ht="12.75">
      <c r="B4" s="4" t="s">
        <v>13</v>
      </c>
      <c r="C4" s="4" t="s">
        <v>1</v>
      </c>
      <c r="D4" s="4" t="s">
        <v>36</v>
      </c>
      <c r="E4" s="4" t="s">
        <v>14</v>
      </c>
      <c r="F4" s="4" t="s">
        <v>14</v>
      </c>
      <c r="G4" s="4" t="s">
        <v>13</v>
      </c>
    </row>
    <row r="5" spans="1:7" ht="12.75">
      <c r="A5" s="7" t="s">
        <v>2</v>
      </c>
      <c r="B5" s="7" t="s">
        <v>5</v>
      </c>
      <c r="C5" s="7" t="s">
        <v>3</v>
      </c>
      <c r="D5" s="7" t="s">
        <v>16</v>
      </c>
      <c r="E5" s="7" t="s">
        <v>41</v>
      </c>
      <c r="F5" s="7" t="s">
        <v>42</v>
      </c>
      <c r="G5" s="7" t="s">
        <v>8</v>
      </c>
    </row>
    <row r="6" spans="2:9" ht="12.75">
      <c r="B6" s="3"/>
      <c r="C6" s="3"/>
      <c r="E6" s="3"/>
      <c r="F6" s="3"/>
      <c r="G6" s="3">
        <v>0</v>
      </c>
      <c r="I6" s="3"/>
    </row>
    <row r="7" spans="1:9" ht="12.75">
      <c r="A7">
        <v>1</v>
      </c>
      <c r="B7" s="16">
        <f>G6</f>
        <v>0</v>
      </c>
      <c r="C7" s="22">
        <f>Pricing!B10</f>
        <v>100000</v>
      </c>
      <c r="D7" s="22">
        <f>Pricing!D10*('Reserve calculations'!B7+'Reserve calculations'!C7)</f>
        <v>8000</v>
      </c>
      <c r="E7" s="22">
        <f>-Pricing!F10</f>
        <v>-200</v>
      </c>
      <c r="F7" s="22">
        <v>0</v>
      </c>
      <c r="G7" s="16">
        <f>SUM(B7:F7)</f>
        <v>107800</v>
      </c>
      <c r="I7" s="3"/>
    </row>
    <row r="8" spans="1:9" ht="12.75">
      <c r="A8">
        <v>2</v>
      </c>
      <c r="B8" s="22">
        <f>G7</f>
        <v>107800</v>
      </c>
      <c r="C8" s="22">
        <f>Pricing!B11</f>
        <v>0</v>
      </c>
      <c r="D8" s="22">
        <f>Pricing!D11*('Reserve calculations'!B8+'Reserve calculations'!C8)</f>
        <v>8624</v>
      </c>
      <c r="E8" s="22">
        <f>-Pricing!F11</f>
        <v>-300</v>
      </c>
      <c r="F8" s="22">
        <v>0</v>
      </c>
      <c r="G8" s="16">
        <f>SUM(B8:F8)</f>
        <v>116124</v>
      </c>
      <c r="I8" s="3"/>
    </row>
    <row r="9" spans="1:9" ht="12.75">
      <c r="A9">
        <v>3</v>
      </c>
      <c r="B9" s="22">
        <f>G8</f>
        <v>116124</v>
      </c>
      <c r="C9" s="22">
        <f>Pricing!B12</f>
        <v>0</v>
      </c>
      <c r="D9" s="22">
        <f>Pricing!D12*('Reserve calculations'!B9+'Reserve calculations'!C9)</f>
        <v>9289.92</v>
      </c>
      <c r="E9" s="22">
        <f>-Pricing!F12</f>
        <v>-400</v>
      </c>
      <c r="F9" s="22">
        <f>-SUM(B9:E9)</f>
        <v>-125013.92</v>
      </c>
      <c r="G9" s="16">
        <f>SUM(B9:F9)</f>
        <v>0</v>
      </c>
      <c r="I9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19" sqref="F19"/>
    </sheetView>
  </sheetViews>
  <sheetFormatPr defaultColWidth="9.140625" defaultRowHeight="12.75"/>
  <cols>
    <col min="1" max="1" width="35.421875" style="0" customWidth="1"/>
    <col min="2" max="2" width="9.57421875" style="0" customWidth="1"/>
    <col min="3" max="3" width="10.28125" style="0" customWidth="1"/>
    <col min="4" max="4" width="9.8515625" style="0" customWidth="1"/>
    <col min="6" max="6" width="10.57421875" style="0" customWidth="1"/>
    <col min="7" max="7" width="6.7109375" style="0" customWidth="1"/>
  </cols>
  <sheetData>
    <row r="1" ht="12.75">
      <c r="A1" s="2" t="s">
        <v>43</v>
      </c>
    </row>
    <row r="2" ht="12.75">
      <c r="A2" s="2"/>
    </row>
    <row r="3" spans="1:2" ht="12.75">
      <c r="A3" s="23" t="s">
        <v>44</v>
      </c>
      <c r="B3" s="21">
        <f>Pricing!D10</f>
        <v>0.08</v>
      </c>
    </row>
    <row r="4" ht="12.75">
      <c r="A4" s="2"/>
    </row>
    <row r="5" spans="3:7" ht="12.75">
      <c r="C5" s="4"/>
      <c r="G5" s="4"/>
    </row>
    <row r="6" spans="2:10" ht="12.75">
      <c r="B6" s="4" t="s">
        <v>6</v>
      </c>
      <c r="C6" s="4" t="s">
        <v>34</v>
      </c>
      <c r="D6" s="4" t="s">
        <v>36</v>
      </c>
      <c r="E6" s="4" t="s">
        <v>16</v>
      </c>
      <c r="F6" s="4" t="s">
        <v>46</v>
      </c>
      <c r="G6" s="4" t="s">
        <v>1</v>
      </c>
      <c r="H6" s="4" t="s">
        <v>7</v>
      </c>
      <c r="I6" s="4" t="s">
        <v>17</v>
      </c>
      <c r="J6" s="4" t="s">
        <v>18</v>
      </c>
    </row>
    <row r="7" spans="1:10" ht="12.75">
      <c r="A7" s="7" t="s">
        <v>2</v>
      </c>
      <c r="B7" s="7" t="s">
        <v>9</v>
      </c>
      <c r="C7" s="7" t="s">
        <v>16</v>
      </c>
      <c r="D7" s="7" t="s">
        <v>16</v>
      </c>
      <c r="E7" s="7" t="s">
        <v>45</v>
      </c>
      <c r="F7" s="7" t="s">
        <v>47</v>
      </c>
      <c r="G7" s="7" t="s">
        <v>30</v>
      </c>
      <c r="H7" s="7" t="s">
        <v>30</v>
      </c>
      <c r="I7" s="7" t="s">
        <v>19</v>
      </c>
      <c r="J7" s="7" t="s">
        <v>19</v>
      </c>
    </row>
    <row r="8" ht="12.75">
      <c r="B8" s="6">
        <v>1</v>
      </c>
    </row>
    <row r="9" spans="1:10" ht="12.75">
      <c r="A9">
        <v>1</v>
      </c>
      <c r="B9" s="6">
        <f>B8/(1+B$3)</f>
        <v>0.9259259259259258</v>
      </c>
      <c r="C9" s="3">
        <f>('Reserve calculations'!B7+'Reserve calculations'!C7)*Pricing!C10</f>
        <v>10000</v>
      </c>
      <c r="D9" s="3">
        <f>-'Reserve calculations'!D7</f>
        <v>-8000</v>
      </c>
      <c r="E9" s="3">
        <f>C9+D9</f>
        <v>2000</v>
      </c>
      <c r="F9" s="3">
        <f>Pricing!F10-Pricing!G10</f>
        <v>200</v>
      </c>
      <c r="G9" s="5">
        <f>E9+F9</f>
        <v>2200</v>
      </c>
      <c r="H9" s="5">
        <f>B9*G9</f>
        <v>2037.0370370370367</v>
      </c>
      <c r="I9" s="3">
        <f>Pricing!E10</f>
        <v>3000</v>
      </c>
      <c r="J9" s="3">
        <f>B8*I9</f>
        <v>3000</v>
      </c>
    </row>
    <row r="10" spans="1:10" ht="12.75">
      <c r="A10">
        <v>2</v>
      </c>
      <c r="B10" s="6">
        <f>B9/(1+B$3)</f>
        <v>0.8573388203017831</v>
      </c>
      <c r="C10" s="3">
        <f>('Reserve calculations'!B8+'Reserve calculations'!C8)*Pricing!C11</f>
        <v>10780</v>
      </c>
      <c r="D10" s="3">
        <f>-'Reserve calculations'!D8</f>
        <v>-8624</v>
      </c>
      <c r="E10" s="3">
        <f>C10+D10</f>
        <v>2156</v>
      </c>
      <c r="F10" s="3">
        <f>Pricing!F11-Pricing!G11</f>
        <v>300</v>
      </c>
      <c r="G10" s="5">
        <f>E10+F10</f>
        <v>2456</v>
      </c>
      <c r="H10" s="5">
        <f>B10*G10</f>
        <v>2105.624142661179</v>
      </c>
      <c r="I10" s="3">
        <f>Pricing!E11</f>
        <v>0</v>
      </c>
      <c r="J10" s="3">
        <f>B9*I10</f>
        <v>0</v>
      </c>
    </row>
    <row r="11" spans="1:10" ht="12.75">
      <c r="A11">
        <v>3</v>
      </c>
      <c r="B11" s="6">
        <f>B10/(1+B$3)</f>
        <v>0.7938322410201695</v>
      </c>
      <c r="C11" s="3">
        <f>('Reserve calculations'!B9+'Reserve calculations'!C9)*Pricing!C12</f>
        <v>11612.400000000001</v>
      </c>
      <c r="D11" s="3">
        <f>-'Reserve calculations'!D9</f>
        <v>-9289.92</v>
      </c>
      <c r="E11" s="3">
        <f>C11+D11</f>
        <v>2322.4800000000014</v>
      </c>
      <c r="F11" s="3">
        <f>Pricing!F12-Pricing!G12</f>
        <v>400</v>
      </c>
      <c r="G11" s="5">
        <f>E11+F11</f>
        <v>2722.4800000000014</v>
      </c>
      <c r="H11" s="5">
        <f>B11*G11</f>
        <v>2161.192399532592</v>
      </c>
      <c r="I11" s="3">
        <f>Pricing!E12</f>
        <v>0</v>
      </c>
      <c r="J11" s="3">
        <f>B10*I11</f>
        <v>0</v>
      </c>
    </row>
    <row r="12" spans="2:10" ht="12.75">
      <c r="B12" s="6"/>
      <c r="E12" s="3"/>
      <c r="F12" s="3"/>
      <c r="I12" s="3"/>
      <c r="J12" s="3"/>
    </row>
    <row r="13" spans="1:10" ht="12.75">
      <c r="A13" s="4" t="s">
        <v>10</v>
      </c>
      <c r="E13" s="3"/>
      <c r="F13" s="16"/>
      <c r="H13" s="15">
        <f>SUM(H9:H12)</f>
        <v>6303.8535792308085</v>
      </c>
      <c r="I13" s="16"/>
      <c r="J13" s="16">
        <f>SUM(J9:J11)</f>
        <v>3000</v>
      </c>
    </row>
    <row r="14" spans="6:10" ht="12.75">
      <c r="F14" s="2"/>
      <c r="I14" s="2"/>
      <c r="J14" s="2"/>
    </row>
    <row r="15" spans="1:10" ht="12.75">
      <c r="A15" s="4" t="s">
        <v>20</v>
      </c>
      <c r="F15" s="2"/>
      <c r="I15" s="2"/>
      <c r="J15" s="18">
        <f>J13/H13</f>
        <v>0.47589937841894764</v>
      </c>
    </row>
    <row r="16" spans="1:10" ht="12.75">
      <c r="A16" s="4"/>
      <c r="F16" s="13"/>
      <c r="H16" s="13"/>
      <c r="J16" s="24"/>
    </row>
    <row r="17" ht="12.75">
      <c r="A17" s="2" t="s">
        <v>48</v>
      </c>
    </row>
    <row r="18" ht="12.75">
      <c r="A18" s="2"/>
    </row>
    <row r="20" spans="3:9" ht="12.75">
      <c r="C20" s="4" t="s">
        <v>11</v>
      </c>
      <c r="E20" s="4" t="s">
        <v>11</v>
      </c>
      <c r="F20" s="4" t="s">
        <v>49</v>
      </c>
      <c r="G20" s="4"/>
      <c r="I20" s="4"/>
    </row>
    <row r="21" spans="2:9" ht="12.75">
      <c r="B21" s="4" t="s">
        <v>22</v>
      </c>
      <c r="C21" s="4" t="s">
        <v>23</v>
      </c>
      <c r="D21" s="4" t="s">
        <v>21</v>
      </c>
      <c r="E21" s="4" t="s">
        <v>15</v>
      </c>
      <c r="F21" s="4" t="s">
        <v>63</v>
      </c>
      <c r="G21" s="4" t="s">
        <v>22</v>
      </c>
      <c r="I21" s="4"/>
    </row>
    <row r="22" spans="1:9" ht="12.75">
      <c r="A22" s="7" t="s">
        <v>2</v>
      </c>
      <c r="B22" s="7" t="s">
        <v>5</v>
      </c>
      <c r="C22" s="7" t="s">
        <v>19</v>
      </c>
      <c r="D22" s="7" t="s">
        <v>49</v>
      </c>
      <c r="E22" s="7" t="s">
        <v>16</v>
      </c>
      <c r="F22" s="7" t="s">
        <v>52</v>
      </c>
      <c r="G22" s="7" t="s">
        <v>8</v>
      </c>
      <c r="I22" s="7"/>
    </row>
    <row r="23" spans="2:9" ht="12.75">
      <c r="B23" s="3"/>
      <c r="C23" s="3"/>
      <c r="G23" s="3">
        <v>0</v>
      </c>
      <c r="H23" s="3"/>
      <c r="I23" s="3"/>
    </row>
    <row r="24" spans="1:8" ht="12.75">
      <c r="A24">
        <v>1</v>
      </c>
      <c r="B24" s="16">
        <f>G23</f>
        <v>0</v>
      </c>
      <c r="C24" s="16">
        <f>I9</f>
        <v>3000</v>
      </c>
      <c r="D24" s="16">
        <f>-J$15*G9</f>
        <v>-1046.9786325216849</v>
      </c>
      <c r="E24" s="16">
        <f>B$3*(B24+C24)</f>
        <v>240</v>
      </c>
      <c r="F24" s="3">
        <f>D24+E24</f>
        <v>-806.9786325216849</v>
      </c>
      <c r="G24" s="16">
        <f>B24+C24+F24</f>
        <v>2193.0213674783154</v>
      </c>
      <c r="H24" s="16"/>
    </row>
    <row r="25" spans="1:8" ht="12.75">
      <c r="A25">
        <v>2</v>
      </c>
      <c r="B25" s="3">
        <f>G24</f>
        <v>2193.0213674783154</v>
      </c>
      <c r="C25" s="3">
        <f>I10</f>
        <v>0</v>
      </c>
      <c r="D25" s="16">
        <f>-J$15*G10</f>
        <v>-1168.8088733969355</v>
      </c>
      <c r="E25" s="16">
        <f>B$3*(B25+C25)</f>
        <v>175.44170939826523</v>
      </c>
      <c r="F25" s="3">
        <f>D25+E25</f>
        <v>-993.3671639986703</v>
      </c>
      <c r="G25" s="16">
        <f>B25+C25+F25</f>
        <v>1199.654203479645</v>
      </c>
      <c r="H25" s="3"/>
    </row>
    <row r="26" spans="1:8" ht="12.75">
      <c r="A26">
        <v>3</v>
      </c>
      <c r="B26" s="3">
        <f>G25</f>
        <v>1199.654203479645</v>
      </c>
      <c r="C26" s="3">
        <f>I11</f>
        <v>0</v>
      </c>
      <c r="D26" s="16">
        <f>-J$15*G11</f>
        <v>-1295.6265397580173</v>
      </c>
      <c r="E26" s="16">
        <f>B$3*(B26+C26)</f>
        <v>95.9723362783716</v>
      </c>
      <c r="F26" s="3">
        <f>D26+E26</f>
        <v>-1199.6542034796457</v>
      </c>
      <c r="G26" s="16">
        <f>B26+C26+F26</f>
        <v>0</v>
      </c>
      <c r="H26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E35" sqref="E35"/>
    </sheetView>
  </sheetViews>
  <sheetFormatPr defaultColWidth="9.140625" defaultRowHeight="12.75"/>
  <cols>
    <col min="1" max="1" width="26.28125" style="0" customWidth="1"/>
    <col min="2" max="2" width="11.00390625" style="0" customWidth="1"/>
    <col min="3" max="4" width="9.7109375" style="0" customWidth="1"/>
    <col min="5" max="5" width="10.140625" style="0" customWidth="1"/>
    <col min="6" max="6" width="11.28125" style="0" customWidth="1"/>
    <col min="7" max="7" width="7.00390625" style="0" customWidth="1"/>
    <col min="8" max="8" width="9.57421875" style="0" customWidth="1"/>
    <col min="9" max="9" width="9.7109375" style="0" customWidth="1"/>
    <col min="10" max="10" width="5.28125" style="0" customWidth="1"/>
    <col min="11" max="11" width="11.28125" style="0" customWidth="1"/>
    <col min="12" max="12" width="7.57421875" style="0" customWidth="1"/>
    <col min="13" max="13" width="6.7109375" style="0" customWidth="1"/>
    <col min="14" max="14" width="9.7109375" style="0" customWidth="1"/>
  </cols>
  <sheetData>
    <row r="1" ht="12.75">
      <c r="A1" s="2" t="s">
        <v>25</v>
      </c>
    </row>
    <row r="2" ht="12.75">
      <c r="A2" s="2"/>
    </row>
    <row r="3" ht="12.75">
      <c r="A3" s="12" t="s">
        <v>26</v>
      </c>
    </row>
    <row r="4" ht="12.75">
      <c r="A4" s="12"/>
    </row>
    <row r="5" ht="12.75">
      <c r="A5" s="12"/>
    </row>
    <row r="6" ht="12.75">
      <c r="H6" t="s">
        <v>27</v>
      </c>
    </row>
    <row r="7" spans="2:15" ht="12.75">
      <c r="B7" s="10" t="s">
        <v>1</v>
      </c>
      <c r="C7" s="8"/>
      <c r="D7" s="4" t="s">
        <v>51</v>
      </c>
      <c r="E7" s="4" t="s">
        <v>28</v>
      </c>
      <c r="F7" s="4" t="s">
        <v>29</v>
      </c>
      <c r="G7" s="4"/>
      <c r="H7" s="4" t="s">
        <v>13</v>
      </c>
      <c r="I7" s="8"/>
      <c r="K7" s="4"/>
      <c r="O7" s="4"/>
    </row>
    <row r="8" spans="1:15" ht="12.75">
      <c r="A8" s="7" t="s">
        <v>2</v>
      </c>
      <c r="B8" s="7" t="s">
        <v>30</v>
      </c>
      <c r="C8" s="11" t="s">
        <v>50</v>
      </c>
      <c r="D8" s="7" t="s">
        <v>52</v>
      </c>
      <c r="E8" s="7" t="s">
        <v>30</v>
      </c>
      <c r="F8" s="7" t="s">
        <v>13</v>
      </c>
      <c r="G8" s="7" t="s">
        <v>22</v>
      </c>
      <c r="H8" s="7" t="s">
        <v>31</v>
      </c>
      <c r="I8" s="7"/>
      <c r="K8" s="7"/>
      <c r="O8" s="7"/>
    </row>
    <row r="9" spans="6:8" ht="12.75">
      <c r="F9" s="5">
        <f>'Reserve calculations'!G6</f>
        <v>0</v>
      </c>
      <c r="G9" s="5">
        <f>'DAC Calculation'!G23</f>
        <v>0</v>
      </c>
      <c r="H9" s="3">
        <f>F9-G9</f>
        <v>0</v>
      </c>
    </row>
    <row r="10" spans="1:15" ht="12.75">
      <c r="A10">
        <v>1</v>
      </c>
      <c r="B10" s="3">
        <f>'DAC Calculation'!G9</f>
        <v>2200</v>
      </c>
      <c r="C10" s="5">
        <f>'DAC Calculation'!F24</f>
        <v>-806.9786325216849</v>
      </c>
      <c r="D10" s="5">
        <f>-Pricing!C10*('DAC Calculation'!B24+'DAC Calculation'!C24)</f>
        <v>-300</v>
      </c>
      <c r="E10" s="5">
        <f>SUM(B10:D10)</f>
        <v>1093.0213674783151</v>
      </c>
      <c r="F10" s="5">
        <f>'Reserve calculations'!G7</f>
        <v>107800</v>
      </c>
      <c r="G10" s="5">
        <f>'DAC Calculation'!G24</f>
        <v>2193.0213674783154</v>
      </c>
      <c r="H10" s="3">
        <f>F10-G10</f>
        <v>105606.97863252168</v>
      </c>
      <c r="I10" s="5"/>
      <c r="K10" s="5"/>
      <c r="O10" s="9"/>
    </row>
    <row r="11" spans="1:15" ht="12.75">
      <c r="A11">
        <v>2</v>
      </c>
      <c r="B11" s="3">
        <f>'DAC Calculation'!G10</f>
        <v>2456</v>
      </c>
      <c r="C11" s="5">
        <f>'DAC Calculation'!F25</f>
        <v>-993.3671639986703</v>
      </c>
      <c r="D11" s="5">
        <f>-Pricing!C11*'Book Profits'!G10</f>
        <v>-219.30213674783155</v>
      </c>
      <c r="E11" s="5">
        <f>SUM(B11:D11)</f>
        <v>1243.330699253498</v>
      </c>
      <c r="F11" s="5">
        <f>'Reserve calculations'!G8</f>
        <v>116124</v>
      </c>
      <c r="G11" s="5">
        <f>'DAC Calculation'!G25</f>
        <v>1199.654203479645</v>
      </c>
      <c r="H11" s="3">
        <f>F11-G11</f>
        <v>114924.34579652036</v>
      </c>
      <c r="I11" s="5"/>
      <c r="K11" s="5"/>
      <c r="O11" s="9"/>
    </row>
    <row r="12" spans="1:15" ht="12.75">
      <c r="A12">
        <v>3</v>
      </c>
      <c r="B12" s="3">
        <f>'DAC Calculation'!G11</f>
        <v>2722.4800000000014</v>
      </c>
      <c r="C12" s="5">
        <f>'DAC Calculation'!F26</f>
        <v>-1199.6542034796457</v>
      </c>
      <c r="D12" s="5">
        <f>-Pricing!C12*'Book Profits'!G11</f>
        <v>-119.96542034796451</v>
      </c>
      <c r="E12" s="5">
        <f>SUM(B12:D12)</f>
        <v>1402.8603761723912</v>
      </c>
      <c r="F12" s="5">
        <f>'Reserve calculations'!G9</f>
        <v>0</v>
      </c>
      <c r="G12" s="5">
        <f>'DAC Calculation'!G26</f>
        <v>0</v>
      </c>
      <c r="H12" s="3">
        <f>F12-G12</f>
        <v>0</v>
      </c>
      <c r="I12" s="5"/>
      <c r="K12" s="5"/>
      <c r="O12" s="9"/>
    </row>
    <row r="14" ht="12.75">
      <c r="A14" s="12" t="s">
        <v>32</v>
      </c>
    </row>
    <row r="15" ht="12.75">
      <c r="A15" s="12"/>
    </row>
    <row r="16" spans="2:7" ht="12.75">
      <c r="B16" s="4" t="s">
        <v>28</v>
      </c>
      <c r="C16" s="8" t="s">
        <v>53</v>
      </c>
      <c r="D16" s="8" t="s">
        <v>54</v>
      </c>
      <c r="E16" s="4" t="s">
        <v>55</v>
      </c>
      <c r="F16" s="4" t="s">
        <v>56</v>
      </c>
      <c r="G16" s="4"/>
    </row>
    <row r="17" spans="1:7" ht="12.75">
      <c r="A17" s="7" t="s">
        <v>2</v>
      </c>
      <c r="B17" s="7" t="s">
        <v>30</v>
      </c>
      <c r="C17" s="7" t="s">
        <v>52</v>
      </c>
      <c r="D17" s="7" t="s">
        <v>52</v>
      </c>
      <c r="E17" s="7" t="s">
        <v>30</v>
      </c>
      <c r="F17" s="11" t="s">
        <v>57</v>
      </c>
      <c r="G17" s="7"/>
    </row>
    <row r="19" spans="1:7" ht="12.75">
      <c r="A19">
        <v>1</v>
      </c>
      <c r="B19" s="25">
        <f>E10</f>
        <v>1093.0213674783151</v>
      </c>
      <c r="C19" s="5">
        <f>-D10</f>
        <v>300</v>
      </c>
      <c r="D19" s="22">
        <f>-C19*Pricing!D10/Pricing!C10</f>
        <v>-240</v>
      </c>
      <c r="E19" s="22">
        <f>SUM(B19:D19)</f>
        <v>1153.0213674783151</v>
      </c>
      <c r="F19" s="13">
        <f>E19/B10</f>
        <v>0.5241006215810523</v>
      </c>
      <c r="G19" s="1"/>
    </row>
    <row r="20" spans="1:7" ht="12.75">
      <c r="A20">
        <v>2</v>
      </c>
      <c r="B20" s="25">
        <f>E11</f>
        <v>1243.330699253498</v>
      </c>
      <c r="C20" s="5">
        <f>-D11</f>
        <v>219.30213674783155</v>
      </c>
      <c r="D20" s="22">
        <f>-C20*Pricing!D11/Pricing!C11</f>
        <v>-175.44170939826523</v>
      </c>
      <c r="E20" s="22">
        <f>SUM(B20:D20)</f>
        <v>1287.1911266030645</v>
      </c>
      <c r="F20" s="13">
        <f>E20/B11</f>
        <v>0.5241006215810523</v>
      </c>
      <c r="G20" s="1"/>
    </row>
    <row r="21" spans="1:7" ht="12.75">
      <c r="A21">
        <v>3</v>
      </c>
      <c r="B21" s="25">
        <f>E12</f>
        <v>1402.8603761723912</v>
      </c>
      <c r="C21" s="5">
        <f>-D12</f>
        <v>119.96542034796451</v>
      </c>
      <c r="D21" s="22">
        <f>-C21*Pricing!D12/Pricing!C12</f>
        <v>-95.9723362783716</v>
      </c>
      <c r="E21" s="22">
        <f>SUM(B21:D21)</f>
        <v>1426.853460241984</v>
      </c>
      <c r="F21" s="13">
        <f>E21/B12</f>
        <v>0.5241006215810523</v>
      </c>
      <c r="G2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1" sqref="A11"/>
    </sheetView>
  </sheetViews>
  <sheetFormatPr defaultColWidth="9.140625" defaultRowHeight="12.75"/>
  <cols>
    <col min="1" max="1" width="30.28125" style="0" customWidth="1"/>
    <col min="2" max="2" width="8.421875" style="0" customWidth="1"/>
    <col min="3" max="4" width="7.7109375" style="0" customWidth="1"/>
    <col min="5" max="5" width="11.28125" style="0" customWidth="1"/>
  </cols>
  <sheetData>
    <row r="1" ht="12.75">
      <c r="A1" s="2" t="s">
        <v>58</v>
      </c>
    </row>
    <row r="3" ht="12.75">
      <c r="A3" t="s">
        <v>59</v>
      </c>
    </row>
    <row r="5" ht="12.75">
      <c r="A5" s="2" t="s">
        <v>0</v>
      </c>
    </row>
    <row r="7" spans="2:9" ht="12.75">
      <c r="B7" s="4" t="s">
        <v>1</v>
      </c>
      <c r="C7" s="4" t="s">
        <v>34</v>
      </c>
      <c r="D7" s="4" t="s">
        <v>36</v>
      </c>
      <c r="E7" s="4" t="s">
        <v>17</v>
      </c>
      <c r="F7" s="4" t="s">
        <v>37</v>
      </c>
      <c r="G7" s="4" t="s">
        <v>38</v>
      </c>
      <c r="H7" s="4"/>
      <c r="I7" s="4"/>
    </row>
    <row r="8" spans="1:7" ht="12.75">
      <c r="A8" s="7" t="s">
        <v>2</v>
      </c>
      <c r="B8" s="7" t="s">
        <v>3</v>
      </c>
      <c r="C8" s="7" t="s">
        <v>35</v>
      </c>
      <c r="D8" s="7" t="s">
        <v>35</v>
      </c>
      <c r="E8" s="7" t="s">
        <v>19</v>
      </c>
      <c r="F8" s="7" t="s">
        <v>24</v>
      </c>
      <c r="G8" s="7" t="s">
        <v>4</v>
      </c>
    </row>
    <row r="10" spans="1:11" ht="12.75">
      <c r="A10">
        <v>1</v>
      </c>
      <c r="B10" s="19">
        <f>Pricing!B10</f>
        <v>100000</v>
      </c>
      <c r="C10" s="20">
        <f>Pricing!C10</f>
        <v>0.1</v>
      </c>
      <c r="D10" s="20">
        <f>Pricing!D10</f>
        <v>0.08</v>
      </c>
      <c r="E10" s="19">
        <f>Pricing!E10</f>
        <v>3000</v>
      </c>
      <c r="F10" s="19">
        <f>Pricing!F10</f>
        <v>200</v>
      </c>
      <c r="G10" s="19">
        <f>Pricing!G10</f>
        <v>0</v>
      </c>
      <c r="H10" s="19"/>
      <c r="I10" s="19"/>
      <c r="J10" s="19"/>
      <c r="K10" s="19"/>
    </row>
    <row r="11" spans="1:11" ht="12.75">
      <c r="A11">
        <v>2</v>
      </c>
      <c r="B11" s="19">
        <f>Pricing!B11</f>
        <v>0</v>
      </c>
      <c r="C11" s="20">
        <f>Pricing!C11+0.01</f>
        <v>0.11</v>
      </c>
      <c r="D11" s="20">
        <f>Pricing!D11</f>
        <v>0.08</v>
      </c>
      <c r="E11" s="19">
        <f>Pricing!E11</f>
        <v>0</v>
      </c>
      <c r="F11" s="19">
        <f>Pricing!F11</f>
        <v>300</v>
      </c>
      <c r="G11" s="19">
        <f>Pricing!G11</f>
        <v>0</v>
      </c>
      <c r="H11" s="19"/>
      <c r="I11" s="19"/>
      <c r="J11" s="19"/>
      <c r="K11" s="19"/>
    </row>
    <row r="12" spans="1:11" ht="12.75">
      <c r="A12">
        <v>3</v>
      </c>
      <c r="B12" s="19">
        <f>Pricing!B12</f>
        <v>0</v>
      </c>
      <c r="C12" s="20">
        <f>Pricing!C12</f>
        <v>0.1</v>
      </c>
      <c r="D12" s="20">
        <f>Pricing!D12</f>
        <v>0.08</v>
      </c>
      <c r="E12" s="19">
        <f>Pricing!E12</f>
        <v>0</v>
      </c>
      <c r="F12" s="19">
        <f>Pricing!F12</f>
        <v>400</v>
      </c>
      <c r="G12" s="19">
        <f>Pricing!G12</f>
        <v>0</v>
      </c>
      <c r="H12" s="19"/>
      <c r="I12" s="19"/>
      <c r="J12" s="19"/>
      <c r="K12" s="19"/>
    </row>
    <row r="14" ht="12.75">
      <c r="A14" t="s">
        <v>39</v>
      </c>
    </row>
    <row r="44" spans="2:5" ht="12.75">
      <c r="B44" s="4" t="s">
        <v>1</v>
      </c>
      <c r="C44" s="4"/>
      <c r="D44" s="17"/>
      <c r="E44" s="4"/>
    </row>
    <row r="45" spans="1:5" ht="12.75">
      <c r="A45" s="7" t="s">
        <v>2</v>
      </c>
      <c r="B45" s="7" t="s">
        <v>3</v>
      </c>
      <c r="C45" s="7" t="s">
        <v>4</v>
      </c>
      <c r="E45" s="7"/>
    </row>
    <row r="47" spans="1:3" ht="12.75">
      <c r="A47">
        <v>1</v>
      </c>
      <c r="B47" s="3">
        <v>1000</v>
      </c>
      <c r="C47" s="3">
        <v>255</v>
      </c>
    </row>
    <row r="48" spans="1:3" ht="12.75">
      <c r="A48">
        <v>2</v>
      </c>
      <c r="B48" s="3">
        <v>850</v>
      </c>
      <c r="C48" s="3">
        <v>297.5</v>
      </c>
    </row>
    <row r="49" spans="1:3" ht="12.75">
      <c r="A49">
        <v>3</v>
      </c>
      <c r="B49" s="3">
        <v>750</v>
      </c>
      <c r="C49" s="3">
        <v>340</v>
      </c>
    </row>
    <row r="50" spans="1:3" ht="12.75">
      <c r="A50">
        <v>4</v>
      </c>
      <c r="B50" s="3">
        <v>700</v>
      </c>
      <c r="C50" s="3">
        <v>382.5</v>
      </c>
    </row>
    <row r="51" spans="1:3" ht="12.75">
      <c r="A51">
        <v>5</v>
      </c>
      <c r="B51" s="3">
        <v>650</v>
      </c>
      <c r="C51" s="3">
        <v>425</v>
      </c>
    </row>
    <row r="52" spans="1:3" ht="12.75">
      <c r="A52">
        <v>6</v>
      </c>
      <c r="B52" s="3">
        <v>600</v>
      </c>
      <c r="C52" s="3">
        <v>467.5</v>
      </c>
    </row>
    <row r="53" spans="1:3" ht="12.75">
      <c r="A53">
        <v>7</v>
      </c>
      <c r="B53" s="3">
        <v>575</v>
      </c>
      <c r="C53" s="3">
        <v>510</v>
      </c>
    </row>
    <row r="54" spans="1:3" ht="12.75">
      <c r="A54">
        <v>8</v>
      </c>
      <c r="B54" s="3">
        <v>550</v>
      </c>
      <c r="C54" s="3">
        <v>510</v>
      </c>
    </row>
    <row r="55" spans="1:3" ht="12.75">
      <c r="A55">
        <v>9</v>
      </c>
      <c r="B55" s="3">
        <v>525</v>
      </c>
      <c r="C55" s="3">
        <v>510</v>
      </c>
    </row>
    <row r="56" spans="1:3" ht="12.75">
      <c r="A56">
        <v>10</v>
      </c>
      <c r="B56" s="3">
        <v>505</v>
      </c>
      <c r="C56" s="3">
        <v>510</v>
      </c>
    </row>
    <row r="57" spans="1:3" ht="12.75">
      <c r="A57">
        <v>11</v>
      </c>
      <c r="B57" s="3">
        <v>495</v>
      </c>
      <c r="C57" s="3">
        <v>510</v>
      </c>
    </row>
    <row r="58" spans="1:3" ht="12.75">
      <c r="A58">
        <v>12</v>
      </c>
      <c r="B58" s="3">
        <v>485</v>
      </c>
      <c r="C58" s="3">
        <v>510</v>
      </c>
    </row>
    <row r="59" spans="1:3" ht="12.75">
      <c r="A59">
        <v>13</v>
      </c>
      <c r="B59" s="3">
        <v>475</v>
      </c>
      <c r="C59" s="3">
        <v>510</v>
      </c>
    </row>
    <row r="60" spans="1:3" ht="12.75">
      <c r="A60">
        <v>14</v>
      </c>
      <c r="B60" s="3">
        <v>460</v>
      </c>
      <c r="C60" s="3">
        <v>510</v>
      </c>
    </row>
    <row r="61" spans="1:3" ht="12.75">
      <c r="A61">
        <v>15</v>
      </c>
      <c r="B61" s="3">
        <v>459</v>
      </c>
      <c r="C61" s="3">
        <v>510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G7" sqref="G7"/>
    </sheetView>
  </sheetViews>
  <sheetFormatPr defaultColWidth="9.140625" defaultRowHeight="12.75"/>
  <cols>
    <col min="1" max="1" width="32.8515625" style="0" customWidth="1"/>
    <col min="2" max="2" width="8.7109375" style="0" customWidth="1"/>
    <col min="3" max="3" width="8.421875" style="0" customWidth="1"/>
    <col min="4" max="4" width="9.421875" style="0" customWidth="1"/>
    <col min="5" max="7" width="9.28125" style="0" customWidth="1"/>
    <col min="8" max="8" width="11.57421875" style="0" customWidth="1"/>
    <col min="9" max="9" width="9.421875" style="0" customWidth="1"/>
    <col min="10" max="10" width="7.57421875" style="0" customWidth="1"/>
  </cols>
  <sheetData>
    <row r="1" ht="12.75">
      <c r="A1" s="2" t="s">
        <v>40</v>
      </c>
    </row>
    <row r="3" spans="3:7" ht="12.75">
      <c r="C3" s="4" t="s">
        <v>11</v>
      </c>
      <c r="D3" s="4" t="s">
        <v>11</v>
      </c>
      <c r="E3" s="4"/>
      <c r="F3" s="4"/>
      <c r="G3" s="4" t="s">
        <v>12</v>
      </c>
    </row>
    <row r="4" spans="2:7" ht="12.75">
      <c r="B4" s="4" t="s">
        <v>13</v>
      </c>
      <c r="C4" s="4" t="s">
        <v>1</v>
      </c>
      <c r="D4" s="4" t="s">
        <v>36</v>
      </c>
      <c r="E4" s="4" t="s">
        <v>14</v>
      </c>
      <c r="F4" s="4" t="s">
        <v>14</v>
      </c>
      <c r="G4" s="4" t="s">
        <v>13</v>
      </c>
    </row>
    <row r="5" spans="1:7" ht="12.75">
      <c r="A5" s="7" t="s">
        <v>2</v>
      </c>
      <c r="B5" s="7" t="s">
        <v>5</v>
      </c>
      <c r="C5" s="7" t="s">
        <v>3</v>
      </c>
      <c r="D5" s="7" t="s">
        <v>16</v>
      </c>
      <c r="E5" s="7" t="s">
        <v>41</v>
      </c>
      <c r="F5" s="7" t="s">
        <v>42</v>
      </c>
      <c r="G5" s="7" t="s">
        <v>8</v>
      </c>
    </row>
    <row r="6" spans="2:9" ht="12.75">
      <c r="B6" s="3"/>
      <c r="C6" s="3"/>
      <c r="E6" s="3"/>
      <c r="F6" s="3"/>
      <c r="G6" s="3">
        <v>0</v>
      </c>
      <c r="I6" s="3"/>
    </row>
    <row r="7" spans="1:9" ht="12.75">
      <c r="A7">
        <v>1</v>
      </c>
      <c r="B7" s="16">
        <f>G6</f>
        <v>0</v>
      </c>
      <c r="C7" s="22">
        <f>'Unlocking Example 1'!B10</f>
        <v>100000</v>
      </c>
      <c r="D7" s="22">
        <f>'Unlocking Example 1'!D10*('Reserve calculations'!B7+'Reserve calculations'!C7)</f>
        <v>8000</v>
      </c>
      <c r="E7" s="22">
        <f>-'Unlocking Example 1'!F10</f>
        <v>-200</v>
      </c>
      <c r="F7" s="22">
        <v>0</v>
      </c>
      <c r="G7" s="16">
        <f>SUM(B7:F7)</f>
        <v>107800</v>
      </c>
      <c r="I7" s="3"/>
    </row>
    <row r="8" spans="1:9" ht="12.75">
      <c r="A8">
        <v>2</v>
      </c>
      <c r="B8" s="22">
        <f>G7</f>
        <v>107800</v>
      </c>
      <c r="C8" s="22">
        <f>'Unlocking Example 1'!B11</f>
        <v>0</v>
      </c>
      <c r="D8" s="22">
        <f>'Unlocking Example 1'!D11*('Reserve calculations'!B8+'Reserve calculations'!C8)</f>
        <v>8624</v>
      </c>
      <c r="E8" s="22">
        <f>-'Unlocking Example 1'!F11</f>
        <v>-300</v>
      </c>
      <c r="F8" s="22">
        <v>0</v>
      </c>
      <c r="G8" s="16">
        <f>SUM(B8:F8)</f>
        <v>116124</v>
      </c>
      <c r="I8" s="3"/>
    </row>
    <row r="9" spans="1:9" ht="12.75">
      <c r="A9">
        <v>3</v>
      </c>
      <c r="B9" s="22">
        <f>G8</f>
        <v>116124</v>
      </c>
      <c r="C9" s="22">
        <f>'Unlocking Example 1'!B12</f>
        <v>0</v>
      </c>
      <c r="D9" s="22">
        <f>'Unlocking Example 1'!D12*('Reserve calculations'!B9+'Reserve calculations'!C9)</f>
        <v>9289.92</v>
      </c>
      <c r="E9" s="22">
        <f>-'Unlocking Example 1'!F12</f>
        <v>-400</v>
      </c>
      <c r="F9" s="22">
        <f>-SUM(B9:E9)</f>
        <v>-125013.92</v>
      </c>
      <c r="G9" s="16">
        <f>SUM(B9:F9)</f>
        <v>0</v>
      </c>
      <c r="I9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38" sqref="C38"/>
    </sheetView>
  </sheetViews>
  <sheetFormatPr defaultColWidth="9.140625" defaultRowHeight="12.75"/>
  <cols>
    <col min="1" max="1" width="35.421875" style="0" customWidth="1"/>
    <col min="2" max="2" width="9.57421875" style="0" customWidth="1"/>
    <col min="3" max="3" width="10.28125" style="0" customWidth="1"/>
    <col min="4" max="4" width="9.8515625" style="0" customWidth="1"/>
    <col min="6" max="6" width="10.57421875" style="0" customWidth="1"/>
    <col min="7" max="7" width="6.7109375" style="0" customWidth="1"/>
  </cols>
  <sheetData>
    <row r="1" ht="12.75">
      <c r="A1" s="2" t="s">
        <v>43</v>
      </c>
    </row>
    <row r="2" ht="12.75">
      <c r="A2" s="2"/>
    </row>
    <row r="3" spans="1:2" ht="12.75">
      <c r="A3" s="23" t="s">
        <v>44</v>
      </c>
      <c r="B3" s="21">
        <f>Pricing!D10</f>
        <v>0.08</v>
      </c>
    </row>
    <row r="4" ht="12.75">
      <c r="A4" s="2"/>
    </row>
    <row r="5" spans="3:7" ht="12.75">
      <c r="C5" s="4"/>
      <c r="G5" s="4"/>
    </row>
    <row r="6" spans="2:10" ht="12.75">
      <c r="B6" s="4" t="s">
        <v>6</v>
      </c>
      <c r="C6" s="4" t="s">
        <v>34</v>
      </c>
      <c r="D6" s="4" t="s">
        <v>36</v>
      </c>
      <c r="E6" s="4" t="s">
        <v>16</v>
      </c>
      <c r="F6" s="4" t="s">
        <v>46</v>
      </c>
      <c r="G6" s="4" t="s">
        <v>1</v>
      </c>
      <c r="H6" s="4" t="s">
        <v>7</v>
      </c>
      <c r="I6" s="4" t="s">
        <v>17</v>
      </c>
      <c r="J6" s="4" t="s">
        <v>18</v>
      </c>
    </row>
    <row r="7" spans="1:10" ht="12.75">
      <c r="A7" s="7" t="s">
        <v>2</v>
      </c>
      <c r="B7" s="7" t="s">
        <v>9</v>
      </c>
      <c r="C7" s="7" t="s">
        <v>16</v>
      </c>
      <c r="D7" s="7" t="s">
        <v>16</v>
      </c>
      <c r="E7" s="7" t="s">
        <v>45</v>
      </c>
      <c r="F7" s="7" t="s">
        <v>47</v>
      </c>
      <c r="G7" s="7" t="s">
        <v>30</v>
      </c>
      <c r="H7" s="7" t="s">
        <v>30</v>
      </c>
      <c r="I7" s="7" t="s">
        <v>19</v>
      </c>
      <c r="J7" s="7" t="s">
        <v>19</v>
      </c>
    </row>
    <row r="8" ht="12.75">
      <c r="B8" s="6">
        <v>1</v>
      </c>
    </row>
    <row r="9" spans="1:10" ht="12.75">
      <c r="A9">
        <v>1</v>
      </c>
      <c r="B9" s="6">
        <f>B8/(1+B$3)</f>
        <v>0.9259259259259258</v>
      </c>
      <c r="C9" s="3">
        <f>('Reserve calculations'!B7+'Reserve calculations'!C7)*'Unlocking Example 1'!C10</f>
        <v>10000</v>
      </c>
      <c r="D9" s="3">
        <f>-'Unl Ex 1 Reserves'!D7</f>
        <v>-8000</v>
      </c>
      <c r="E9" s="3">
        <f>C9+D9</f>
        <v>2000</v>
      </c>
      <c r="F9" s="3">
        <f>'Unlocking Example 1'!F10-'Unlocking Example 1'!G10</f>
        <v>200</v>
      </c>
      <c r="G9" s="5">
        <f>E9+F9</f>
        <v>2200</v>
      </c>
      <c r="H9" s="5">
        <f>B9*G9</f>
        <v>2037.0370370370367</v>
      </c>
      <c r="I9" s="3">
        <f>Pricing!E10</f>
        <v>3000</v>
      </c>
      <c r="J9" s="3">
        <f>B8*I9</f>
        <v>3000</v>
      </c>
    </row>
    <row r="10" spans="1:10" ht="12.75">
      <c r="A10">
        <v>2</v>
      </c>
      <c r="B10" s="6">
        <f>B9/(1+B$3)</f>
        <v>0.8573388203017831</v>
      </c>
      <c r="C10" s="3">
        <f>('Reserve calculations'!B8+'Reserve calculations'!C8)*'Unlocking Example 1'!C11</f>
        <v>11858</v>
      </c>
      <c r="D10" s="3">
        <f>-'Unl Ex 1 Reserves'!D8</f>
        <v>-8624</v>
      </c>
      <c r="E10" s="3">
        <f>C10+D10</f>
        <v>3234</v>
      </c>
      <c r="F10" s="3">
        <f>'Unlocking Example 1'!F11-'Unlocking Example 1'!G11</f>
        <v>300</v>
      </c>
      <c r="G10" s="5">
        <f>E10+F10</f>
        <v>3534</v>
      </c>
      <c r="H10" s="5">
        <f>B10*G10</f>
        <v>3029.8353909465013</v>
      </c>
      <c r="I10" s="3">
        <f>Pricing!E11</f>
        <v>0</v>
      </c>
      <c r="J10" s="3">
        <f>B9*I10</f>
        <v>0</v>
      </c>
    </row>
    <row r="11" spans="1:10" ht="12.75">
      <c r="A11">
        <v>3</v>
      </c>
      <c r="B11" s="6">
        <f>B10/(1+B$3)</f>
        <v>0.7938322410201695</v>
      </c>
      <c r="C11" s="3">
        <f>('Reserve calculations'!B9+'Reserve calculations'!C9)*'Unlocking Example 1'!C12</f>
        <v>11612.400000000001</v>
      </c>
      <c r="D11" s="3">
        <f>-'Unl Ex 1 Reserves'!D9</f>
        <v>-9289.92</v>
      </c>
      <c r="E11" s="3">
        <f>C11+D11</f>
        <v>2322.4800000000014</v>
      </c>
      <c r="F11" s="3">
        <f>'Unlocking Example 1'!F12-'Unlocking Example 1'!G12</f>
        <v>400</v>
      </c>
      <c r="G11" s="5">
        <f>E11+F11</f>
        <v>2722.4800000000014</v>
      </c>
      <c r="H11" s="5">
        <f>B11*G11</f>
        <v>2161.192399532592</v>
      </c>
      <c r="I11" s="3">
        <f>Pricing!E12</f>
        <v>0</v>
      </c>
      <c r="J11" s="3">
        <f>B10*I11</f>
        <v>0</v>
      </c>
    </row>
    <row r="12" spans="2:10" ht="12.75">
      <c r="B12" s="6"/>
      <c r="E12" s="3"/>
      <c r="F12" s="3"/>
      <c r="I12" s="3"/>
      <c r="J12" s="3"/>
    </row>
    <row r="13" spans="1:10" ht="12.75">
      <c r="A13" s="4" t="s">
        <v>10</v>
      </c>
      <c r="E13" s="3"/>
      <c r="F13" s="16"/>
      <c r="H13" s="15">
        <f>SUM(H9:H12)</f>
        <v>7228.064827516129</v>
      </c>
      <c r="I13" s="16"/>
      <c r="J13" s="16">
        <f>SUM(J9:J11)</f>
        <v>3000</v>
      </c>
    </row>
    <row r="14" spans="6:10" ht="12.75">
      <c r="F14" s="2"/>
      <c r="I14" s="2"/>
      <c r="J14" s="2"/>
    </row>
    <row r="15" spans="1:10" ht="12.75">
      <c r="A15" s="4" t="s">
        <v>20</v>
      </c>
      <c r="F15" s="2"/>
      <c r="I15" s="2"/>
      <c r="J15" s="18">
        <f>J13/H13</f>
        <v>0.4150488507766923</v>
      </c>
    </row>
    <row r="16" spans="1:10" ht="12.75">
      <c r="A16" s="4"/>
      <c r="F16" s="13"/>
      <c r="H16" s="13"/>
      <c r="J16" s="24"/>
    </row>
    <row r="17" ht="12.75">
      <c r="A17" s="2" t="s">
        <v>60</v>
      </c>
    </row>
    <row r="19" spans="3:9" ht="12.75">
      <c r="C19" s="4" t="s">
        <v>11</v>
      </c>
      <c r="E19" s="4" t="s">
        <v>11</v>
      </c>
      <c r="F19" s="4" t="s">
        <v>49</v>
      </c>
      <c r="G19" s="4" t="s">
        <v>12</v>
      </c>
      <c r="I19" s="4"/>
    </row>
    <row r="20" spans="2:9" ht="12.75">
      <c r="B20" s="4" t="s">
        <v>22</v>
      </c>
      <c r="C20" s="4" t="s">
        <v>23</v>
      </c>
      <c r="D20" s="4" t="s">
        <v>21</v>
      </c>
      <c r="E20" s="4" t="s">
        <v>15</v>
      </c>
      <c r="F20" s="4" t="s">
        <v>63</v>
      </c>
      <c r="G20" s="4" t="s">
        <v>22</v>
      </c>
      <c r="I20" s="4"/>
    </row>
    <row r="21" spans="1:9" ht="12.75">
      <c r="A21" s="7" t="s">
        <v>2</v>
      </c>
      <c r="B21" s="7" t="s">
        <v>5</v>
      </c>
      <c r="C21" s="7" t="s">
        <v>19</v>
      </c>
      <c r="D21" s="7" t="s">
        <v>49</v>
      </c>
      <c r="E21" s="7" t="s">
        <v>16</v>
      </c>
      <c r="F21" s="7" t="s">
        <v>52</v>
      </c>
      <c r="G21" s="7" t="s">
        <v>8</v>
      </c>
      <c r="I21" s="7"/>
    </row>
    <row r="22" spans="2:9" ht="12.75">
      <c r="B22" s="3"/>
      <c r="C22" s="3"/>
      <c r="G22" s="3">
        <v>0</v>
      </c>
      <c r="H22" s="3"/>
      <c r="I22" s="3"/>
    </row>
    <row r="23" spans="1:8" ht="12.75">
      <c r="A23">
        <v>1</v>
      </c>
      <c r="B23" s="16">
        <f>G22</f>
        <v>0</v>
      </c>
      <c r="C23" s="16">
        <f>I9</f>
        <v>3000</v>
      </c>
      <c r="D23" s="16">
        <f>-J$15*G9</f>
        <v>-913.1074717087231</v>
      </c>
      <c r="E23" s="16">
        <f>B$3*(B23+C23)</f>
        <v>240</v>
      </c>
      <c r="F23" s="3">
        <f>D23+E23</f>
        <v>-673.1074717087231</v>
      </c>
      <c r="G23" s="16">
        <f>B23+C23+F23</f>
        <v>2326.892528291277</v>
      </c>
      <c r="H23" s="16"/>
    </row>
    <row r="24" spans="1:8" ht="12.75">
      <c r="A24">
        <v>2</v>
      </c>
      <c r="B24" s="3">
        <f>G23</f>
        <v>2326.892528291277</v>
      </c>
      <c r="C24" s="3">
        <f>I10</f>
        <v>0</v>
      </c>
      <c r="D24" s="16">
        <f>-J$15*G10</f>
        <v>-1466.7826386448305</v>
      </c>
      <c r="E24" s="16">
        <f>B$3*(B24+C24)</f>
        <v>186.15140226330215</v>
      </c>
      <c r="F24" s="3">
        <f>D24+E24</f>
        <v>-1280.6312363815284</v>
      </c>
      <c r="G24" s="22">
        <f>B24+C24+F24</f>
        <v>1046.2612919097485</v>
      </c>
      <c r="H24" s="3"/>
    </row>
    <row r="25" spans="1:8" ht="12.75">
      <c r="A25">
        <v>3</v>
      </c>
      <c r="B25" s="3">
        <f>G24</f>
        <v>1046.2612919097485</v>
      </c>
      <c r="C25" s="3">
        <f>I11</f>
        <v>0</v>
      </c>
      <c r="D25" s="16">
        <f>-J$15*G11</f>
        <v>-1129.9621952625298</v>
      </c>
      <c r="E25" s="16">
        <f>B$3*(B25+C25)</f>
        <v>83.70090335277987</v>
      </c>
      <c r="F25" s="3">
        <f>D25+E25</f>
        <v>-1046.2612919097498</v>
      </c>
      <c r="G25" s="22">
        <f>B25+C25+F25</f>
        <v>0</v>
      </c>
      <c r="H25" s="3"/>
    </row>
    <row r="27" ht="12.75">
      <c r="A27" s="2" t="s">
        <v>61</v>
      </c>
    </row>
    <row r="29" ht="12.75">
      <c r="D29" s="4" t="s">
        <v>21</v>
      </c>
    </row>
    <row r="30" spans="3:8" ht="12.75">
      <c r="C30" s="4" t="s">
        <v>11</v>
      </c>
      <c r="D30" s="4" t="s">
        <v>49</v>
      </c>
      <c r="E30" s="4" t="s">
        <v>12</v>
      </c>
      <c r="H30" s="4"/>
    </row>
    <row r="31" spans="2:8" ht="12.75">
      <c r="B31" s="4" t="s">
        <v>22</v>
      </c>
      <c r="C31" s="4" t="s">
        <v>23</v>
      </c>
      <c r="D31" s="4" t="s">
        <v>62</v>
      </c>
      <c r="E31" s="4" t="s">
        <v>22</v>
      </c>
      <c r="H31" s="4"/>
    </row>
    <row r="32" spans="1:8" ht="12.75">
      <c r="A32" s="7" t="s">
        <v>2</v>
      </c>
      <c r="B32" s="7" t="s">
        <v>5</v>
      </c>
      <c r="C32" s="7" t="s">
        <v>19</v>
      </c>
      <c r="D32" s="7" t="s">
        <v>52</v>
      </c>
      <c r="E32" s="7" t="s">
        <v>8</v>
      </c>
      <c r="H32" s="7"/>
    </row>
    <row r="33" spans="2:8" ht="12.75">
      <c r="B33" s="3"/>
      <c r="C33" s="3"/>
      <c r="E33" s="3">
        <v>0</v>
      </c>
      <c r="G33" s="3"/>
      <c r="H33" s="3"/>
    </row>
    <row r="34" spans="1:8" ht="12.75">
      <c r="A34">
        <v>1</v>
      </c>
      <c r="B34" s="16">
        <f>E33</f>
        <v>0</v>
      </c>
      <c r="C34" s="22">
        <f>'DAC Calculation'!C24</f>
        <v>3000</v>
      </c>
      <c r="D34" s="22">
        <f>'DAC Calculation'!F24</f>
        <v>-806.9786325216849</v>
      </c>
      <c r="E34" s="22">
        <f>SUM(B34:D34)</f>
        <v>2193.0213674783154</v>
      </c>
      <c r="G34" s="16"/>
      <c r="H34" s="3"/>
    </row>
    <row r="35" spans="1:8" ht="12.75">
      <c r="A35">
        <v>2</v>
      </c>
      <c r="B35" s="3">
        <f>E34</f>
        <v>2193.0213674783154</v>
      </c>
      <c r="C35" s="3">
        <f>C24</f>
        <v>0</v>
      </c>
      <c r="D35" s="22">
        <f>E35-B35-C35</f>
        <v>-1146.760075568567</v>
      </c>
      <c r="E35" s="22">
        <f>G24</f>
        <v>1046.2612919097485</v>
      </c>
      <c r="G35" s="3"/>
      <c r="H35" s="3"/>
    </row>
    <row r="36" spans="1:8" ht="12.75">
      <c r="A36">
        <v>3</v>
      </c>
      <c r="B36" s="3">
        <f>E35</f>
        <v>1046.2612919097485</v>
      </c>
      <c r="C36" s="3">
        <f>C25</f>
        <v>0</v>
      </c>
      <c r="D36" s="22">
        <f>E36-B36-C36</f>
        <v>-1046.2612919097485</v>
      </c>
      <c r="E36" s="22">
        <f>G25</f>
        <v>0</v>
      </c>
      <c r="G36" s="3"/>
      <c r="H36" s="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C32" sqref="C32"/>
    </sheetView>
  </sheetViews>
  <sheetFormatPr defaultColWidth="9.140625" defaultRowHeight="12.75"/>
  <cols>
    <col min="1" max="1" width="26.28125" style="0" customWidth="1"/>
    <col min="2" max="2" width="11.00390625" style="0" customWidth="1"/>
    <col min="3" max="4" width="9.7109375" style="0" customWidth="1"/>
    <col min="5" max="5" width="10.140625" style="0" customWidth="1"/>
    <col min="6" max="6" width="11.28125" style="0" customWidth="1"/>
    <col min="7" max="7" width="7.00390625" style="0" customWidth="1"/>
    <col min="8" max="8" width="9.57421875" style="0" customWidth="1"/>
    <col min="9" max="9" width="9.7109375" style="0" customWidth="1"/>
    <col min="10" max="10" width="5.28125" style="0" customWidth="1"/>
    <col min="11" max="11" width="11.28125" style="0" customWidth="1"/>
    <col min="12" max="12" width="7.57421875" style="0" customWidth="1"/>
    <col min="13" max="13" width="6.7109375" style="0" customWidth="1"/>
    <col min="14" max="14" width="9.7109375" style="0" customWidth="1"/>
  </cols>
  <sheetData>
    <row r="1" ht="12.75">
      <c r="A1" s="2" t="s">
        <v>25</v>
      </c>
    </row>
    <row r="2" ht="12.75">
      <c r="A2" s="2"/>
    </row>
    <row r="3" ht="12.75">
      <c r="A3" s="12" t="s">
        <v>26</v>
      </c>
    </row>
    <row r="4" ht="12.75">
      <c r="A4" s="12"/>
    </row>
    <row r="5" ht="12.75">
      <c r="A5" s="12"/>
    </row>
    <row r="6" ht="12.75">
      <c r="H6" t="s">
        <v>27</v>
      </c>
    </row>
    <row r="7" spans="2:15" ht="12.75">
      <c r="B7" s="10" t="s">
        <v>1</v>
      </c>
      <c r="C7" s="8"/>
      <c r="D7" s="4" t="s">
        <v>51</v>
      </c>
      <c r="E7" s="4" t="s">
        <v>28</v>
      </c>
      <c r="F7" s="4" t="s">
        <v>29</v>
      </c>
      <c r="G7" s="4"/>
      <c r="H7" s="4" t="s">
        <v>13</v>
      </c>
      <c r="I7" s="8"/>
      <c r="K7" s="4"/>
      <c r="O7" s="4"/>
    </row>
    <row r="8" spans="1:15" ht="12.75">
      <c r="A8" s="7" t="s">
        <v>2</v>
      </c>
      <c r="B8" s="7" t="s">
        <v>30</v>
      </c>
      <c r="C8" s="11" t="s">
        <v>50</v>
      </c>
      <c r="D8" s="7" t="s">
        <v>52</v>
      </c>
      <c r="E8" s="7" t="s">
        <v>30</v>
      </c>
      <c r="F8" s="7" t="s">
        <v>13</v>
      </c>
      <c r="G8" s="7" t="s">
        <v>22</v>
      </c>
      <c r="H8" s="7" t="s">
        <v>31</v>
      </c>
      <c r="I8" s="7"/>
      <c r="K8" s="7"/>
      <c r="O8" s="7"/>
    </row>
    <row r="9" spans="6:8" ht="12.75">
      <c r="F9" s="5">
        <f>'Reserve calculations'!G6</f>
        <v>0</v>
      </c>
      <c r="G9" s="5">
        <f>'DAC Calculation'!G23</f>
        <v>0</v>
      </c>
      <c r="H9" s="3">
        <f>F9-G9</f>
        <v>0</v>
      </c>
    </row>
    <row r="10" spans="1:15" ht="12.75">
      <c r="A10">
        <v>1</v>
      </c>
      <c r="B10" s="3">
        <f>'DAC Calculation'!G9</f>
        <v>2200</v>
      </c>
      <c r="C10" s="5">
        <f>'Unl Ex 1 DAC'!D34</f>
        <v>-806.9786325216849</v>
      </c>
      <c r="D10" s="5">
        <f>-'Unlocking Example 1'!C10*('DAC Calculation'!B24+'DAC Calculation'!C24)</f>
        <v>-300</v>
      </c>
      <c r="E10" s="5">
        <f>SUM(B10:D10)</f>
        <v>1093.0213674783151</v>
      </c>
      <c r="F10" s="5">
        <f>'Unl Ex 1 Reserves'!G7</f>
        <v>107800</v>
      </c>
      <c r="G10" s="5">
        <f>'Unl Ex 1 DAC'!E34</f>
        <v>2193.0213674783154</v>
      </c>
      <c r="H10" s="3">
        <f>F10-G10</f>
        <v>105606.97863252168</v>
      </c>
      <c r="I10" s="5"/>
      <c r="K10" s="5"/>
      <c r="O10" s="9"/>
    </row>
    <row r="11" spans="1:15" ht="12.75">
      <c r="A11">
        <v>2</v>
      </c>
      <c r="B11" s="3">
        <f>'Unl Ex 1 DAC'!G10</f>
        <v>3534</v>
      </c>
      <c r="C11" s="5">
        <f>'Unl Ex 1 DAC'!D35</f>
        <v>-1146.760075568567</v>
      </c>
      <c r="D11" s="5">
        <f>-'Unlocking Example 1'!C11*('DAC Calculation'!B25+'DAC Calculation'!C25)</f>
        <v>-241.2323504226147</v>
      </c>
      <c r="E11" s="5">
        <f>SUM(B11:D11)</f>
        <v>2146.007574008818</v>
      </c>
      <c r="F11" s="5">
        <f>'Unl Ex 1 Reserves'!G8</f>
        <v>116124</v>
      </c>
      <c r="G11" s="5">
        <f>'Unl Ex 1 DAC'!E35</f>
        <v>1046.2612919097485</v>
      </c>
      <c r="H11" s="3">
        <f>F11-G11</f>
        <v>115077.73870809026</v>
      </c>
      <c r="I11" s="5"/>
      <c r="K11" s="5"/>
      <c r="O11" s="9"/>
    </row>
    <row r="12" spans="1:15" ht="12.75">
      <c r="A12">
        <v>3</v>
      </c>
      <c r="B12" s="3">
        <f>'Unl Ex 1 DAC'!G11</f>
        <v>2722.4800000000014</v>
      </c>
      <c r="C12" s="5">
        <f>'Unl Ex 1 DAC'!D36</f>
        <v>-1046.2612919097485</v>
      </c>
      <c r="D12" s="5">
        <f>-'Unlocking Example 1'!C12*('DAC Calculation'!B26+'DAC Calculation'!C26)</f>
        <v>-119.96542034796451</v>
      </c>
      <c r="E12" s="5">
        <f>SUM(B12:D12)</f>
        <v>1556.2532877422884</v>
      </c>
      <c r="F12" s="5">
        <f>'Unl Ex 1 Reserves'!G9</f>
        <v>0</v>
      </c>
      <c r="G12" s="5">
        <f>'Unl Ex 1 DAC'!E36</f>
        <v>0</v>
      </c>
      <c r="H12" s="3">
        <f>F12-G12</f>
        <v>0</v>
      </c>
      <c r="I12" s="5"/>
      <c r="K12" s="5"/>
      <c r="O12" s="9"/>
    </row>
    <row r="14" ht="12.75">
      <c r="A14" s="2" t="s">
        <v>64</v>
      </c>
    </row>
    <row r="16" spans="1:7" ht="12.75">
      <c r="A16" s="12" t="s">
        <v>68</v>
      </c>
      <c r="C16" s="8"/>
      <c r="D16" s="8"/>
      <c r="E16" s="4"/>
      <c r="F16" s="4"/>
      <c r="G16" s="4"/>
    </row>
    <row r="17" spans="1:7" ht="12.75">
      <c r="A17" s="12"/>
      <c r="C17" s="7"/>
      <c r="D17" s="7"/>
      <c r="E17" s="7"/>
      <c r="F17" s="11"/>
      <c r="G17" s="7"/>
    </row>
    <row r="18" spans="1:2" ht="12.75">
      <c r="A18" t="s">
        <v>65</v>
      </c>
      <c r="B18" s="3">
        <f>'Unl Ex 1 DAC'!G10</f>
        <v>3534</v>
      </c>
    </row>
    <row r="19" spans="1:7" ht="12.75">
      <c r="A19" t="s">
        <v>66</v>
      </c>
      <c r="B19" s="3">
        <f>-'DAC Calculation'!G10</f>
        <v>-2456</v>
      </c>
      <c r="C19" s="5"/>
      <c r="D19" s="22"/>
      <c r="E19" s="22"/>
      <c r="F19" s="13"/>
      <c r="G19" s="1"/>
    </row>
    <row r="20" spans="1:7" ht="12.75">
      <c r="A20" t="s">
        <v>67</v>
      </c>
      <c r="B20" s="3">
        <f>B18+B19</f>
        <v>1078</v>
      </c>
      <c r="C20" s="5"/>
      <c r="D20" s="22"/>
      <c r="E20" s="22"/>
      <c r="F20" s="13"/>
      <c r="G20" s="1"/>
    </row>
    <row r="21" spans="3:7" ht="12.75">
      <c r="C21" s="5"/>
      <c r="D21" s="22"/>
      <c r="E21" s="22"/>
      <c r="F21" s="13"/>
      <c r="G21" s="1"/>
    </row>
    <row r="22" ht="12.75">
      <c r="A22" s="12" t="s">
        <v>69</v>
      </c>
    </row>
    <row r="24" spans="1:2" ht="12.75">
      <c r="A24" t="s">
        <v>74</v>
      </c>
      <c r="B24" s="5">
        <f>C11</f>
        <v>-1146.760075568567</v>
      </c>
    </row>
    <row r="25" spans="1:2" ht="12.75">
      <c r="A25" s="14" t="s">
        <v>75</v>
      </c>
      <c r="B25" s="5">
        <f>-'Book Profits'!C11</f>
        <v>993.3671639986703</v>
      </c>
    </row>
    <row r="26" spans="1:2" ht="12.75">
      <c r="A26" s="14" t="s">
        <v>76</v>
      </c>
      <c r="B26" s="3">
        <f>B24+B25</f>
        <v>-153.39291156989657</v>
      </c>
    </row>
    <row r="28" ht="12.75">
      <c r="A28" s="12" t="s">
        <v>70</v>
      </c>
    </row>
    <row r="30" spans="1:2" ht="12.75">
      <c r="A30" t="s">
        <v>71</v>
      </c>
      <c r="B30" s="5">
        <f>B18+B24</f>
        <v>2387.239924431433</v>
      </c>
    </row>
    <row r="31" spans="1:2" ht="12.75">
      <c r="A31" s="14" t="s">
        <v>72</v>
      </c>
      <c r="B31" s="5">
        <f>B19+B25</f>
        <v>-1462.6328360013297</v>
      </c>
    </row>
    <row r="32" spans="1:2" ht="12.75">
      <c r="A32" s="14" t="s">
        <v>73</v>
      </c>
      <c r="B32" s="5">
        <f>B20+B26</f>
        <v>924.6070884301034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 LLP</dc:creator>
  <cp:keywords/>
  <dc:description/>
  <cp:lastModifiedBy>SOA USER</cp:lastModifiedBy>
  <cp:lastPrinted>1999-06-16T12:16:35Z</cp:lastPrinted>
  <dcterms:created xsi:type="dcterms:W3CDTF">1999-06-14T14:13:26Z</dcterms:created>
  <dcterms:modified xsi:type="dcterms:W3CDTF">2010-09-08T15:11:35Z</dcterms:modified>
  <cp:category/>
  <cp:version/>
  <cp:contentType/>
  <cp:contentStatus/>
</cp:coreProperties>
</file>