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5" yWindow="2595" windowWidth="5970" windowHeight="3105" activeTab="0"/>
  </bookViews>
  <sheets>
    <sheet name="ModelInput" sheetId="1" r:id="rId1"/>
    <sheet name="DefineOutput" sheetId="2" r:id="rId2"/>
    <sheet name="SimulationOutput" sheetId="3" r:id="rId3"/>
    <sheet name="ProjectedInflation" sheetId="4" r:id="rId4"/>
    <sheet name="vbStartUpDiag" sheetId="5" state="hidden" r:id="rId5"/>
    <sheet name="StochasticProcesses" sheetId="6" r:id="rId6"/>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flProcess">'StochasticProcesses'!$C$5:$C$604</definedName>
    <definedName name="InitialTransitionProb">'ModelInput'!$I$20:$K$22</definedName>
    <definedName name="LowerBoundInflFormula1" localSheetId="5">'StochasticProcesses'!$C$5</definedName>
    <definedName name="LowerBoundInflFormula2">'StochasticProcesses'!$C$6:$C$604</definedName>
    <definedName name="NumOutputCells">'ProjectedInflation'!$T$1</definedName>
    <definedName name="OutputTitles">'DefineOutput'!$C$14</definedName>
    <definedName name="Pal_Workbook_GUID" hidden="1">"HTFNHUGHP2B378EK2GXTWNZD"</definedName>
    <definedName name="ParameterSelection">'ModelInput'!$AA$6:$AE$8</definedName>
    <definedName name="qinit">'ModelInput'!$A$8</definedName>
    <definedName name="qkD">'ModelInput'!$A$25</definedName>
    <definedName name="qkH">'ModelInput'!$A$18</definedName>
    <definedName name="qkN">'ModelInput'!$A$11</definedName>
    <definedName name="qlowD">'ModelInput'!$A$28</definedName>
    <definedName name="qlowH">'ModelInput'!$A$21</definedName>
    <definedName name="qlowN">'ModelInput'!$A$14</definedName>
    <definedName name="qmuD">'ModelInput'!$A$27</definedName>
    <definedName name="qmuH">'ModelInput'!$A$20</definedName>
    <definedName name="qmuN">'ModelInput'!$A$13</definedName>
    <definedName name="qvolD">'ModelInput'!$A$26</definedName>
    <definedName name="qvolH">'ModelInput'!$A$19</definedName>
    <definedName name="qvolN">'ModelInput'!$A$12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SimOutputTitles">'SimulationOutput'!$C$1</definedName>
    <definedName name="solver_adj" localSheetId="0" hidden="1">'ModelInput'!#REF!</definedName>
    <definedName name="solver_adj" localSheetId="3" hidden="1">'ProjectedInflation'!#REF!</definedName>
    <definedName name="solver_adj" localSheetId="5" hidden="1">'StochasticProcesses'!#REF!</definedName>
    <definedName name="solver_lin" localSheetId="0" hidden="1">0</definedName>
    <definedName name="solver_lin" localSheetId="3" hidden="1">0</definedName>
    <definedName name="solver_lin" localSheetId="5" hidden="1">0</definedName>
    <definedName name="solver_num" localSheetId="0" hidden="1">0</definedName>
    <definedName name="solver_num" localSheetId="3" hidden="1">0</definedName>
    <definedName name="solver_num" localSheetId="5" hidden="1">0</definedName>
    <definedName name="solver_opt" localSheetId="0" hidden="1">'ModelInput'!#REF!</definedName>
    <definedName name="solver_opt" localSheetId="3" hidden="1">'ProjectedInflation'!#REF!</definedName>
    <definedName name="solver_opt" localSheetId="5" hidden="1">'StochasticProcesses'!#REF!</definedName>
    <definedName name="solver_typ" localSheetId="0" hidden="1">3</definedName>
    <definedName name="solver_typ" localSheetId="3" hidden="1">3</definedName>
    <definedName name="solver_typ" localSheetId="5" hidden="1">3</definedName>
    <definedName name="solver_val" localSheetId="0" hidden="1">0.09</definedName>
    <definedName name="solver_val" localSheetId="3" hidden="1">0.09</definedName>
    <definedName name="solver_val" localSheetId="5" hidden="1">0.09</definedName>
    <definedName name="TotInfl1">'StochasticProcesses'!$D$16</definedName>
    <definedName name="TotInfl10">'StochasticProcesses'!$D$124</definedName>
    <definedName name="TotInfl10m">'StochasticProcesses'!$D$14</definedName>
    <definedName name="TotInfl11m">'StochasticProcesses'!$D$15</definedName>
    <definedName name="TotInfl15">'StochasticProcesses'!$D$184</definedName>
    <definedName name="TotInfl1m">'StochasticProcesses'!$D$5</definedName>
    <definedName name="TotInfl2">'StochasticProcesses'!$D$28</definedName>
    <definedName name="TotInfl20">'StochasticProcesses'!$D$244</definedName>
    <definedName name="TotInfl25">'StochasticProcesses'!$D$304</definedName>
    <definedName name="TotInfl2m">'StochasticProcesses'!$D$6</definedName>
    <definedName name="TotInfl3">'StochasticProcesses'!$D$40</definedName>
    <definedName name="TotInfl30">'StochasticProcesses'!$D$364</definedName>
    <definedName name="TotInfl3m">'StochasticProcesses'!$D$7</definedName>
    <definedName name="TotInfl4">'StochasticProcesses'!$D$52</definedName>
    <definedName name="TotInfl4m">'StochasticProcesses'!$D$8</definedName>
    <definedName name="TotInfl5">'StochasticProcesses'!$D$64</definedName>
    <definedName name="TotInfl5m">'StochasticProcesses'!$D$9</definedName>
    <definedName name="TotInfl6">'StochasticProcesses'!$D$76</definedName>
    <definedName name="TotInfl6m">'StochasticProcesses'!$D$10</definedName>
    <definedName name="TotInfl7">'StochasticProcesses'!$D$88</definedName>
    <definedName name="TotInfl7m">'StochasticProcesses'!$D$11</definedName>
    <definedName name="TotInfl8">'StochasticProcesses'!$D$100</definedName>
    <definedName name="TotInfl8m">'StochasticProcesses'!$D$12</definedName>
    <definedName name="TotInfl9">'StochasticProcesses'!$D$112</definedName>
    <definedName name="TotInfl9m">'StochasticProcesses'!$D$13</definedName>
    <definedName name="TransitionProb">'ModelInput'!$I$28:$K$30</definedName>
  </definedNames>
  <calcPr calcMode="manual" fullCalcOnLoad="1"/>
</workbook>
</file>

<file path=xl/sharedStrings.xml><?xml version="1.0" encoding="utf-8"?>
<sst xmlns="http://schemas.openxmlformats.org/spreadsheetml/2006/main" count="89" uniqueCount="67">
  <si>
    <t>Time</t>
  </si>
  <si>
    <t>Cumulative</t>
  </si>
  <si>
    <t>Inflation</t>
  </si>
  <si>
    <t>qinit - initial inflation level</t>
  </si>
  <si>
    <t>Annualized</t>
  </si>
  <si>
    <t>This sheet shows the results of ONE simulation (one path) over inflation.</t>
  </si>
  <si>
    <t>Each inflation rate shown displays the (compound) average inflation</t>
  </si>
  <si>
    <t>over different time periods.</t>
  </si>
  <si>
    <t>1 year</t>
  </si>
  <si>
    <t>3 years</t>
  </si>
  <si>
    <t>5 years</t>
  </si>
  <si>
    <t>10 years</t>
  </si>
  <si>
    <t>20 years</t>
  </si>
  <si>
    <t>BEGINNING OF PROJECTION PERIOD (TIME ZERO BEGINS NOW)</t>
  </si>
  <si>
    <t>Start</t>
  </si>
  <si>
    <t>This row shows a single projection of inflation starting one year in the future.</t>
  </si>
  <si>
    <t>This row shows a single projection of (average) inflation starting today.</t>
  </si>
  <si>
    <t>This row shows a single sample path of inflation from year 30 to year 50.</t>
  </si>
  <si>
    <t>High inflation regime</t>
  </si>
  <si>
    <t>Deflation regime</t>
  </si>
  <si>
    <t>qkH - mean reversion speed</t>
  </si>
  <si>
    <t>qvolH - volatility of inflation process</t>
  </si>
  <si>
    <t>qmuH - long-term mean reversion level</t>
  </si>
  <si>
    <t>qkN - mean reversion speed</t>
  </si>
  <si>
    <t>qvolN - volatility of inflation process</t>
  </si>
  <si>
    <t>qmuN - long-term mean reversion level</t>
  </si>
  <si>
    <t>qkD - mean reversion speed</t>
  </si>
  <si>
    <t>qmuD - long-term mean reversion level</t>
  </si>
  <si>
    <t>&lt;----------</t>
  </si>
  <si>
    <t>Regime</t>
  </si>
  <si>
    <t>Normal</t>
  </si>
  <si>
    <t>High</t>
  </si>
  <si>
    <t>Deflation</t>
  </si>
  <si>
    <t>Now</t>
  </si>
  <si>
    <t>MODEL PARAMETERS</t>
  </si>
  <si>
    <t>This sheet tracks the specific inflation profjections that you are interested in monitoring from the sheet "ProjectedInflation".</t>
  </si>
  <si>
    <t xml:space="preserve">Click on the "Add Output Cell" button and you can choose the </t>
  </si>
  <si>
    <t>Output Cell:</t>
  </si>
  <si>
    <t>Output Cell Worksheet:</t>
  </si>
  <si>
    <t># of Proj</t>
  </si>
  <si>
    <t>Minimum</t>
  </si>
  <si>
    <t>Maximum</t>
  </si>
  <si>
    <t>Median</t>
  </si>
  <si>
    <t>Mean</t>
  </si>
  <si>
    <t>Std.Dev</t>
  </si>
  <si>
    <t>Regime Transition Probability Matrix</t>
  </si>
  <si>
    <t>Normal regime</t>
  </si>
  <si>
    <t>Year</t>
  </si>
  <si>
    <t>qvolD - volatility of deflation process</t>
  </si>
  <si>
    <t>The Next Year</t>
  </si>
  <si>
    <t>Vol</t>
  </si>
  <si>
    <t>RevSpeed</t>
  </si>
  <si>
    <t>LowerB</t>
  </si>
  <si>
    <t>&gt;10%</t>
  </si>
  <si>
    <t>Custom scenarios</t>
  </si>
  <si>
    <t>&lt;-1%</t>
  </si>
  <si>
    <r>
      <t xml:space="preserve">These switching probababilities are used </t>
    </r>
    <r>
      <rPr>
        <b/>
        <i/>
        <u val="single"/>
        <sz val="8"/>
        <color indexed="53"/>
        <rFont val="Calibri"/>
        <family val="2"/>
      </rPr>
      <t>AFTER YEAR TWO</t>
    </r>
  </si>
  <si>
    <t>1 month</t>
  </si>
  <si>
    <t>3 months</t>
  </si>
  <si>
    <t>Simulated</t>
  </si>
  <si>
    <t>ANNUALIZED AVERAGE INFLATION OVER TIME</t>
  </si>
  <si>
    <r>
      <t xml:space="preserve">These probababilities are used in the </t>
    </r>
    <r>
      <rPr>
        <b/>
        <i/>
        <u val="single"/>
        <sz val="8"/>
        <color indexed="10"/>
        <rFont val="Calibri"/>
        <family val="2"/>
      </rPr>
      <t>FIRST TWO YEARS</t>
    </r>
  </si>
  <si>
    <t>of the simulation.  They represent the chance of switching per month.</t>
  </si>
  <si>
    <t>Current (initial) regime</t>
  </si>
  <si>
    <t>qlowN - (if selected) lower bound for inflation rate</t>
  </si>
  <si>
    <t>qlowH - (if selected) lower bound for inflation rate</t>
  </si>
  <si>
    <t>qlowD - (if selected) lower bound for deflation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</si>
</sst>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
    <numFmt numFmtId="166" formatCode="0.0%"/>
    <numFmt numFmtId="167" formatCode="#,##0.000"/>
    <numFmt numFmtId="168" formatCode="#\ ?/12"/>
    <numFmt numFmtId="169" formatCode="_-* #,##0.000000_-;\-* #,##0.000000_-;_-* &quot;-&quot;??_-;_-@_-"/>
  </numFmts>
  <fonts count="52">
    <font>
      <sz val="8"/>
      <name val="Arial"/>
      <family val="0"/>
    </font>
    <font>
      <sz val="11"/>
      <color indexed="8"/>
      <name val="Calibri"/>
      <family val="2"/>
    </font>
    <font>
      <b/>
      <i/>
      <sz val="10"/>
      <name val="Arial"/>
      <family val="2"/>
    </font>
    <font>
      <sz val="10"/>
      <name val="Arial"/>
      <family val="2"/>
    </font>
    <font>
      <i/>
      <sz val="8"/>
      <name val="Arial"/>
      <family val="2"/>
    </font>
    <font>
      <b/>
      <i/>
      <u val="single"/>
      <sz val="8"/>
      <color indexed="53"/>
      <name val="Calibri"/>
      <family val="2"/>
    </font>
    <font>
      <b/>
      <i/>
      <u val="single"/>
      <sz val="8"/>
      <color indexed="10"/>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Calibri"/>
      <family val="2"/>
    </font>
    <font>
      <b/>
      <i/>
      <u val="single"/>
      <sz val="10"/>
      <name val="Calibri"/>
      <family val="2"/>
    </font>
    <font>
      <i/>
      <sz val="10"/>
      <name val="Calibri"/>
      <family val="2"/>
    </font>
    <font>
      <b/>
      <i/>
      <sz val="10"/>
      <name val="Calibri"/>
      <family val="2"/>
    </font>
    <font>
      <b/>
      <i/>
      <sz val="12"/>
      <name val="Calibri"/>
      <family val="2"/>
    </font>
    <font>
      <b/>
      <sz val="11"/>
      <name val="Calibri"/>
      <family val="2"/>
    </font>
    <font>
      <sz val="8"/>
      <name val="Calibri"/>
      <family val="2"/>
    </font>
    <font>
      <b/>
      <sz val="10"/>
      <color indexed="10"/>
      <name val="Calibri"/>
      <family val="2"/>
    </font>
    <font>
      <i/>
      <sz val="8"/>
      <name val="Calibri"/>
      <family val="2"/>
    </font>
    <font>
      <b/>
      <i/>
      <sz val="8"/>
      <name val="Calibri"/>
      <family val="2"/>
    </font>
    <font>
      <sz val="8"/>
      <name val="Tahoma"/>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1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0" fontId="22" fillId="0" borderId="0" xfId="0" applyFont="1" applyFill="1" applyAlignment="1">
      <alignment vertical="center"/>
    </xf>
    <xf numFmtId="0" fontId="23" fillId="0" borderId="0" xfId="0" applyFont="1" applyFill="1" applyAlignment="1">
      <alignment horizontal="right" vertical="center" wrapText="1"/>
    </xf>
    <xf numFmtId="168" fontId="24" fillId="0" borderId="0" xfId="0" applyNumberFormat="1" applyFont="1" applyFill="1" applyAlignment="1">
      <alignment vertical="center"/>
    </xf>
    <xf numFmtId="166" fontId="22" fillId="0" borderId="0" xfId="57" applyNumberFormat="1" applyFont="1" applyFill="1" applyAlignment="1">
      <alignment vertical="center"/>
    </xf>
    <xf numFmtId="0" fontId="25" fillId="0" borderId="0" xfId="0" applyFont="1" applyAlignment="1">
      <alignment horizontal="center" vertical="center"/>
    </xf>
    <xf numFmtId="0" fontId="25" fillId="0" borderId="0" xfId="0" applyFont="1" applyFill="1" applyAlignment="1">
      <alignment horizontal="center" vertical="center"/>
    </xf>
    <xf numFmtId="10" fontId="23" fillId="0" borderId="0" xfId="57" applyNumberFormat="1" applyFont="1" applyFill="1" applyAlignment="1">
      <alignment horizontal="center" vertical="center" wrapText="1"/>
    </xf>
    <xf numFmtId="0" fontId="23" fillId="0" borderId="0" xfId="0" applyFont="1" applyFill="1" applyAlignment="1">
      <alignment horizontal="center" vertical="center"/>
    </xf>
    <xf numFmtId="0" fontId="22" fillId="0" borderId="0" xfId="0" applyNumberFormat="1" applyFont="1" applyFill="1" applyAlignment="1">
      <alignment vertical="center" wrapText="1"/>
    </xf>
    <xf numFmtId="167" fontId="22" fillId="0" borderId="0" xfId="0" applyNumberFormat="1" applyFont="1" applyFill="1" applyBorder="1" applyAlignment="1">
      <alignment vertical="center"/>
    </xf>
    <xf numFmtId="169" fontId="22" fillId="0" borderId="0" xfId="42" applyNumberFormat="1" applyFont="1" applyFill="1" applyAlignment="1">
      <alignment vertical="center"/>
    </xf>
    <xf numFmtId="167" fontId="22" fillId="0" borderId="0" xfId="0" applyNumberFormat="1" applyFont="1" applyFill="1" applyAlignment="1">
      <alignment vertical="center"/>
    </xf>
    <xf numFmtId="0" fontId="24" fillId="0" borderId="0" xfId="0" applyFont="1" applyFill="1" applyAlignment="1">
      <alignment vertical="center"/>
    </xf>
    <xf numFmtId="168" fontId="24" fillId="0" borderId="0" xfId="0" applyNumberFormat="1" applyFont="1" applyFill="1" applyAlignment="1">
      <alignment horizontal="right" vertical="center"/>
    </xf>
    <xf numFmtId="0" fontId="23" fillId="0" borderId="0" xfId="57" applyNumberFormat="1" applyFont="1" applyFill="1" applyBorder="1" applyAlignment="1">
      <alignment horizontal="right" vertical="center" wrapText="1"/>
    </xf>
    <xf numFmtId="168" fontId="24" fillId="33" borderId="0" xfId="0" applyNumberFormat="1" applyFont="1" applyFill="1" applyAlignment="1">
      <alignment vertical="center"/>
    </xf>
    <xf numFmtId="0" fontId="26" fillId="33" borderId="0" xfId="0" applyFont="1" applyFill="1" applyAlignment="1" quotePrefix="1">
      <alignment vertical="center"/>
    </xf>
    <xf numFmtId="0" fontId="23" fillId="33" borderId="0" xfId="0" applyFont="1" applyFill="1" applyAlignment="1">
      <alignment horizontal="right" vertical="center" wrapText="1"/>
    </xf>
    <xf numFmtId="0" fontId="25" fillId="0" borderId="0" xfId="0" applyFont="1" applyFill="1" applyAlignment="1">
      <alignment horizontal="right" vertical="center"/>
    </xf>
    <xf numFmtId="0" fontId="27" fillId="0" borderId="0" xfId="0" applyFont="1" applyFill="1" applyAlignment="1">
      <alignment vertical="center"/>
    </xf>
    <xf numFmtId="0" fontId="22" fillId="0" borderId="0" xfId="0" applyFont="1" applyFill="1" applyAlignment="1" applyProtection="1">
      <alignment vertical="center"/>
      <protection locked="0"/>
    </xf>
    <xf numFmtId="0" fontId="22" fillId="0" borderId="0" xfId="0" applyFont="1" applyFill="1" applyAlignment="1" applyProtection="1" quotePrefix="1">
      <alignment horizontal="left" vertical="center"/>
      <protection locked="0"/>
    </xf>
    <xf numFmtId="0" fontId="24" fillId="0" borderId="0" xfId="0" applyFont="1" applyFill="1" applyAlignment="1" applyProtection="1">
      <alignment vertical="center"/>
      <protection locked="0"/>
    </xf>
    <xf numFmtId="0" fontId="28" fillId="0" borderId="0" xfId="0" applyFont="1" applyAlignment="1" applyProtection="1">
      <alignment/>
      <protection locked="0"/>
    </xf>
    <xf numFmtId="49" fontId="22" fillId="0" borderId="0" xfId="42" applyNumberFormat="1" applyFont="1" applyFill="1" applyAlignment="1" applyProtection="1">
      <alignment vertical="center"/>
      <protection hidden="1" locked="0"/>
    </xf>
    <xf numFmtId="10" fontId="29" fillId="34" borderId="0" xfId="57" applyNumberFormat="1" applyFont="1" applyFill="1" applyAlignment="1" applyProtection="1">
      <alignment vertical="center"/>
      <protection locked="0"/>
    </xf>
    <xf numFmtId="0" fontId="22" fillId="0" borderId="0" xfId="0" applyFont="1" applyAlignment="1" applyProtection="1" quotePrefix="1">
      <alignment horizontal="left" vertical="center"/>
      <protection locked="0"/>
    </xf>
    <xf numFmtId="0" fontId="22" fillId="0" borderId="0" xfId="0" applyFont="1" applyAlignment="1" applyProtection="1">
      <alignment vertical="center"/>
      <protection locked="0"/>
    </xf>
    <xf numFmtId="0" fontId="29" fillId="34" borderId="0" xfId="0" applyFont="1" applyFill="1" applyAlignment="1" applyProtection="1">
      <alignment vertical="center"/>
      <protection locked="0"/>
    </xf>
    <xf numFmtId="0" fontId="22" fillId="0" borderId="0" xfId="0" applyFont="1" applyAlignment="1" applyProtection="1">
      <alignment/>
      <protection locked="0"/>
    </xf>
    <xf numFmtId="0" fontId="23" fillId="0" borderId="0" xfId="0" applyFont="1" applyAlignment="1" applyProtection="1">
      <alignment horizontal="left" vertical="center"/>
      <protection locked="0"/>
    </xf>
    <xf numFmtId="166" fontId="51" fillId="35" borderId="0" xfId="57" applyNumberFormat="1" applyFont="1" applyFill="1" applyAlignment="1" applyProtection="1">
      <alignment/>
      <protection locked="0"/>
    </xf>
    <xf numFmtId="165" fontId="24" fillId="0" borderId="0" xfId="0" applyNumberFormat="1" applyFont="1" applyFill="1" applyAlignment="1" applyProtection="1">
      <alignment vertical="center"/>
      <protection locked="0"/>
    </xf>
    <xf numFmtId="166" fontId="51" fillId="0" borderId="0" xfId="57" applyNumberFormat="1" applyFont="1" applyFill="1" applyAlignment="1" applyProtection="1">
      <alignment/>
      <protection/>
    </xf>
    <xf numFmtId="0" fontId="23" fillId="0" borderId="0" xfId="0" applyFont="1" applyFill="1" applyAlignment="1">
      <alignment vertical="center"/>
    </xf>
    <xf numFmtId="0" fontId="0" fillId="0" borderId="0" xfId="0" applyFont="1" applyAlignment="1">
      <alignment/>
    </xf>
    <xf numFmtId="0" fontId="22" fillId="0" borderId="0" xfId="0" applyFont="1" applyFill="1" applyAlignment="1" applyProtection="1">
      <alignment vertical="center"/>
      <protection hidden="1"/>
    </xf>
    <xf numFmtId="0" fontId="0" fillId="0" borderId="0" xfId="0" applyFont="1" applyAlignment="1">
      <alignment horizontal="right"/>
    </xf>
    <xf numFmtId="9" fontId="0" fillId="0" borderId="0" xfId="0" applyNumberFormat="1" applyAlignment="1">
      <alignment/>
    </xf>
    <xf numFmtId="0" fontId="23" fillId="0" borderId="0" xfId="0" applyFont="1" applyAlignment="1" applyProtection="1">
      <alignment vertical="center"/>
      <protection locked="0"/>
    </xf>
    <xf numFmtId="0" fontId="30" fillId="0" borderId="0" xfId="0" applyFont="1" applyFill="1" applyAlignment="1" applyProtection="1">
      <alignment vertical="center"/>
      <protection locked="0"/>
    </xf>
    <xf numFmtId="0" fontId="26" fillId="0" borderId="0" xfId="0" applyFont="1" applyFill="1" applyBorder="1" applyAlignment="1" applyProtection="1">
      <alignment horizontal="center" vertical="center"/>
      <protection locked="0"/>
    </xf>
    <xf numFmtId="10" fontId="23" fillId="0" borderId="0" xfId="57" applyNumberFormat="1" applyFont="1" applyFill="1" applyAlignment="1" quotePrefix="1">
      <alignment horizontal="center" vertical="center" wrapText="1"/>
    </xf>
    <xf numFmtId="0" fontId="30" fillId="0" borderId="0" xfId="0" applyFont="1" applyFill="1" applyAlignment="1" applyProtection="1" quotePrefix="1">
      <alignment horizontal="left" vertical="center"/>
      <protection locked="0"/>
    </xf>
    <xf numFmtId="10" fontId="29" fillId="34" borderId="0" xfId="0" applyNumberFormat="1" applyFont="1" applyFill="1" applyAlignment="1" applyProtection="1">
      <alignment vertical="center"/>
      <protection locked="0"/>
    </xf>
    <xf numFmtId="0" fontId="23" fillId="0" borderId="0" xfId="0" applyFont="1" applyFill="1" applyBorder="1" applyAlignment="1" applyProtection="1" quotePrefix="1">
      <alignment horizontal="left" vertical="center"/>
      <protection locked="0"/>
    </xf>
    <xf numFmtId="0" fontId="31" fillId="0" borderId="0" xfId="0" applyFont="1" applyAlignment="1" applyProtection="1">
      <alignment horizontal="center" vertical="center" textRotation="90"/>
      <protection locked="0"/>
    </xf>
    <xf numFmtId="0" fontId="31" fillId="0" borderId="0" xfId="0" applyFont="1" applyAlignment="1" applyProtection="1">
      <alignment horizontal="center" vertical="center"/>
      <protection locked="0"/>
    </xf>
    <xf numFmtId="0" fontId="26" fillId="33" borderId="10" xfId="0" applyFont="1" applyFill="1" applyBorder="1" applyAlignment="1" applyProtection="1">
      <alignment horizontal="center" vertical="center"/>
      <protection locked="0"/>
    </xf>
    <xf numFmtId="0" fontId="26" fillId="33" borderId="11" xfId="0" applyFont="1" applyFill="1" applyBorder="1" applyAlignment="1" applyProtection="1">
      <alignment horizontal="center" vertical="center"/>
      <protection locked="0"/>
    </xf>
    <xf numFmtId="0" fontId="26" fillId="33" borderId="12" xfId="0" applyFont="1" applyFill="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6" fillId="0" borderId="0" xfId="0" applyFont="1" applyFill="1" applyAlignment="1" quotePrefix="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CC"/>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1.emf"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6</xdr:row>
      <xdr:rowOff>0</xdr:rowOff>
    </xdr:to>
    <xdr:sp>
      <xdr:nvSpPr>
        <xdr:cNvPr id="1" name="Text 63"/>
        <xdr:cNvSpPr txBox="1">
          <a:spLocks noChangeArrowheads="1"/>
        </xdr:cNvSpPr>
      </xdr:nvSpPr>
      <xdr:spPr>
        <a:xfrm>
          <a:off x="6753225" y="0"/>
          <a:ext cx="0" cy="647700"/>
        </a:xfrm>
        <a:prstGeom prst="rect">
          <a:avLst/>
        </a:prstGeom>
        <a:solidFill>
          <a:srgbClr val="FFFFC0"/>
        </a:solidFill>
        <a:ln w="1"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The simulator will store values at the specified horizon, T, for:
</a:t>
          </a:r>
          <a:r>
            <a:rPr lang="en-US" cap="none" sz="800" b="0" i="1" u="none" baseline="0">
              <a:solidFill>
                <a:srgbClr val="000000"/>
              </a:solidFill>
              <a:latin typeface="Arial"/>
              <a:ea typeface="Arial"/>
              <a:cs typeface="Arial"/>
            </a:rPr>
            <a:t>a) the instantaneous rate of inflation;
</a:t>
          </a:r>
          <a:r>
            <a:rPr lang="en-US" cap="none" sz="800" b="0" i="1" u="none" baseline="0">
              <a:solidFill>
                <a:srgbClr val="000000"/>
              </a:solidFill>
              <a:latin typeface="Arial"/>
              <a:ea typeface="Arial"/>
              <a:cs typeface="Arial"/>
            </a:rPr>
            <a:t>b) the instantaneous real short rate;
</a:t>
          </a:r>
          <a:r>
            <a:rPr lang="en-US" cap="none" sz="800" b="0" i="1" u="none" baseline="0">
              <a:solidFill>
                <a:srgbClr val="000000"/>
              </a:solidFill>
              <a:latin typeface="Arial"/>
              <a:ea typeface="Arial"/>
              <a:cs typeface="Arial"/>
            </a:rPr>
            <a:t>c) a roll-up account for 1-year money;
</a:t>
          </a:r>
          <a:r>
            <a:rPr lang="en-US" cap="none" sz="800" b="0" i="1" u="none" baseline="0">
              <a:solidFill>
                <a:srgbClr val="000000"/>
              </a:solidFill>
              <a:latin typeface="Arial"/>
              <a:ea typeface="Arial"/>
              <a:cs typeface="Arial"/>
            </a:rPr>
            <a:t>d) a roll-up account for a 10-year discount bond (held for 1 year and replaced;
</a:t>
          </a:r>
          <a:r>
            <a:rPr lang="en-US" cap="none" sz="800" b="0" i="1" u="none" baseline="0">
              <a:solidFill>
                <a:srgbClr val="000000"/>
              </a:solidFill>
              <a:latin typeface="Arial"/>
              <a:ea typeface="Arial"/>
              <a:cs typeface="Arial"/>
            </a:rPr>
            <a:t>e) the real 20-year spot rate;
</a:t>
          </a:r>
          <a:r>
            <a:rPr lang="en-US" cap="none" sz="800" b="0" i="1" u="none" baseline="0">
              <a:solidFill>
                <a:srgbClr val="000000"/>
              </a:solidFill>
              <a:latin typeface="Arial"/>
              <a:ea typeface="Arial"/>
              <a:cs typeface="Arial"/>
            </a:rPr>
            <a:t>f) the nominal 20-year spot rate.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Stored values are written to the range 'StoreRange'.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JH 31.05.2001</a:t>
          </a:r>
        </a:p>
      </xdr:txBody>
    </xdr:sp>
    <xdr:clientData/>
  </xdr:twoCellAnchor>
  <xdr:twoCellAnchor editAs="oneCell">
    <xdr:from>
      <xdr:col>6</xdr:col>
      <xdr:colOff>47625</xdr:colOff>
      <xdr:row>9</xdr:row>
      <xdr:rowOff>47625</xdr:rowOff>
    </xdr:from>
    <xdr:to>
      <xdr:col>12</xdr:col>
      <xdr:colOff>266700</xdr:colOff>
      <xdr:row>10</xdr:row>
      <xdr:rowOff>133350</xdr:rowOff>
    </xdr:to>
    <xdr:pic>
      <xdr:nvPicPr>
        <xdr:cNvPr id="2" name="chkLowBoundInfl"/>
        <xdr:cNvPicPr preferRelativeResize="1">
          <a:picLocks noChangeAspect="1"/>
        </xdr:cNvPicPr>
      </xdr:nvPicPr>
      <xdr:blipFill>
        <a:blip r:embed="rId1"/>
        <a:stretch>
          <a:fillRect/>
        </a:stretch>
      </xdr:blipFill>
      <xdr:spPr>
        <a:xfrm>
          <a:off x="3343275" y="1181100"/>
          <a:ext cx="3143250" cy="247650"/>
        </a:xfrm>
        <a:prstGeom prst="rect">
          <a:avLst/>
        </a:prstGeom>
        <a:noFill/>
        <a:ln w="9525" cmpd="sng">
          <a:noFill/>
        </a:ln>
      </xdr:spPr>
    </xdr:pic>
    <xdr:clientData/>
  </xdr:twoCellAnchor>
  <xdr:twoCellAnchor editAs="oneCell">
    <xdr:from>
      <xdr:col>6</xdr:col>
      <xdr:colOff>47625</xdr:colOff>
      <xdr:row>11</xdr:row>
      <xdr:rowOff>66675</xdr:rowOff>
    </xdr:from>
    <xdr:to>
      <xdr:col>11</xdr:col>
      <xdr:colOff>219075</xdr:colOff>
      <xdr:row>12</xdr:row>
      <xdr:rowOff>133350</xdr:rowOff>
    </xdr:to>
    <xdr:pic>
      <xdr:nvPicPr>
        <xdr:cNvPr id="3" name="chkInflScenario"/>
        <xdr:cNvPicPr preferRelativeResize="1">
          <a:picLocks noChangeAspect="1"/>
        </xdr:cNvPicPr>
      </xdr:nvPicPr>
      <xdr:blipFill>
        <a:blip r:embed="rId2"/>
        <a:stretch>
          <a:fillRect/>
        </a:stretch>
      </xdr:blipFill>
      <xdr:spPr>
        <a:xfrm>
          <a:off x="3343275" y="1524000"/>
          <a:ext cx="2562225" cy="228600"/>
        </a:xfrm>
        <a:prstGeom prst="rect">
          <a:avLst/>
        </a:prstGeom>
        <a:noFill/>
        <a:ln w="9525" cmpd="sng">
          <a:noFill/>
        </a:ln>
      </xdr:spPr>
    </xdr:pic>
    <xdr:clientData/>
  </xdr:twoCellAnchor>
  <xdr:twoCellAnchor>
    <xdr:from>
      <xdr:col>0</xdr:col>
      <xdr:colOff>152400</xdr:colOff>
      <xdr:row>5</xdr:row>
      <xdr:rowOff>0</xdr:rowOff>
    </xdr:from>
    <xdr:to>
      <xdr:col>3</xdr:col>
      <xdr:colOff>342900</xdr:colOff>
      <xdr:row>6</xdr:row>
      <xdr:rowOff>76200</xdr:rowOff>
    </xdr:to>
    <xdr:grpSp>
      <xdr:nvGrpSpPr>
        <xdr:cNvPr id="4" name="Group 233"/>
        <xdr:cNvGrpSpPr>
          <a:grpSpLocks/>
        </xdr:cNvGrpSpPr>
      </xdr:nvGrpSpPr>
      <xdr:grpSpPr>
        <a:xfrm>
          <a:off x="152400" y="485775"/>
          <a:ext cx="1885950" cy="238125"/>
          <a:chOff x="16" y="34"/>
          <a:chExt cx="198" cy="25"/>
        </a:xfrm>
        <a:solidFill>
          <a:srgbClr val="FFFFFF"/>
        </a:solidFill>
      </xdr:grpSpPr>
      <xdr:pic>
        <xdr:nvPicPr>
          <xdr:cNvPr id="5" name="optNormal"/>
          <xdr:cNvPicPr preferRelativeResize="1">
            <a:picLocks noChangeAspect="1"/>
          </xdr:cNvPicPr>
        </xdr:nvPicPr>
        <xdr:blipFill>
          <a:blip r:embed="rId3"/>
          <a:stretch>
            <a:fillRect/>
          </a:stretch>
        </xdr:blipFill>
        <xdr:spPr>
          <a:xfrm>
            <a:off x="16" y="34"/>
            <a:ext cx="71" cy="25"/>
          </a:xfrm>
          <a:prstGeom prst="rect">
            <a:avLst/>
          </a:prstGeom>
          <a:noFill/>
          <a:ln w="9525" cmpd="sng">
            <a:noFill/>
          </a:ln>
        </xdr:spPr>
      </xdr:pic>
      <xdr:pic>
        <xdr:nvPicPr>
          <xdr:cNvPr id="6" name="optHigh"/>
          <xdr:cNvPicPr preferRelativeResize="1">
            <a:picLocks noChangeAspect="1"/>
          </xdr:cNvPicPr>
        </xdr:nvPicPr>
        <xdr:blipFill>
          <a:blip r:embed="rId4"/>
          <a:stretch>
            <a:fillRect/>
          </a:stretch>
        </xdr:blipFill>
        <xdr:spPr>
          <a:xfrm>
            <a:off x="86" y="34"/>
            <a:ext cx="55" cy="24"/>
          </a:xfrm>
          <a:prstGeom prst="rect">
            <a:avLst/>
          </a:prstGeom>
          <a:noFill/>
          <a:ln w="9525" cmpd="sng">
            <a:noFill/>
          </a:ln>
        </xdr:spPr>
      </xdr:pic>
      <xdr:pic>
        <xdr:nvPicPr>
          <xdr:cNvPr id="7" name="optDeflation"/>
          <xdr:cNvPicPr preferRelativeResize="1">
            <a:picLocks noChangeAspect="1"/>
          </xdr:cNvPicPr>
        </xdr:nvPicPr>
        <xdr:blipFill>
          <a:blip r:embed="rId5"/>
          <a:stretch>
            <a:fillRect/>
          </a:stretch>
        </xdr:blipFill>
        <xdr:spPr>
          <a:xfrm>
            <a:off x="140" y="34"/>
            <a:ext cx="74" cy="2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4</xdr:col>
      <xdr:colOff>419100</xdr:colOff>
      <xdr:row>4</xdr:row>
      <xdr:rowOff>123825</xdr:rowOff>
    </xdr:to>
    <xdr:pic>
      <xdr:nvPicPr>
        <xdr:cNvPr id="1" name="cmdAddOutputCell"/>
        <xdr:cNvPicPr preferRelativeResize="1">
          <a:picLocks noChangeAspect="1"/>
        </xdr:cNvPicPr>
      </xdr:nvPicPr>
      <xdr:blipFill>
        <a:blip r:embed="rId1"/>
        <a:stretch>
          <a:fillRect/>
        </a:stretch>
      </xdr:blipFill>
      <xdr:spPr>
        <a:xfrm>
          <a:off x="533400" y="428625"/>
          <a:ext cx="2133600" cy="266700"/>
        </a:xfrm>
        <a:prstGeom prst="rect">
          <a:avLst/>
        </a:prstGeom>
        <a:noFill/>
        <a:ln w="9525" cmpd="sng">
          <a:noFill/>
        </a:ln>
      </xdr:spPr>
    </xdr:pic>
    <xdr:clientData/>
  </xdr:twoCellAnchor>
  <xdr:twoCellAnchor editAs="oneCell">
    <xdr:from>
      <xdr:col>1</xdr:col>
      <xdr:colOff>0</xdr:colOff>
      <xdr:row>6</xdr:row>
      <xdr:rowOff>0</xdr:rowOff>
    </xdr:from>
    <xdr:to>
      <xdr:col>4</xdr:col>
      <xdr:colOff>419100</xdr:colOff>
      <xdr:row>7</xdr:row>
      <xdr:rowOff>123825</xdr:rowOff>
    </xdr:to>
    <xdr:pic>
      <xdr:nvPicPr>
        <xdr:cNvPr id="2" name="cmdClearOutputCells"/>
        <xdr:cNvPicPr preferRelativeResize="1">
          <a:picLocks noChangeAspect="1"/>
        </xdr:cNvPicPr>
      </xdr:nvPicPr>
      <xdr:blipFill>
        <a:blip r:embed="rId2"/>
        <a:stretch>
          <a:fillRect/>
        </a:stretch>
      </xdr:blipFill>
      <xdr:spPr>
        <a:xfrm>
          <a:off x="533400" y="857250"/>
          <a:ext cx="2133600" cy="266700"/>
        </a:xfrm>
        <a:prstGeom prst="rect">
          <a:avLst/>
        </a:prstGeom>
        <a:noFill/>
        <a:ln w="9525" cmpd="sng">
          <a:noFill/>
        </a:ln>
      </xdr:spPr>
    </xdr:pic>
    <xdr:clientData/>
  </xdr:twoCellAnchor>
  <xdr:twoCellAnchor editAs="oneCell">
    <xdr:from>
      <xdr:col>1</xdr:col>
      <xdr:colOff>0</xdr:colOff>
      <xdr:row>9</xdr:row>
      <xdr:rowOff>0</xdr:rowOff>
    </xdr:from>
    <xdr:to>
      <xdr:col>4</xdr:col>
      <xdr:colOff>419100</xdr:colOff>
      <xdr:row>10</xdr:row>
      <xdr:rowOff>123825</xdr:rowOff>
    </xdr:to>
    <xdr:pic>
      <xdr:nvPicPr>
        <xdr:cNvPr id="3" name="cmdStartInflProjection"/>
        <xdr:cNvPicPr preferRelativeResize="1">
          <a:picLocks noChangeAspect="1"/>
        </xdr:cNvPicPr>
      </xdr:nvPicPr>
      <xdr:blipFill>
        <a:blip r:embed="rId3"/>
        <a:stretch>
          <a:fillRect/>
        </a:stretch>
      </xdr:blipFill>
      <xdr:spPr>
        <a:xfrm>
          <a:off x="533400" y="1285875"/>
          <a:ext cx="21336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0</xdr:colOff>
      <xdr:row>8</xdr:row>
      <xdr:rowOff>0</xdr:rowOff>
    </xdr:from>
    <xdr:to>
      <xdr:col>35</xdr:col>
      <xdr:colOff>0</xdr:colOff>
      <xdr:row>14</xdr:row>
      <xdr:rowOff>0</xdr:rowOff>
    </xdr:to>
    <xdr:pic>
      <xdr:nvPicPr>
        <xdr:cNvPr id="1" name="Picture 8"/>
        <xdr:cNvPicPr preferRelativeResize="1">
          <a:picLocks noChangeAspect="1"/>
        </xdr:cNvPicPr>
      </xdr:nvPicPr>
      <xdr:blipFill>
        <a:blip r:embed="rId1"/>
        <a:stretch>
          <a:fillRect/>
        </a:stretch>
      </xdr:blipFill>
      <xdr:spPr>
        <a:xfrm>
          <a:off x="1933575" y="533400"/>
          <a:ext cx="400050" cy="400050"/>
        </a:xfrm>
        <a:prstGeom prst="rect">
          <a:avLst/>
        </a:prstGeom>
        <a:noFill/>
        <a:ln w="1" cmpd="sng">
          <a:noFill/>
        </a:ln>
      </xdr:spPr>
    </xdr:pic>
    <xdr:clientData/>
  </xdr:twoCellAnchor>
  <xdr:twoCellAnchor>
    <xdr:from>
      <xdr:col>36</xdr:col>
      <xdr:colOff>0</xdr:colOff>
      <xdr:row>8</xdr:row>
      <xdr:rowOff>0</xdr:rowOff>
    </xdr:from>
    <xdr:to>
      <xdr:col>78</xdr:col>
      <xdr:colOff>0</xdr:colOff>
      <xdr:row>47</xdr:row>
      <xdr:rowOff>0</xdr:rowOff>
    </xdr:to>
    <xdr:sp>
      <xdr:nvSpPr>
        <xdr:cNvPr id="2" name="Text 9"/>
        <xdr:cNvSpPr txBox="1">
          <a:spLocks noChangeArrowheads="1"/>
        </xdr:cNvSpPr>
      </xdr:nvSpPr>
      <xdr:spPr>
        <a:xfrm>
          <a:off x="2400300" y="533400"/>
          <a:ext cx="2800350" cy="2600325"/>
        </a:xfrm>
        <a:prstGeom prst="rect">
          <a:avLst/>
        </a:prstGeom>
        <a:noFill/>
        <a:ln w="1" cmpd="sng">
          <a:noFill/>
        </a:ln>
      </xdr:spPr>
      <xdr:txBody>
        <a:bodyPr vertOverflow="clip" wrap="square"/>
        <a:p>
          <a:pPr algn="l">
            <a:defRPr/>
          </a:pPr>
          <a:r>
            <a:rPr lang="en-US" cap="none" sz="1000" b="1" i="1" u="none" baseline="0">
              <a:latin typeface="Arial"/>
              <a:ea typeface="Arial"/>
              <a:cs typeface="Arial"/>
            </a:rPr>
            <a:t>Copyright 1998 © Barrie &amp; Hibbert Limited
Version 1.0</a:t>
          </a:r>
          <a:r>
            <a:rPr lang="en-US" cap="none" sz="1000" b="0" i="0" u="none" baseline="0">
              <a:latin typeface="Arial"/>
              <a:ea typeface="Arial"/>
              <a:cs typeface="Arial"/>
            </a:rPr>
            <a:t>
</a:t>
          </a:r>
          <a:r>
            <a:rPr lang="en-US" cap="none" sz="800" b="0" i="0" u="none" baseline="0">
              <a:latin typeface="Arial"/>
              <a:ea typeface="Arial"/>
              <a:cs typeface="Arial"/>
            </a:rPr>
            <a:t>
</a:t>
          </a:r>
          <a:r>
            <a:rPr lang="en-US" cap="none" sz="800" b="0" i="1" u="none" baseline="0">
              <a:latin typeface="Arial"/>
              <a:ea typeface="Arial"/>
              <a:cs typeface="Arial"/>
            </a:rPr>
            <a:t>Barrie &amp; Hibbert Limited is a member of The Securities and Futures Authority.</a:t>
          </a:r>
          <a:r>
            <a:rPr lang="en-US" cap="none" sz="800" b="0" i="0" u="none" baseline="0">
              <a:latin typeface="Arial"/>
              <a:ea typeface="Arial"/>
              <a:cs typeface="Arial"/>
            </a:rPr>
            <a:t>
This report is intended for clients of Barrie &amp; Hibbert Limited and is not intended for use by any other person. The information in this report is believed to be correct but cannot be guaranteed. All opinions and estimates included in this report constitute our judgement as of the date indicated and are subject to change without notice. This report is intended for information purposes only and is not intended as an offer to buy or sell securities. The company, its clients and officers may have a position or engage in transactions in any of the securities mentioned. This notice does not restrict your rights under the Financial Services Act (1986) or the regulatory system.</a:t>
          </a:r>
        </a:p>
      </xdr:txBody>
    </xdr:sp>
    <xdr:clientData/>
  </xdr:twoCellAnchor>
  <xdr:twoCellAnchor editAs="oneCell">
    <xdr:from>
      <xdr:col>25</xdr:col>
      <xdr:colOff>0</xdr:colOff>
      <xdr:row>45</xdr:row>
      <xdr:rowOff>0</xdr:rowOff>
    </xdr:from>
    <xdr:to>
      <xdr:col>31</xdr:col>
      <xdr:colOff>9525</xdr:colOff>
      <xdr:row>51</xdr:row>
      <xdr:rowOff>9525</xdr:rowOff>
    </xdr:to>
    <xdr:pic>
      <xdr:nvPicPr>
        <xdr:cNvPr id="3" name="Picture 10"/>
        <xdr:cNvPicPr preferRelativeResize="1">
          <a:picLocks noChangeAspect="1"/>
        </xdr:cNvPicPr>
      </xdr:nvPicPr>
      <xdr:blipFill>
        <a:blip r:embed="rId2"/>
        <a:stretch>
          <a:fillRect/>
        </a:stretch>
      </xdr:blipFill>
      <xdr:spPr>
        <a:xfrm>
          <a:off x="1666875" y="3000375"/>
          <a:ext cx="409575" cy="409575"/>
        </a:xfrm>
        <a:prstGeom prst="rect">
          <a:avLst/>
        </a:prstGeom>
        <a:noFill/>
        <a:ln w="1" cmpd="sng">
          <a:noFill/>
        </a:ln>
      </xdr:spPr>
    </xdr:pic>
    <xdr:clientData/>
  </xdr:twoCellAnchor>
  <xdr:twoCellAnchor editAs="oneCell">
    <xdr:from>
      <xdr:col>77</xdr:col>
      <xdr:colOff>0</xdr:colOff>
      <xdr:row>45</xdr:row>
      <xdr:rowOff>0</xdr:rowOff>
    </xdr:from>
    <xdr:to>
      <xdr:col>83</xdr:col>
      <xdr:colOff>9525</xdr:colOff>
      <xdr:row>51</xdr:row>
      <xdr:rowOff>9525</xdr:rowOff>
    </xdr:to>
    <xdr:pic>
      <xdr:nvPicPr>
        <xdr:cNvPr id="4" name="Picture 11"/>
        <xdr:cNvPicPr preferRelativeResize="1">
          <a:picLocks noChangeAspect="1"/>
        </xdr:cNvPicPr>
      </xdr:nvPicPr>
      <xdr:blipFill>
        <a:blip r:embed="rId3"/>
        <a:stretch>
          <a:fillRect/>
        </a:stretch>
      </xdr:blipFill>
      <xdr:spPr>
        <a:xfrm>
          <a:off x="5133975" y="3000375"/>
          <a:ext cx="409575" cy="409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E97"/>
  <sheetViews>
    <sheetView tabSelected="1" zoomScale="154" zoomScaleNormal="154" zoomScalePageLayoutView="0" workbookViewId="0" topLeftCell="A1">
      <pane ySplit="3" topLeftCell="A4" activePane="bottomLeft" state="frozen"/>
      <selection pane="topLeft" activeCell="A3" sqref="A3"/>
      <selection pane="bottomLeft" activeCell="A4" sqref="A4"/>
    </sheetView>
  </sheetViews>
  <sheetFormatPr defaultColWidth="9.33203125" defaultRowHeight="11.25"/>
  <cols>
    <col min="1" max="1" width="9.33203125" style="21" customWidth="1"/>
    <col min="2" max="2" width="11" style="21" customWidth="1"/>
    <col min="3" max="6" width="9.33203125" style="21" customWidth="1"/>
    <col min="7" max="7" width="4.5" style="21" customWidth="1"/>
    <col min="8" max="8" width="9.33203125" style="21" customWidth="1"/>
    <col min="9" max="17" width="9.33203125" style="24" customWidth="1"/>
    <col min="18" max="18" width="0" style="24" hidden="1" customWidth="1"/>
    <col min="19" max="16384" width="9.33203125" style="24" customWidth="1"/>
  </cols>
  <sheetData>
    <row r="1" spans="2:8" ht="0.75" customHeight="1" hidden="1">
      <c r="B1" s="22"/>
      <c r="C1" s="23"/>
      <c r="D1" s="23"/>
      <c r="E1" s="23"/>
      <c r="F1" s="23"/>
      <c r="G1" s="23"/>
      <c r="H1" s="23"/>
    </row>
    <row r="2" ht="12.75" customHeight="1" hidden="1">
      <c r="R2" s="25"/>
    </row>
    <row r="3" spans="1:31" ht="12.75" customHeight="1">
      <c r="A3" s="49" t="s">
        <v>34</v>
      </c>
      <c r="B3" s="50"/>
      <c r="C3" s="50"/>
      <c r="D3" s="50"/>
      <c r="E3" s="50"/>
      <c r="F3" s="50"/>
      <c r="G3" s="50"/>
      <c r="H3" s="50"/>
      <c r="I3" s="50"/>
      <c r="J3" s="50"/>
      <c r="K3" s="51"/>
      <c r="AB3" s="24" t="s">
        <v>43</v>
      </c>
      <c r="AC3" s="24" t="s">
        <v>50</v>
      </c>
      <c r="AD3" s="24" t="s">
        <v>51</v>
      </c>
      <c r="AE3" s="24" t="s">
        <v>52</v>
      </c>
    </row>
    <row r="4" spans="1:11" ht="12.75" customHeight="1">
      <c r="A4" s="42"/>
      <c r="B4" s="42"/>
      <c r="C4" s="42"/>
      <c r="D4" s="42"/>
      <c r="E4" s="42"/>
      <c r="F4" s="42"/>
      <c r="G4" s="42"/>
      <c r="H4" s="42"/>
      <c r="I4" s="42"/>
      <c r="J4" s="42"/>
      <c r="K4" s="42"/>
    </row>
    <row r="5" spans="1:11" ht="12.75" customHeight="1">
      <c r="A5" s="46" t="s">
        <v>63</v>
      </c>
      <c r="B5" s="42"/>
      <c r="C5" s="42"/>
      <c r="D5" s="42"/>
      <c r="E5" s="42"/>
      <c r="F5" s="42"/>
      <c r="G5" s="42"/>
      <c r="H5" s="42"/>
      <c r="I5" s="42"/>
      <c r="J5" s="42"/>
      <c r="K5" s="42"/>
    </row>
    <row r="6" spans="3:31" ht="12.75" customHeight="1">
      <c r="C6" s="23"/>
      <c r="D6" s="23"/>
      <c r="AA6" s="24" t="s">
        <v>32</v>
      </c>
      <c r="AB6" s="24">
        <f>qmuD</f>
        <v>-0.03</v>
      </c>
      <c r="AC6" s="24">
        <f>qvolD</f>
        <v>0.03</v>
      </c>
      <c r="AD6" s="24">
        <f>qkD</f>
        <v>0.6</v>
      </c>
      <c r="AE6" s="24">
        <f>qlowD</f>
        <v>-0.1</v>
      </c>
    </row>
    <row r="7" spans="3:31" ht="12.75" customHeight="1">
      <c r="C7" s="28"/>
      <c r="D7" s="28"/>
      <c r="AA7" s="24" t="s">
        <v>31</v>
      </c>
      <c r="AB7" s="24">
        <f>qmuH</f>
        <v>0.09</v>
      </c>
      <c r="AC7" s="24">
        <f>qvolH</f>
        <v>0.03</v>
      </c>
      <c r="AD7" s="24">
        <f>qkH</f>
        <v>0.4</v>
      </c>
      <c r="AE7" s="24">
        <f>qlowH</f>
        <v>0.02</v>
      </c>
    </row>
    <row r="8" spans="1:31" ht="12.75" customHeight="1">
      <c r="A8" s="26">
        <v>0.01</v>
      </c>
      <c r="B8" s="27" t="s">
        <v>3</v>
      </c>
      <c r="C8" s="28"/>
      <c r="D8" s="28"/>
      <c r="AA8" s="24" t="s">
        <v>30</v>
      </c>
      <c r="AB8" s="24">
        <f>qmuN</f>
        <v>0.035</v>
      </c>
      <c r="AC8" s="24">
        <f>qvolN</f>
        <v>0.05</v>
      </c>
      <c r="AD8" s="24">
        <f>qkN</f>
        <v>1</v>
      </c>
      <c r="AE8" s="24">
        <f>qlowN</f>
        <v>-0.02</v>
      </c>
    </row>
    <row r="9" spans="3:4" ht="12.75" customHeight="1">
      <c r="C9" s="23"/>
      <c r="D9" s="23"/>
    </row>
    <row r="10" spans="1:8" ht="12.75" customHeight="1">
      <c r="A10" s="28"/>
      <c r="B10" s="31" t="s">
        <v>46</v>
      </c>
      <c r="C10" s="28"/>
      <c r="D10" s="28"/>
      <c r="E10" s="28"/>
      <c r="F10" s="28"/>
      <c r="G10" s="28"/>
      <c r="H10" s="28"/>
    </row>
    <row r="11" spans="1:8" ht="12.75" customHeight="1">
      <c r="A11" s="29">
        <v>1</v>
      </c>
      <c r="B11" s="22" t="s">
        <v>23</v>
      </c>
      <c r="C11" s="28"/>
      <c r="D11" s="28"/>
      <c r="E11" s="28"/>
      <c r="F11" s="28"/>
      <c r="G11" s="28"/>
      <c r="H11" s="28"/>
    </row>
    <row r="12" spans="1:8" ht="12.75" customHeight="1">
      <c r="A12" s="45">
        <v>0.05</v>
      </c>
      <c r="B12" s="22" t="s">
        <v>24</v>
      </c>
      <c r="C12" s="28"/>
      <c r="D12" s="28"/>
      <c r="E12" s="28"/>
      <c r="F12" s="28"/>
      <c r="G12" s="28"/>
      <c r="H12" s="28"/>
    </row>
    <row r="13" spans="1:8" ht="12.75" customHeight="1">
      <c r="A13" s="26">
        <v>0.035</v>
      </c>
      <c r="B13" s="27" t="s">
        <v>25</v>
      </c>
      <c r="C13" s="28"/>
      <c r="D13" s="28"/>
      <c r="E13" s="28"/>
      <c r="F13" s="28"/>
      <c r="G13" s="28"/>
      <c r="H13" s="28"/>
    </row>
    <row r="14" spans="1:8" ht="12.75" customHeight="1">
      <c r="A14" s="26">
        <v>-0.02</v>
      </c>
      <c r="B14" s="27" t="s">
        <v>64</v>
      </c>
      <c r="C14" s="28"/>
      <c r="D14" s="28"/>
      <c r="E14" s="28"/>
      <c r="F14" s="28"/>
      <c r="G14" s="28"/>
      <c r="H14" s="28"/>
    </row>
    <row r="15" spans="1:11" ht="12.75" customHeight="1">
      <c r="A15" s="24"/>
      <c r="B15" s="24"/>
      <c r="C15" s="24"/>
      <c r="D15" s="24"/>
      <c r="E15" s="28"/>
      <c r="F15" s="28"/>
      <c r="G15" s="28"/>
      <c r="H15" s="52" t="s">
        <v>45</v>
      </c>
      <c r="I15" s="52"/>
      <c r="J15" s="52"/>
      <c r="K15" s="52"/>
    </row>
    <row r="16" spans="1:12" ht="12.75" customHeight="1">
      <c r="A16" s="28"/>
      <c r="B16" s="28"/>
      <c r="C16" s="28"/>
      <c r="D16" s="28"/>
      <c r="E16" s="28"/>
      <c r="F16" s="28"/>
      <c r="H16" s="44" t="s">
        <v>61</v>
      </c>
      <c r="L16" s="40"/>
    </row>
    <row r="17" spans="1:12" ht="12.75" customHeight="1">
      <c r="A17" s="28"/>
      <c r="B17" s="31" t="s">
        <v>18</v>
      </c>
      <c r="C17" s="28"/>
      <c r="D17" s="28"/>
      <c r="E17" s="28"/>
      <c r="F17" s="28"/>
      <c r="G17" s="28"/>
      <c r="H17" s="41" t="s">
        <v>62</v>
      </c>
      <c r="K17" s="30"/>
      <c r="L17" s="30"/>
    </row>
    <row r="18" spans="1:12" ht="12.75" customHeight="1">
      <c r="A18" s="29">
        <v>0.4</v>
      </c>
      <c r="B18" s="22" t="s">
        <v>20</v>
      </c>
      <c r="C18" s="28"/>
      <c r="D18" s="28"/>
      <c r="E18" s="28"/>
      <c r="F18" s="28"/>
      <c r="G18" s="28"/>
      <c r="I18" s="48" t="s">
        <v>49</v>
      </c>
      <c r="J18" s="48"/>
      <c r="K18" s="48"/>
      <c r="L18" s="30"/>
    </row>
    <row r="19" spans="1:12" ht="12.75" customHeight="1">
      <c r="A19" s="26">
        <v>0.03</v>
      </c>
      <c r="B19" s="22" t="s">
        <v>21</v>
      </c>
      <c r="C19" s="28"/>
      <c r="D19" s="28"/>
      <c r="E19" s="28"/>
      <c r="F19" s="28"/>
      <c r="G19" s="28"/>
      <c r="I19" s="28" t="s">
        <v>30</v>
      </c>
      <c r="J19" s="30" t="s">
        <v>31</v>
      </c>
      <c r="K19" s="30" t="s">
        <v>32</v>
      </c>
      <c r="L19" s="30"/>
    </row>
    <row r="20" spans="1:12" ht="12.75" customHeight="1">
      <c r="A20" s="26">
        <v>0.09</v>
      </c>
      <c r="B20" s="27" t="s">
        <v>22</v>
      </c>
      <c r="C20" s="28"/>
      <c r="D20" s="28"/>
      <c r="E20" s="28"/>
      <c r="F20" s="28"/>
      <c r="G20" s="47" t="s">
        <v>33</v>
      </c>
      <c r="H20" s="28" t="s">
        <v>30</v>
      </c>
      <c r="I20" s="32">
        <v>0.98</v>
      </c>
      <c r="J20" s="32">
        <v>0.015</v>
      </c>
      <c r="K20" s="34">
        <f>1-I20-J20</f>
        <v>0.005000000000000018</v>
      </c>
      <c r="L20" s="30"/>
    </row>
    <row r="21" spans="1:12" ht="12.75" customHeight="1">
      <c r="A21" s="26">
        <v>0.02</v>
      </c>
      <c r="B21" s="27" t="s">
        <v>65</v>
      </c>
      <c r="C21" s="28"/>
      <c r="D21" s="28"/>
      <c r="E21" s="28"/>
      <c r="F21" s="28"/>
      <c r="G21" s="47"/>
      <c r="H21" s="30" t="s">
        <v>31</v>
      </c>
      <c r="I21" s="32">
        <v>0.009</v>
      </c>
      <c r="J21" s="32">
        <v>0.99</v>
      </c>
      <c r="K21" s="34">
        <f>1-I21-J21</f>
        <v>0.0010000000000000009</v>
      </c>
      <c r="L21" s="30"/>
    </row>
    <row r="22" spans="1:12" ht="12.75" customHeight="1">
      <c r="A22" s="28"/>
      <c r="B22" s="28"/>
      <c r="C22" s="28"/>
      <c r="D22" s="28"/>
      <c r="E22" s="28"/>
      <c r="F22" s="28"/>
      <c r="G22" s="47"/>
      <c r="H22" s="30" t="s">
        <v>32</v>
      </c>
      <c r="I22" s="32">
        <v>0.005</v>
      </c>
      <c r="J22" s="34">
        <f>1-I22-K22</f>
        <v>0.0010000000000000009</v>
      </c>
      <c r="K22" s="32">
        <v>0.994</v>
      </c>
      <c r="L22" s="30"/>
    </row>
    <row r="23" spans="1:12" ht="12.75" customHeight="1">
      <c r="A23" s="28"/>
      <c r="B23" s="28"/>
      <c r="C23" s="28"/>
      <c r="D23" s="28"/>
      <c r="E23" s="28"/>
      <c r="F23" s="28"/>
      <c r="G23" s="28"/>
      <c r="H23" s="28"/>
      <c r="I23" s="30"/>
      <c r="J23" s="30"/>
      <c r="K23" s="30"/>
      <c r="L23" s="30"/>
    </row>
    <row r="24" spans="1:8" ht="12.75" customHeight="1">
      <c r="A24" s="28"/>
      <c r="B24" s="31" t="s">
        <v>19</v>
      </c>
      <c r="C24" s="28"/>
      <c r="D24" s="28"/>
      <c r="E24" s="28"/>
      <c r="F24" s="28"/>
      <c r="G24" s="28"/>
      <c r="H24" s="28"/>
    </row>
    <row r="25" spans="1:11" ht="12.75" customHeight="1">
      <c r="A25" s="29">
        <v>0.6</v>
      </c>
      <c r="B25" s="22" t="s">
        <v>26</v>
      </c>
      <c r="C25" s="28"/>
      <c r="D25" s="28"/>
      <c r="E25" s="28"/>
      <c r="F25" s="28"/>
      <c r="G25" s="28"/>
      <c r="H25" s="41" t="s">
        <v>56</v>
      </c>
      <c r="K25" s="30"/>
    </row>
    <row r="26" spans="1:11" ht="12.75" customHeight="1">
      <c r="A26" s="26">
        <v>0.03</v>
      </c>
      <c r="B26" s="22" t="s">
        <v>48</v>
      </c>
      <c r="C26" s="28"/>
      <c r="D26" s="28"/>
      <c r="E26" s="28"/>
      <c r="F26" s="28"/>
      <c r="G26" s="28"/>
      <c r="I26" s="48" t="s">
        <v>49</v>
      </c>
      <c r="J26" s="48"/>
      <c r="K26" s="48"/>
    </row>
    <row r="27" spans="1:11" ht="12.75" customHeight="1">
      <c r="A27" s="26">
        <v>-0.03</v>
      </c>
      <c r="B27" s="27" t="s">
        <v>27</v>
      </c>
      <c r="C27" s="28"/>
      <c r="D27" s="28"/>
      <c r="E27" s="28"/>
      <c r="F27" s="28"/>
      <c r="G27" s="28"/>
      <c r="I27" s="28" t="s">
        <v>30</v>
      </c>
      <c r="J27" s="30" t="s">
        <v>31</v>
      </c>
      <c r="K27" s="30" t="s">
        <v>32</v>
      </c>
    </row>
    <row r="28" spans="1:11" ht="12.75" customHeight="1">
      <c r="A28" s="26">
        <v>-0.1</v>
      </c>
      <c r="B28" s="27" t="s">
        <v>66</v>
      </c>
      <c r="C28" s="28"/>
      <c r="D28" s="28"/>
      <c r="E28" s="28"/>
      <c r="F28" s="28"/>
      <c r="G28" s="47" t="s">
        <v>33</v>
      </c>
      <c r="H28" s="28" t="s">
        <v>30</v>
      </c>
      <c r="I28" s="32">
        <v>0.992</v>
      </c>
      <c r="J28" s="32">
        <v>0.004</v>
      </c>
      <c r="K28" s="34">
        <f>1-I28-J28</f>
        <v>0.004000000000000007</v>
      </c>
    </row>
    <row r="29" spans="1:11" ht="12.75" customHeight="1">
      <c r="A29" s="28"/>
      <c r="B29" s="28"/>
      <c r="C29" s="28"/>
      <c r="D29" s="28"/>
      <c r="E29" s="28"/>
      <c r="F29" s="28"/>
      <c r="G29" s="47"/>
      <c r="H29" s="30" t="s">
        <v>31</v>
      </c>
      <c r="I29" s="32">
        <v>0.009</v>
      </c>
      <c r="J29" s="32">
        <v>0.99</v>
      </c>
      <c r="K29" s="34">
        <f>1-I29-J29</f>
        <v>0.0010000000000000009</v>
      </c>
    </row>
    <row r="30" spans="1:11" ht="12.75" customHeight="1">
      <c r="A30" s="28"/>
      <c r="B30" s="28"/>
      <c r="C30" s="28"/>
      <c r="D30" s="28"/>
      <c r="E30" s="28"/>
      <c r="F30" s="28"/>
      <c r="G30" s="47"/>
      <c r="H30" s="30" t="s">
        <v>32</v>
      </c>
      <c r="I30" s="32">
        <v>0.005</v>
      </c>
      <c r="J30" s="34">
        <f>1-I30-K30</f>
        <v>0.0010000000000000009</v>
      </c>
      <c r="K30" s="32">
        <v>0.994</v>
      </c>
    </row>
    <row r="31" spans="1:8" ht="12.75" customHeight="1">
      <c r="A31" s="28"/>
      <c r="B31" s="28"/>
      <c r="C31" s="28"/>
      <c r="D31" s="28"/>
      <c r="E31" s="28"/>
      <c r="F31" s="28"/>
      <c r="G31" s="28"/>
      <c r="H31" s="28"/>
    </row>
    <row r="32" spans="1:8" ht="12.75" customHeight="1">
      <c r="A32" s="28"/>
      <c r="B32" s="28"/>
      <c r="C32" s="28"/>
      <c r="D32" s="28"/>
      <c r="E32" s="28"/>
      <c r="F32" s="28"/>
      <c r="G32" s="28"/>
      <c r="H32" s="28"/>
    </row>
    <row r="33" spans="1:8" ht="12.75" customHeight="1">
      <c r="A33" s="28"/>
      <c r="B33" s="28"/>
      <c r="C33" s="28"/>
      <c r="D33" s="28"/>
      <c r="E33" s="28"/>
      <c r="F33" s="28"/>
      <c r="G33" s="28"/>
      <c r="H33" s="28"/>
    </row>
    <row r="34" spans="1:8" ht="12.75" customHeight="1">
      <c r="A34" s="28"/>
      <c r="B34" s="28"/>
      <c r="C34" s="28"/>
      <c r="D34" s="28"/>
      <c r="E34" s="28"/>
      <c r="F34" s="28"/>
      <c r="G34" s="28"/>
      <c r="H34" s="28"/>
    </row>
    <row r="35" spans="1:8" ht="12.75" customHeight="1">
      <c r="A35" s="28"/>
      <c r="B35" s="28"/>
      <c r="C35" s="28"/>
      <c r="D35" s="28"/>
      <c r="E35" s="28"/>
      <c r="F35" s="28"/>
      <c r="G35" s="28"/>
      <c r="H35" s="28"/>
    </row>
    <row r="36" spans="1:8" ht="12.75" customHeight="1">
      <c r="A36" s="28"/>
      <c r="B36" s="28"/>
      <c r="C36" s="28"/>
      <c r="D36" s="28"/>
      <c r="E36" s="28"/>
      <c r="F36" s="28"/>
      <c r="G36" s="28"/>
      <c r="H36" s="28"/>
    </row>
    <row r="37" spans="1:8" ht="12.75" customHeight="1">
      <c r="A37" s="28"/>
      <c r="B37" s="28"/>
      <c r="C37" s="28"/>
      <c r="D37" s="28"/>
      <c r="E37" s="28"/>
      <c r="F37" s="28"/>
      <c r="G37" s="28"/>
      <c r="H37" s="28"/>
    </row>
    <row r="38" spans="1:8" ht="12.75" customHeight="1">
      <c r="A38" s="28"/>
      <c r="B38" s="28"/>
      <c r="C38" s="28"/>
      <c r="D38" s="28"/>
      <c r="E38" s="28"/>
      <c r="F38" s="28"/>
      <c r="G38" s="28"/>
      <c r="H38" s="28"/>
    </row>
    <row r="39" spans="1:8" ht="12.75" customHeight="1">
      <c r="A39" s="28"/>
      <c r="B39" s="28"/>
      <c r="C39" s="28"/>
      <c r="D39" s="28"/>
      <c r="E39" s="28"/>
      <c r="F39" s="28"/>
      <c r="G39" s="28"/>
      <c r="H39" s="28"/>
    </row>
    <row r="40" spans="1:8" ht="12.75" customHeight="1">
      <c r="A40" s="28"/>
      <c r="B40" s="28"/>
      <c r="C40" s="28"/>
      <c r="D40" s="28"/>
      <c r="E40" s="28"/>
      <c r="F40" s="28"/>
      <c r="G40" s="28"/>
      <c r="H40" s="28"/>
    </row>
    <row r="41" spans="1:8" ht="12.75" customHeight="1">
      <c r="A41" s="28"/>
      <c r="B41" s="28"/>
      <c r="C41" s="28"/>
      <c r="D41" s="28"/>
      <c r="E41" s="28"/>
      <c r="F41" s="28"/>
      <c r="G41" s="28"/>
      <c r="H41" s="28"/>
    </row>
    <row r="42" spans="1:8" ht="12.75" customHeight="1">
      <c r="A42" s="28"/>
      <c r="B42" s="28"/>
      <c r="C42" s="28"/>
      <c r="D42" s="28"/>
      <c r="E42" s="28"/>
      <c r="F42" s="28"/>
      <c r="G42" s="28"/>
      <c r="H42" s="28"/>
    </row>
    <row r="43" spans="1:8" ht="12.75" customHeight="1">
      <c r="A43" s="28"/>
      <c r="B43" s="28"/>
      <c r="C43" s="28"/>
      <c r="D43" s="28"/>
      <c r="E43" s="28"/>
      <c r="F43" s="28"/>
      <c r="G43" s="28"/>
      <c r="H43" s="28"/>
    </row>
    <row r="44" spans="1:8" ht="12.75" customHeight="1">
      <c r="A44" s="28"/>
      <c r="B44" s="28"/>
      <c r="C44" s="28"/>
      <c r="D44" s="28"/>
      <c r="E44" s="28"/>
      <c r="F44" s="28"/>
      <c r="G44" s="28"/>
      <c r="H44" s="28"/>
    </row>
    <row r="45" spans="1:8" ht="12.75" customHeight="1">
      <c r="A45" s="28"/>
      <c r="B45" s="28"/>
      <c r="C45" s="28"/>
      <c r="D45" s="28"/>
      <c r="E45" s="28"/>
      <c r="F45" s="28"/>
      <c r="G45" s="28"/>
      <c r="H45" s="28"/>
    </row>
    <row r="46" spans="1:8" ht="12.75" customHeight="1">
      <c r="A46" s="28"/>
      <c r="B46" s="28"/>
      <c r="C46" s="28"/>
      <c r="D46" s="28"/>
      <c r="E46" s="28"/>
      <c r="F46" s="28"/>
      <c r="G46" s="28"/>
      <c r="H46" s="28"/>
    </row>
    <row r="47" spans="1:8" ht="12.75" customHeight="1">
      <c r="A47" s="28"/>
      <c r="B47" s="28"/>
      <c r="C47" s="28"/>
      <c r="D47" s="28"/>
      <c r="E47" s="28"/>
      <c r="F47" s="28"/>
      <c r="G47" s="28"/>
      <c r="H47" s="28"/>
    </row>
    <row r="48" spans="1:8" ht="12.75" customHeight="1">
      <c r="A48" s="28"/>
      <c r="B48" s="28"/>
      <c r="C48" s="28"/>
      <c r="D48" s="28"/>
      <c r="E48" s="28"/>
      <c r="F48" s="28"/>
      <c r="G48" s="28"/>
      <c r="H48" s="28"/>
    </row>
    <row r="49" spans="1:8" ht="12.75" customHeight="1">
      <c r="A49" s="28"/>
      <c r="B49" s="28"/>
      <c r="C49" s="28"/>
      <c r="D49" s="28"/>
      <c r="E49" s="28"/>
      <c r="F49" s="28"/>
      <c r="G49" s="28"/>
      <c r="H49" s="28"/>
    </row>
    <row r="50" spans="1:8" ht="12.75" customHeight="1">
      <c r="A50" s="28"/>
      <c r="B50" s="28"/>
      <c r="C50" s="28"/>
      <c r="D50" s="28"/>
      <c r="E50" s="28"/>
      <c r="F50" s="28"/>
      <c r="G50" s="28"/>
      <c r="H50" s="28"/>
    </row>
    <row r="51" spans="1:8" ht="12.75" customHeight="1">
      <c r="A51" s="28"/>
      <c r="B51" s="28"/>
      <c r="C51" s="28"/>
      <c r="D51" s="28"/>
      <c r="E51" s="28"/>
      <c r="F51" s="28"/>
      <c r="G51" s="28"/>
      <c r="H51" s="28"/>
    </row>
    <row r="52" spans="1:8" ht="12.75" customHeight="1">
      <c r="A52" s="28"/>
      <c r="B52" s="28"/>
      <c r="C52" s="28"/>
      <c r="D52" s="28"/>
      <c r="E52" s="28"/>
      <c r="F52" s="28"/>
      <c r="G52" s="28"/>
      <c r="H52" s="28"/>
    </row>
    <row r="53" spans="1:8" ht="12.75" customHeight="1">
      <c r="A53" s="28"/>
      <c r="B53" s="28"/>
      <c r="C53" s="28"/>
      <c r="D53" s="28"/>
      <c r="E53" s="28"/>
      <c r="F53" s="28"/>
      <c r="G53" s="28"/>
      <c r="H53" s="28"/>
    </row>
    <row r="54" spans="1:8" ht="12.75" customHeight="1">
      <c r="A54" s="28"/>
      <c r="B54" s="28"/>
      <c r="C54" s="28"/>
      <c r="D54" s="28"/>
      <c r="E54" s="28"/>
      <c r="F54" s="28"/>
      <c r="G54" s="28"/>
      <c r="H54" s="28"/>
    </row>
    <row r="55" spans="1:8" ht="12.75" customHeight="1">
      <c r="A55" s="28"/>
      <c r="B55" s="28"/>
      <c r="C55" s="28"/>
      <c r="D55" s="28"/>
      <c r="E55" s="28"/>
      <c r="F55" s="28"/>
      <c r="G55" s="28"/>
      <c r="H55" s="28"/>
    </row>
    <row r="56" spans="1:8" ht="12.75" customHeight="1">
      <c r="A56" s="28"/>
      <c r="B56" s="28"/>
      <c r="C56" s="28"/>
      <c r="D56" s="28"/>
      <c r="E56" s="28"/>
      <c r="F56" s="28"/>
      <c r="G56" s="28"/>
      <c r="H56" s="28"/>
    </row>
    <row r="57" spans="1:8" ht="12.75" customHeight="1">
      <c r="A57" s="28"/>
      <c r="B57" s="28"/>
      <c r="C57" s="28"/>
      <c r="D57" s="28"/>
      <c r="E57" s="28"/>
      <c r="F57" s="28"/>
      <c r="G57" s="28"/>
      <c r="H57" s="28"/>
    </row>
    <row r="58" spans="1:8" ht="12.75" customHeight="1">
      <c r="A58" s="28"/>
      <c r="B58" s="28"/>
      <c r="C58" s="28"/>
      <c r="D58" s="28"/>
      <c r="E58" s="28"/>
      <c r="F58" s="28"/>
      <c r="G58" s="28"/>
      <c r="H58" s="28"/>
    </row>
    <row r="59" spans="1:8" ht="12.75" customHeight="1">
      <c r="A59" s="28"/>
      <c r="B59" s="28"/>
      <c r="C59" s="28"/>
      <c r="D59" s="28"/>
      <c r="E59" s="28"/>
      <c r="F59" s="28"/>
      <c r="G59" s="28"/>
      <c r="H59" s="28"/>
    </row>
    <row r="60" spans="1:8" ht="12.75" customHeight="1">
      <c r="A60" s="28"/>
      <c r="B60" s="28"/>
      <c r="C60" s="28"/>
      <c r="D60" s="28"/>
      <c r="E60" s="28"/>
      <c r="F60" s="28"/>
      <c r="G60" s="28"/>
      <c r="H60" s="28"/>
    </row>
    <row r="61" spans="1:8" ht="12.75" customHeight="1">
      <c r="A61" s="28"/>
      <c r="B61" s="28"/>
      <c r="C61" s="28"/>
      <c r="D61" s="28"/>
      <c r="E61" s="28"/>
      <c r="F61" s="28"/>
      <c r="G61" s="28"/>
      <c r="H61" s="28"/>
    </row>
    <row r="62" spans="1:8" ht="12.75" customHeight="1">
      <c r="A62" s="28"/>
      <c r="B62" s="28"/>
      <c r="C62" s="28"/>
      <c r="D62" s="28"/>
      <c r="E62" s="28"/>
      <c r="F62" s="28"/>
      <c r="G62" s="28"/>
      <c r="H62" s="28"/>
    </row>
    <row r="63" spans="1:8" ht="12.75" customHeight="1">
      <c r="A63" s="28"/>
      <c r="B63" s="28"/>
      <c r="C63" s="28"/>
      <c r="D63" s="28"/>
      <c r="E63" s="28"/>
      <c r="F63" s="28"/>
      <c r="G63" s="28"/>
      <c r="H63" s="28"/>
    </row>
    <row r="64" spans="1:8" ht="12.75" customHeight="1">
      <c r="A64" s="28"/>
      <c r="B64" s="28"/>
      <c r="C64" s="28"/>
      <c r="D64" s="28"/>
      <c r="E64" s="28"/>
      <c r="F64" s="28"/>
      <c r="G64" s="28"/>
      <c r="H64" s="28"/>
    </row>
    <row r="65" spans="1:8" ht="12.75" customHeight="1">
      <c r="A65" s="28"/>
      <c r="B65" s="28"/>
      <c r="C65" s="28"/>
      <c r="D65" s="28"/>
      <c r="E65" s="28"/>
      <c r="F65" s="28"/>
      <c r="G65" s="28"/>
      <c r="H65" s="28"/>
    </row>
    <row r="66" spans="1:8" ht="12.75" customHeight="1">
      <c r="A66" s="28"/>
      <c r="B66" s="28"/>
      <c r="C66" s="28"/>
      <c r="D66" s="28"/>
      <c r="E66" s="28"/>
      <c r="F66" s="28"/>
      <c r="G66" s="28"/>
      <c r="H66" s="28"/>
    </row>
    <row r="67" spans="1:8" ht="12.75" customHeight="1">
      <c r="A67" s="28"/>
      <c r="B67" s="28"/>
      <c r="C67" s="28"/>
      <c r="D67" s="28"/>
      <c r="E67" s="28"/>
      <c r="F67" s="28"/>
      <c r="G67" s="28"/>
      <c r="H67" s="28"/>
    </row>
    <row r="68" spans="1:8" ht="12.75" customHeight="1">
      <c r="A68" s="28"/>
      <c r="B68" s="28"/>
      <c r="C68" s="28"/>
      <c r="D68" s="28"/>
      <c r="E68" s="28"/>
      <c r="F68" s="28"/>
      <c r="G68" s="28"/>
      <c r="H68" s="28"/>
    </row>
    <row r="69" spans="1:8" ht="12.75" customHeight="1">
      <c r="A69" s="28"/>
      <c r="B69" s="28"/>
      <c r="C69" s="28"/>
      <c r="D69" s="28"/>
      <c r="E69" s="28"/>
      <c r="F69" s="28"/>
      <c r="G69" s="28"/>
      <c r="H69" s="28"/>
    </row>
    <row r="70" spans="1:8" ht="12.75" customHeight="1">
      <c r="A70" s="28"/>
      <c r="B70" s="28"/>
      <c r="C70" s="28"/>
      <c r="D70" s="28"/>
      <c r="E70" s="28"/>
      <c r="F70" s="28"/>
      <c r="G70" s="28"/>
      <c r="H70" s="28"/>
    </row>
    <row r="71" spans="1:8" ht="12.75" customHeight="1">
      <c r="A71" s="28"/>
      <c r="B71" s="28"/>
      <c r="C71" s="28"/>
      <c r="D71" s="28"/>
      <c r="E71" s="28"/>
      <c r="F71" s="28"/>
      <c r="G71" s="28"/>
      <c r="H71" s="28"/>
    </row>
    <row r="72" spans="1:8" ht="12.75" customHeight="1">
      <c r="A72" s="28"/>
      <c r="B72" s="28"/>
      <c r="C72" s="28"/>
      <c r="D72" s="28"/>
      <c r="E72" s="28"/>
      <c r="F72" s="28"/>
      <c r="G72" s="28"/>
      <c r="H72" s="28"/>
    </row>
    <row r="73" spans="1:8" ht="12.75" customHeight="1">
      <c r="A73" s="28"/>
      <c r="B73" s="28"/>
      <c r="C73" s="28"/>
      <c r="D73" s="28"/>
      <c r="E73" s="28"/>
      <c r="F73" s="28"/>
      <c r="G73" s="28"/>
      <c r="H73" s="28"/>
    </row>
    <row r="74" spans="1:8" ht="12.75" customHeight="1">
      <c r="A74" s="28"/>
      <c r="B74" s="28"/>
      <c r="C74" s="28"/>
      <c r="D74" s="28"/>
      <c r="E74" s="28"/>
      <c r="F74" s="28"/>
      <c r="G74" s="28"/>
      <c r="H74" s="28"/>
    </row>
    <row r="75" spans="1:8" ht="12.75" customHeight="1">
      <c r="A75" s="28"/>
      <c r="B75" s="28"/>
      <c r="C75" s="28"/>
      <c r="D75" s="28"/>
      <c r="E75" s="28"/>
      <c r="F75" s="28"/>
      <c r="G75" s="28"/>
      <c r="H75" s="28"/>
    </row>
    <row r="76" spans="1:8" ht="12.75" customHeight="1">
      <c r="A76" s="28"/>
      <c r="B76" s="28"/>
      <c r="C76" s="28"/>
      <c r="D76" s="28"/>
      <c r="E76" s="28"/>
      <c r="F76" s="28"/>
      <c r="G76" s="28"/>
      <c r="H76" s="28"/>
    </row>
    <row r="77" spans="1:8" ht="12.75" customHeight="1">
      <c r="A77" s="28"/>
      <c r="B77" s="28"/>
      <c r="C77" s="28"/>
      <c r="D77" s="28"/>
      <c r="E77" s="28"/>
      <c r="F77" s="28"/>
      <c r="G77" s="28"/>
      <c r="H77" s="28"/>
    </row>
    <row r="78" spans="1:8" ht="12.75" customHeight="1">
      <c r="A78" s="28"/>
      <c r="B78" s="28"/>
      <c r="C78" s="28"/>
      <c r="D78" s="28"/>
      <c r="E78" s="28"/>
      <c r="F78" s="28"/>
      <c r="G78" s="28"/>
      <c r="H78" s="28"/>
    </row>
    <row r="79" spans="1:8" ht="12.75" customHeight="1">
      <c r="A79" s="28"/>
      <c r="B79" s="28"/>
      <c r="C79" s="28"/>
      <c r="D79" s="28"/>
      <c r="E79" s="28"/>
      <c r="F79" s="28"/>
      <c r="G79" s="28"/>
      <c r="H79" s="28"/>
    </row>
    <row r="80" spans="1:8" ht="12.75" customHeight="1">
      <c r="A80" s="28"/>
      <c r="B80" s="28"/>
      <c r="C80" s="28"/>
      <c r="D80" s="28"/>
      <c r="E80" s="28"/>
      <c r="F80" s="28"/>
      <c r="G80" s="28"/>
      <c r="H80" s="28"/>
    </row>
    <row r="81" spans="1:8" ht="12.75" customHeight="1">
      <c r="A81" s="28"/>
      <c r="B81" s="28"/>
      <c r="C81" s="28"/>
      <c r="D81" s="28"/>
      <c r="E81" s="28"/>
      <c r="F81" s="28"/>
      <c r="G81" s="28"/>
      <c r="H81" s="28"/>
    </row>
    <row r="82" spans="1:8" ht="12.75" customHeight="1">
      <c r="A82" s="28"/>
      <c r="B82" s="28"/>
      <c r="C82" s="28"/>
      <c r="D82" s="28"/>
      <c r="E82" s="28"/>
      <c r="F82" s="28"/>
      <c r="G82" s="28"/>
      <c r="H82" s="28"/>
    </row>
    <row r="83" spans="1:8" ht="12.75" customHeight="1">
      <c r="A83" s="28"/>
      <c r="B83" s="28"/>
      <c r="C83" s="28"/>
      <c r="D83" s="28"/>
      <c r="E83" s="28"/>
      <c r="F83" s="28"/>
      <c r="G83" s="28"/>
      <c r="H83" s="28"/>
    </row>
    <row r="84" spans="1:8" ht="12.75" customHeight="1">
      <c r="A84" s="28"/>
      <c r="B84" s="28"/>
      <c r="C84" s="28"/>
      <c r="D84" s="28"/>
      <c r="E84" s="28"/>
      <c r="F84" s="28"/>
      <c r="G84" s="28"/>
      <c r="H84" s="28"/>
    </row>
    <row r="85" spans="1:8" ht="12.75" customHeight="1">
      <c r="A85" s="28"/>
      <c r="B85" s="28"/>
      <c r="C85" s="28"/>
      <c r="D85" s="28"/>
      <c r="E85" s="28"/>
      <c r="F85" s="28"/>
      <c r="G85" s="28"/>
      <c r="H85" s="28"/>
    </row>
    <row r="86" spans="1:8" ht="12.75" customHeight="1">
      <c r="A86" s="28"/>
      <c r="B86" s="28"/>
      <c r="C86" s="28"/>
      <c r="D86" s="28"/>
      <c r="E86" s="28"/>
      <c r="F86" s="28"/>
      <c r="G86" s="28"/>
      <c r="H86" s="28"/>
    </row>
    <row r="87" spans="1:8" ht="12.75" customHeight="1">
      <c r="A87" s="28"/>
      <c r="B87" s="28"/>
      <c r="C87" s="28"/>
      <c r="D87" s="28"/>
      <c r="E87" s="28"/>
      <c r="F87" s="28"/>
      <c r="G87" s="28"/>
      <c r="H87" s="28"/>
    </row>
    <row r="88" spans="1:8" ht="12.75" customHeight="1">
      <c r="A88" s="28"/>
      <c r="B88" s="28"/>
      <c r="C88" s="28"/>
      <c r="D88" s="28"/>
      <c r="E88" s="28"/>
      <c r="F88" s="28"/>
      <c r="G88" s="28"/>
      <c r="H88" s="28"/>
    </row>
    <row r="89" spans="1:8" ht="12.75" customHeight="1">
      <c r="A89" s="28"/>
      <c r="B89" s="28"/>
      <c r="C89" s="28"/>
      <c r="D89" s="28"/>
      <c r="E89" s="28"/>
      <c r="F89" s="28"/>
      <c r="G89" s="28"/>
      <c r="H89" s="28"/>
    </row>
    <row r="90" spans="1:8" ht="12.75" customHeight="1">
      <c r="A90" s="28"/>
      <c r="B90" s="28"/>
      <c r="C90" s="28"/>
      <c r="D90" s="28"/>
      <c r="E90" s="28"/>
      <c r="F90" s="28"/>
      <c r="G90" s="28"/>
      <c r="H90" s="28"/>
    </row>
    <row r="91" spans="1:8" ht="12.75" customHeight="1">
      <c r="A91" s="28"/>
      <c r="B91" s="28"/>
      <c r="C91" s="28"/>
      <c r="D91" s="28"/>
      <c r="E91" s="28"/>
      <c r="F91" s="28"/>
      <c r="G91" s="28"/>
      <c r="H91" s="28"/>
    </row>
    <row r="92" spans="1:8" ht="12.75" customHeight="1">
      <c r="A92" s="28"/>
      <c r="B92" s="28"/>
      <c r="C92" s="28"/>
      <c r="D92" s="28"/>
      <c r="E92" s="28"/>
      <c r="F92" s="28"/>
      <c r="G92" s="28"/>
      <c r="H92" s="28"/>
    </row>
    <row r="93" spans="1:8" ht="12.75" customHeight="1">
      <c r="A93" s="28"/>
      <c r="B93" s="28"/>
      <c r="C93" s="28"/>
      <c r="D93" s="28"/>
      <c r="E93" s="28"/>
      <c r="F93" s="28"/>
      <c r="G93" s="28"/>
      <c r="H93" s="28"/>
    </row>
    <row r="94" spans="1:8" ht="12.75" customHeight="1">
      <c r="A94" s="28"/>
      <c r="B94" s="28"/>
      <c r="C94" s="28"/>
      <c r="D94" s="28"/>
      <c r="E94" s="28"/>
      <c r="F94" s="28"/>
      <c r="G94" s="28"/>
      <c r="H94" s="28"/>
    </row>
    <row r="95" spans="1:8" ht="12.75" customHeight="1">
      <c r="A95" s="28"/>
      <c r="B95" s="28"/>
      <c r="C95" s="28"/>
      <c r="D95" s="28"/>
      <c r="E95" s="28"/>
      <c r="F95" s="28"/>
      <c r="G95" s="28"/>
      <c r="H95" s="28"/>
    </row>
    <row r="96" spans="1:8" ht="12.75" customHeight="1">
      <c r="A96" s="28"/>
      <c r="B96" s="28"/>
      <c r="C96" s="28"/>
      <c r="D96" s="28"/>
      <c r="E96" s="28"/>
      <c r="F96" s="28"/>
      <c r="G96" s="28"/>
      <c r="H96" s="28"/>
    </row>
    <row r="97" ht="12.75" customHeight="1">
      <c r="A97" s="33"/>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sheetData>
  <sheetProtection/>
  <mergeCells count="6">
    <mergeCell ref="G28:G30"/>
    <mergeCell ref="I18:K18"/>
    <mergeCell ref="G20:G22"/>
    <mergeCell ref="A3:K3"/>
    <mergeCell ref="H15:K15"/>
    <mergeCell ref="I26:K26"/>
  </mergeCells>
  <printOptions/>
  <pageMargins left="0.75" right="0.75" top="1" bottom="1" header="0.5" footer="0.5"/>
  <pageSetup horizontalDpi="300" verticalDpi="300" orientation="landscape" paperSize="9"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codeName="Sheet5"/>
  <dimension ref="A1:E34"/>
  <sheetViews>
    <sheetView zoomScale="145" zoomScaleNormal="145" zoomScalePageLayoutView="0" workbookViewId="0" topLeftCell="A1">
      <selection activeCell="A1" sqref="A1"/>
    </sheetView>
  </sheetViews>
  <sheetFormatPr defaultColWidth="9.33203125" defaultRowHeight="11.25"/>
  <cols>
    <col min="4" max="4" width="11.33203125" style="0" bestFit="1" customWidth="1"/>
  </cols>
  <sheetData>
    <row r="1" ht="11.25">
      <c r="A1" s="36" t="s">
        <v>35</v>
      </c>
    </row>
    <row r="2" ht="11.25">
      <c r="A2" s="36" t="s">
        <v>36</v>
      </c>
    </row>
    <row r="6" ht="11.25">
      <c r="E6" s="36"/>
    </row>
    <row r="13" ht="11.25">
      <c r="D13" s="36"/>
    </row>
    <row r="14" ht="11.25">
      <c r="C14" s="38" t="s">
        <v>38</v>
      </c>
    </row>
    <row r="15" spans="1:3" ht="11.25">
      <c r="A15" s="36" t="s">
        <v>39</v>
      </c>
      <c r="C15" s="38" t="s">
        <v>37</v>
      </c>
    </row>
    <row r="16" spans="1:3" ht="11.25">
      <c r="A16" s="36"/>
      <c r="C16" s="38"/>
    </row>
    <row r="17" ht="11.25">
      <c r="A17" t="s">
        <v>40</v>
      </c>
    </row>
    <row r="18" ht="11.25">
      <c r="A18" s="39">
        <v>0.01</v>
      </c>
    </row>
    <row r="19" ht="11.25">
      <c r="A19" s="39">
        <v>0.05</v>
      </c>
    </row>
    <row r="20" ht="11.25">
      <c r="A20" s="39">
        <v>0.1</v>
      </c>
    </row>
    <row r="21" ht="11.25">
      <c r="A21" s="39">
        <v>0.25</v>
      </c>
    </row>
    <row r="22" ht="11.25">
      <c r="A22" t="s">
        <v>42</v>
      </c>
    </row>
    <row r="23" ht="11.25">
      <c r="A23" s="39">
        <v>0.75</v>
      </c>
    </row>
    <row r="24" ht="11.25">
      <c r="A24" s="39">
        <v>0.9</v>
      </c>
    </row>
    <row r="25" ht="11.25">
      <c r="A25" s="39">
        <v>0.95</v>
      </c>
    </row>
    <row r="26" ht="11.25">
      <c r="A26" s="39">
        <v>0.99</v>
      </c>
    </row>
    <row r="27" ht="11.25">
      <c r="A27" t="s">
        <v>41</v>
      </c>
    </row>
    <row r="29" ht="11.25">
      <c r="A29" t="s">
        <v>43</v>
      </c>
    </row>
    <row r="30" ht="11.25">
      <c r="A30" t="s">
        <v>44</v>
      </c>
    </row>
    <row r="32" ht="11.25">
      <c r="A32" s="36" t="s">
        <v>54</v>
      </c>
    </row>
    <row r="33" ht="11.25">
      <c r="A33" s="38" t="s">
        <v>55</v>
      </c>
    </row>
    <row r="34" ht="11.25">
      <c r="A34" s="38" t="s">
        <v>53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C3"/>
  <sheetViews>
    <sheetView zoomScale="175" zoomScaleNormal="175" zoomScalePageLayoutView="0" workbookViewId="0" topLeftCell="A1">
      <selection activeCell="A1" sqref="A1"/>
    </sheetView>
  </sheetViews>
  <sheetFormatPr defaultColWidth="9.33203125" defaultRowHeight="11.25"/>
  <sheetData>
    <row r="1" ht="11.25">
      <c r="C1" s="38" t="s">
        <v>38</v>
      </c>
    </row>
    <row r="2" spans="1:3" ht="11.25">
      <c r="A2" s="36" t="s">
        <v>39</v>
      </c>
      <c r="C2" s="38" t="s">
        <v>37</v>
      </c>
    </row>
    <row r="3" spans="1:3" ht="11.25">
      <c r="A3" s="36"/>
      <c r="C3" s="3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AP33"/>
  <sheetViews>
    <sheetView zoomScale="115" zoomScaleNormal="115" zoomScalePageLayoutView="0" workbookViewId="0" topLeftCell="A1">
      <selection activeCell="A1" sqref="A1"/>
    </sheetView>
  </sheetViews>
  <sheetFormatPr defaultColWidth="9.33203125" defaultRowHeight="12.75" customHeight="1"/>
  <cols>
    <col min="1" max="1" width="9.33203125" style="1" customWidth="1"/>
    <col min="2" max="2" width="10.16015625" style="1" bestFit="1" customWidth="1"/>
    <col min="3" max="3" width="2.66015625" style="1" customWidth="1"/>
    <col min="4" max="16384" width="9.33203125" style="1" customWidth="1"/>
  </cols>
  <sheetData>
    <row r="1" spans="2:20" ht="12.75" customHeight="1">
      <c r="B1" s="1" t="s">
        <v>5</v>
      </c>
      <c r="T1" s="37">
        <v>0</v>
      </c>
    </row>
    <row r="2" ht="12.75" customHeight="1">
      <c r="B2" s="1" t="s">
        <v>6</v>
      </c>
    </row>
    <row r="3" ht="12.75" customHeight="1">
      <c r="B3" s="1" t="s">
        <v>7</v>
      </c>
    </row>
    <row r="6" spans="2:10" ht="12.75" customHeight="1">
      <c r="B6" s="19" t="s">
        <v>14</v>
      </c>
      <c r="C6" s="17"/>
      <c r="D6" s="53" t="s">
        <v>60</v>
      </c>
      <c r="E6" s="54"/>
      <c r="F6" s="54"/>
      <c r="G6" s="54"/>
      <c r="H6" s="54"/>
      <c r="I6" s="54"/>
      <c r="J6" s="54"/>
    </row>
    <row r="7" spans="2:42" s="9" customFormat="1" ht="12.75" customHeight="1">
      <c r="B7" s="2" t="s">
        <v>0</v>
      </c>
      <c r="C7" s="18"/>
      <c r="D7" s="15" t="s">
        <v>57</v>
      </c>
      <c r="E7" s="15" t="s">
        <v>58</v>
      </c>
      <c r="F7" s="15" t="s">
        <v>8</v>
      </c>
      <c r="G7" s="15" t="s">
        <v>9</v>
      </c>
      <c r="H7" s="15" t="s">
        <v>10</v>
      </c>
      <c r="I7" s="15" t="s">
        <v>11</v>
      </c>
      <c r="J7" s="15" t="s">
        <v>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12" ht="12.75" customHeight="1">
      <c r="A8" s="55" t="s">
        <v>13</v>
      </c>
      <c r="B8" s="14">
        <v>0</v>
      </c>
      <c r="C8" s="16"/>
      <c r="D8" s="4">
        <f>StochasticProcesses!C5</f>
        <v>0.005137677853854199</v>
      </c>
      <c r="E8" s="4" t="e">
        <f>TotInfl3m^(1/0.25)-1</f>
        <v>#NAME?</v>
      </c>
      <c r="F8" s="4" t="e">
        <f>TotInfl1-1</f>
        <v>#NAME?</v>
      </c>
      <c r="G8" s="4" t="e">
        <f>TotInfl3^(1/3)-1</f>
        <v>#NAME?</v>
      </c>
      <c r="H8" s="4" t="e">
        <f>TotInfl5^(1/5)-1</f>
        <v>#NAME?</v>
      </c>
      <c r="I8" s="4" t="e">
        <f>TotInfl10^(1/10)-1</f>
        <v>#NAME?</v>
      </c>
      <c r="J8" s="4" t="e">
        <f>TotInfl20^(1/20)-1</f>
        <v>#NAME?</v>
      </c>
      <c r="K8" s="20" t="s">
        <v>28</v>
      </c>
      <c r="L8" s="13" t="s">
        <v>16</v>
      </c>
    </row>
    <row r="9" spans="1:10" ht="12.75" customHeight="1">
      <c r="A9" s="55"/>
      <c r="B9" s="14">
        <v>0.08333333333333333</v>
      </c>
      <c r="C9" s="16"/>
      <c r="D9" s="4" t="e">
        <f ca="1">OFFSET(TotInfl1m,1,-1)</f>
        <v>#NAME?</v>
      </c>
      <c r="E9" s="4" t="e">
        <f ca="1">(OFFSET(TotInfl1m,3,0)/TotInfl1m)^(1/0.25)-1</f>
        <v>#NAME?</v>
      </c>
      <c r="F9" s="4" t="e">
        <f ca="1">(OFFSET(TotInfl1m,12,0)/TotInfl1m)-1</f>
        <v>#NAME?</v>
      </c>
      <c r="G9" s="4" t="e">
        <f ca="1">(OFFSET(TotInfl1m,36,0)/TotInfl1m)^(1/3)-1</f>
        <v>#NAME?</v>
      </c>
      <c r="H9" s="4" t="e">
        <f ca="1">(OFFSET(TotInfl1m,60,0)/TotInfl1m)^(1/5)-1</f>
        <v>#NAME?</v>
      </c>
      <c r="I9" s="4" t="e">
        <f ca="1">(OFFSET(TotInfl1m,120,0)/TotInfl1m)^(1/10)-1</f>
        <v>#NAME?</v>
      </c>
      <c r="J9" s="4" t="e">
        <f ca="1">(OFFSET(TotInfl1m,240,0)/TotInfl1m)^(1/20)-1</f>
        <v>#NAME?</v>
      </c>
    </row>
    <row r="10" spans="1:10" ht="12.75" customHeight="1">
      <c r="A10" s="55"/>
      <c r="B10" s="14">
        <v>0.16666666666666666</v>
      </c>
      <c r="C10" s="16"/>
      <c r="D10" s="4" t="e">
        <f ca="1">OFFSET(TotInfl2m,1,-1)</f>
        <v>#NAME?</v>
      </c>
      <c r="E10" s="4" t="e">
        <f ca="1">(OFFSET(TotInfl2m,3,0)/TotInfl2m)^(1/0.25)-1</f>
        <v>#NAME?</v>
      </c>
      <c r="F10" s="4" t="e">
        <f ca="1">(OFFSET(TotInfl2m,12,0)/TotInfl2m)-1</f>
        <v>#NAME?</v>
      </c>
      <c r="G10" s="4" t="e">
        <f ca="1">(OFFSET(TotInfl2m,36,0)/TotInfl2m)^(1/3)-1</f>
        <v>#NAME?</v>
      </c>
      <c r="H10" s="4" t="e">
        <f ca="1">(OFFSET(TotInfl2m,60,0)/TotInfl2m)^(1/5)-1</f>
        <v>#NAME?</v>
      </c>
      <c r="I10" s="4" t="e">
        <f ca="1">(OFFSET(TotInfl2m,120,0)/TotInfl2m)^(1/10)-1</f>
        <v>#NAME?</v>
      </c>
      <c r="J10" s="4" t="e">
        <f ca="1">(OFFSET(TotInfl2m,240,0)/TotInfl2m)^(1/20)-1</f>
        <v>#NAME?</v>
      </c>
    </row>
    <row r="11" spans="1:10" ht="12.75" customHeight="1">
      <c r="A11" s="55"/>
      <c r="B11" s="14">
        <v>0.25</v>
      </c>
      <c r="C11" s="16"/>
      <c r="D11" s="4" t="e">
        <f ca="1">OFFSET(TotInfl3m,1,-1)</f>
        <v>#NAME?</v>
      </c>
      <c r="E11" s="4" t="e">
        <f ca="1">(OFFSET(TotInfl3m,3,0)/TotInfl3m)^(1/0.25)-1</f>
        <v>#NAME?</v>
      </c>
      <c r="F11" s="4" t="e">
        <f ca="1">(OFFSET(TotInfl3m,12,0)/TotInfl3m)-1</f>
        <v>#NAME?</v>
      </c>
      <c r="G11" s="4" t="e">
        <f ca="1">(OFFSET(TotInfl3m,36,0)/TotInfl3m)^(1/3)-1</f>
        <v>#NAME?</v>
      </c>
      <c r="H11" s="4" t="e">
        <f ca="1">(OFFSET(TotInfl3m,60,0)/TotInfl3m)^(1/5)-1</f>
        <v>#NAME?</v>
      </c>
      <c r="I11" s="4" t="e">
        <f ca="1">(OFFSET(TotInfl3m,120,0)/TotInfl3m)^(1/10)-1</f>
        <v>#NAME?</v>
      </c>
      <c r="J11" s="4" t="e">
        <f ca="1">(OFFSET(TotInfl3m,240,0)/TotInfl3m)^(1/20)-1</f>
        <v>#NAME?</v>
      </c>
    </row>
    <row r="12" spans="1:10" ht="12.75" customHeight="1">
      <c r="A12" s="55"/>
      <c r="B12" s="14">
        <v>0.3333333333333333</v>
      </c>
      <c r="C12" s="16"/>
      <c r="D12" s="4" t="e">
        <f ca="1">OFFSET(TotInfl4m,1,-1)</f>
        <v>#NAME?</v>
      </c>
      <c r="E12" s="4" t="e">
        <f ca="1">(OFFSET(TotInfl4m,3,0)/TotInfl4m)^(1/0.25)-1</f>
        <v>#NAME?</v>
      </c>
      <c r="F12" s="4" t="e">
        <f ca="1">(OFFSET(TotInfl4m,12,0)/TotInfl4m)-1</f>
        <v>#NAME?</v>
      </c>
      <c r="G12" s="4" t="e">
        <f ca="1">(OFFSET(TotInfl4m,36,0)/TotInfl4m)^(1/3)-1</f>
        <v>#NAME?</v>
      </c>
      <c r="H12" s="4" t="e">
        <f ca="1">(OFFSET(TotInfl4m,60,0)/TotInfl4m)^(1/5)-1</f>
        <v>#NAME?</v>
      </c>
      <c r="I12" s="4" t="e">
        <f ca="1">(OFFSET(TotInfl4m,120,0)/TotInfl4m)^(1/10)-1</f>
        <v>#NAME?</v>
      </c>
      <c r="J12" s="4" t="e">
        <f ca="1">(OFFSET(TotInfl4m,240,0)/TotInfl4m)^(1/20)-1</f>
        <v>#NAME?</v>
      </c>
    </row>
    <row r="13" spans="1:10" ht="12.75" customHeight="1">
      <c r="A13" s="55"/>
      <c r="B13" s="14">
        <v>0.41666666666666663</v>
      </c>
      <c r="C13" s="16"/>
      <c r="D13" s="4" t="e">
        <f ca="1">OFFSET(TotInfl5m,1,-1)</f>
        <v>#NAME?</v>
      </c>
      <c r="E13" s="4" t="e">
        <f ca="1">(OFFSET(TotInfl5m,3,0)/TotInfl5m)^(1/0.25)-1</f>
        <v>#NAME?</v>
      </c>
      <c r="F13" s="4" t="e">
        <f ca="1">(OFFSET(TotInfl5m,12,0)/TotInfl5m)-1</f>
        <v>#NAME?</v>
      </c>
      <c r="G13" s="4" t="e">
        <f ca="1">(OFFSET(TotInfl5m,36,0)/TotInfl5m)^(1/3)-1</f>
        <v>#NAME?</v>
      </c>
      <c r="H13" s="4" t="e">
        <f ca="1">(OFFSET(TotInfl5m,60,0)/TotInfl5m)^(1/5)-1</f>
        <v>#NAME?</v>
      </c>
      <c r="I13" s="4" t="e">
        <f ca="1">(OFFSET(TotInfl5m,120,0)/TotInfl5m)^(1/10)-1</f>
        <v>#NAME?</v>
      </c>
      <c r="J13" s="4" t="e">
        <f ca="1">(OFFSET(TotInfl5m,240,0)/TotInfl5m)^(1/20)-1</f>
        <v>#NAME?</v>
      </c>
    </row>
    <row r="14" spans="1:10" ht="12.75" customHeight="1">
      <c r="A14" s="55"/>
      <c r="B14" s="14">
        <v>0.5</v>
      </c>
      <c r="C14" s="16"/>
      <c r="D14" s="4" t="e">
        <f ca="1">OFFSET(TotInfl6m,1,-1)</f>
        <v>#NAME?</v>
      </c>
      <c r="E14" s="4" t="e">
        <f ca="1">(OFFSET(TotInfl6m,3,0)/TotInfl6m)^(1/0.25)-1</f>
        <v>#NAME?</v>
      </c>
      <c r="F14" s="4" t="e">
        <f ca="1">(OFFSET(TotInfl6m,12,0)/TotInfl6m)-1</f>
        <v>#NAME?</v>
      </c>
      <c r="G14" s="4" t="e">
        <f ca="1">(OFFSET(TotInfl6m,36,0)/TotInfl6m)^(1/3)-1</f>
        <v>#NAME?</v>
      </c>
      <c r="H14" s="4" t="e">
        <f ca="1">(OFFSET(TotInfl6m,60,0)/TotInfl6m)^(1/5)-1</f>
        <v>#NAME?</v>
      </c>
      <c r="I14" s="4" t="e">
        <f ca="1">(OFFSET(TotInfl6m,120,0)/TotInfl6m)^(1/10)-1</f>
        <v>#NAME?</v>
      </c>
      <c r="J14" s="4" t="e">
        <f ca="1">(OFFSET(TotInfl6m,240,0)/TotInfl6m)^(1/20)-1</f>
        <v>#NAME?</v>
      </c>
    </row>
    <row r="15" spans="1:10" ht="12.75" customHeight="1">
      <c r="A15" s="55"/>
      <c r="B15" s="14">
        <v>0.5833333333333333</v>
      </c>
      <c r="C15" s="16"/>
      <c r="D15" s="4" t="e">
        <f ca="1">OFFSET(TotInfl7m,1,-1)</f>
        <v>#NAME?</v>
      </c>
      <c r="E15" s="4" t="e">
        <f ca="1">(OFFSET(TotInfl7m,3,0)/TotInfl7m)^(1/0.25)-1</f>
        <v>#NAME?</v>
      </c>
      <c r="F15" s="4" t="e">
        <f ca="1">(OFFSET(TotInfl7m,12,0)/TotInfl7m)-1</f>
        <v>#NAME?</v>
      </c>
      <c r="G15" s="4" t="e">
        <f ca="1">(OFFSET(TotInfl7m,36,0)/TotInfl7m)^(1/3)-1</f>
        <v>#NAME?</v>
      </c>
      <c r="H15" s="4" t="e">
        <f ca="1">(OFFSET(TotInfl7m,60,0)/TotInfl7m)^(1/5)-1</f>
        <v>#NAME?</v>
      </c>
      <c r="I15" s="4" t="e">
        <f ca="1">(OFFSET(TotInfl7m,120,0)/TotInfl7m)^(1/10)-1</f>
        <v>#NAME?</v>
      </c>
      <c r="J15" s="4" t="e">
        <f ca="1">(OFFSET(TotInfl7m,240,0)/TotInfl7m)^(1/20)-1</f>
        <v>#NAME?</v>
      </c>
    </row>
    <row r="16" spans="1:10" ht="12.75" customHeight="1">
      <c r="A16" s="55"/>
      <c r="B16" s="14">
        <v>0.6666666666666666</v>
      </c>
      <c r="C16" s="16"/>
      <c r="D16" s="4" t="e">
        <f ca="1">OFFSET(TotInfl8m,1,-1)</f>
        <v>#NAME?</v>
      </c>
      <c r="E16" s="4" t="e">
        <f ca="1">(OFFSET(TotInfl8m,3,0)/TotInfl8m)^(1/0.25)-1</f>
        <v>#NAME?</v>
      </c>
      <c r="F16" s="4" t="e">
        <f ca="1">(OFFSET(TotInfl8m,12,0)/TotInfl8m)-1</f>
        <v>#NAME?</v>
      </c>
      <c r="G16" s="4" t="e">
        <f ca="1">(OFFSET(TotInfl8m,36,0)/TotInfl8m)^(1/3)-1</f>
        <v>#NAME?</v>
      </c>
      <c r="H16" s="4" t="e">
        <f ca="1">(OFFSET(TotInfl8m,60,0)/TotInfl8m)^(1/5)-1</f>
        <v>#NAME?</v>
      </c>
      <c r="I16" s="4" t="e">
        <f ca="1">(OFFSET(TotInfl8m,120,0)/TotInfl8m)^(1/10)-1</f>
        <v>#NAME?</v>
      </c>
      <c r="J16" s="4" t="e">
        <f ca="1">(OFFSET(TotInfl8m,240,0)/TotInfl8m)^(1/20)-1</f>
        <v>#NAME?</v>
      </c>
    </row>
    <row r="17" spans="1:10" ht="12.75" customHeight="1">
      <c r="A17" s="55"/>
      <c r="B17" s="14">
        <v>0.75</v>
      </c>
      <c r="C17" s="16"/>
      <c r="D17" s="4" t="e">
        <f ca="1">OFFSET(TotInfl9m,1,-1)</f>
        <v>#NAME?</v>
      </c>
      <c r="E17" s="4" t="e">
        <f ca="1">(OFFSET(TotInfl9m,3,0)/TotInfl9m)^(1/0.25)-1</f>
        <v>#NAME?</v>
      </c>
      <c r="F17" s="4" t="e">
        <f ca="1">(OFFSET(TotInfl9m,12,0)/TotInfl9m)-1</f>
        <v>#NAME?</v>
      </c>
      <c r="G17" s="4" t="e">
        <f ca="1">(OFFSET(TotInfl9m,36,0)/TotInfl9m)^(1/3)-1</f>
        <v>#NAME?</v>
      </c>
      <c r="H17" s="4" t="e">
        <f ca="1">(OFFSET(TotInfl9m,60,0)/TotInfl9m)^(1/5)-1</f>
        <v>#NAME?</v>
      </c>
      <c r="I17" s="4" t="e">
        <f ca="1">(OFFSET(TotInfl9m,120,0)/TotInfl9m)^(1/10)-1</f>
        <v>#NAME?</v>
      </c>
      <c r="J17" s="4" t="e">
        <f ca="1">(OFFSET(TotInfl9m,240,0)/TotInfl9m)^(1/20)-1</f>
        <v>#NAME?</v>
      </c>
    </row>
    <row r="18" spans="1:10" ht="12.75" customHeight="1">
      <c r="A18" s="55"/>
      <c r="B18" s="14">
        <v>0.8333333333333334</v>
      </c>
      <c r="C18" s="16"/>
      <c r="D18" s="4" t="e">
        <f ca="1">OFFSET(TotInfl10m,1,-1)</f>
        <v>#NAME?</v>
      </c>
      <c r="E18" s="4" t="e">
        <f ca="1">(OFFSET(TotInfl10m,3,0)/TotInfl10m)^(1/0.25)-1</f>
        <v>#NAME?</v>
      </c>
      <c r="F18" s="4" t="e">
        <f ca="1">(OFFSET(TotInfl10m,12,0)/TotInfl10m)-1</f>
        <v>#NAME?</v>
      </c>
      <c r="G18" s="4" t="e">
        <f ca="1">(OFFSET(TotInfl10m,36,0)/TotInfl10m)^(1/3)-1</f>
        <v>#NAME?</v>
      </c>
      <c r="H18" s="4" t="e">
        <f ca="1">(OFFSET(TotInfl10m,60,0)/TotInfl10m)^(1/5)-1</f>
        <v>#NAME?</v>
      </c>
      <c r="I18" s="4" t="e">
        <f ca="1">(OFFSET(TotInfl10m,120,0)/TotInfl10m)^(1/10)-1</f>
        <v>#NAME?</v>
      </c>
      <c r="J18" s="4" t="e">
        <f ca="1">(OFFSET(TotInfl10m,240,0)/TotInfl10m)^(1/20)-1</f>
        <v>#NAME?</v>
      </c>
    </row>
    <row r="19" spans="1:10" ht="12.75" customHeight="1">
      <c r="A19" s="55"/>
      <c r="B19" s="14">
        <v>0.9166666666666667</v>
      </c>
      <c r="C19" s="16"/>
      <c r="D19" s="4" t="e">
        <f ca="1">OFFSET(TotInfl11m,1,-1)</f>
        <v>#NAME?</v>
      </c>
      <c r="E19" s="4" t="e">
        <f ca="1">(OFFSET(TotInfl11m,3,0)/TotInfl11m)^(1/0.25)-1</f>
        <v>#NAME?</v>
      </c>
      <c r="F19" s="4" t="e">
        <f ca="1">(OFFSET(TotInfl11m,12,0)/TotInfl11m)-1</f>
        <v>#NAME?</v>
      </c>
      <c r="G19" s="4" t="e">
        <f ca="1">(OFFSET(TotInfl11m,36,0)/TotInfl11m)^(1/3)-1</f>
        <v>#NAME?</v>
      </c>
      <c r="H19" s="4" t="e">
        <f ca="1">(OFFSET(TotInfl11m,60,0)/TotInfl11m)^(1/5)-1</f>
        <v>#NAME?</v>
      </c>
      <c r="I19" s="4" t="e">
        <f ca="1">(OFFSET(TotInfl11m,120,0)/TotInfl11m)^(1/10)-1</f>
        <v>#NAME?</v>
      </c>
      <c r="J19" s="4" t="e">
        <f ca="1">(OFFSET(TotInfl11m,240,0)/TotInfl11m)^(1/20)-1</f>
        <v>#NAME?</v>
      </c>
    </row>
    <row r="20" spans="1:12" ht="12.75" customHeight="1">
      <c r="A20" s="55"/>
      <c r="B20" s="14">
        <v>1</v>
      </c>
      <c r="C20" s="16"/>
      <c r="D20" s="4" t="e">
        <f ca="1">OFFSET(TotInfl1,1,-1)</f>
        <v>#NAME?</v>
      </c>
      <c r="E20" s="4" t="e">
        <f ca="1">(OFFSET(TotInfl1,3,0)/TotInfl1)^(1/0.25)-1</f>
        <v>#NAME?</v>
      </c>
      <c r="F20" s="4" t="e">
        <f ca="1">(OFFSET(TotInfl1,12,0)/TotInfl1)-1</f>
        <v>#NAME?</v>
      </c>
      <c r="G20" s="4" t="e">
        <f ca="1">(OFFSET(TotInfl1,36,0)/TotInfl1)^(1/3)-1</f>
        <v>#NAME?</v>
      </c>
      <c r="H20" s="4" t="e">
        <f ca="1">(OFFSET(TotInfl1,60,0)/TotInfl1)^(1/5)-1</f>
        <v>#NAME?</v>
      </c>
      <c r="I20" s="4" t="e">
        <f ca="1">(OFFSET(TotInfl1,120,0)/TotInfl1)^(1/10)-1</f>
        <v>#NAME?</v>
      </c>
      <c r="J20" s="4" t="e">
        <f ca="1">(OFFSET(TotInfl1,240,0)/TotInfl1)^(1/20)-1</f>
        <v>#NAME?</v>
      </c>
      <c r="K20" s="20" t="s">
        <v>28</v>
      </c>
      <c r="L20" s="13" t="s">
        <v>15</v>
      </c>
    </row>
    <row r="21" spans="1:10" ht="12.75" customHeight="1">
      <c r="A21" s="55"/>
      <c r="B21" s="14">
        <v>2</v>
      </c>
      <c r="C21" s="16"/>
      <c r="D21" s="4" t="e">
        <f ca="1">OFFSET(TotInfl2,1,-1)</f>
        <v>#NAME?</v>
      </c>
      <c r="E21" s="4" t="e">
        <f ca="1">(OFFSET(TotInfl2,3,0)/TotInfl2)^(1/0.25)-1</f>
        <v>#NAME?</v>
      </c>
      <c r="F21" s="4" t="e">
        <f ca="1">(OFFSET(TotInfl2,12,0)/TotInfl2)-1</f>
        <v>#NAME?</v>
      </c>
      <c r="G21" s="4" t="e">
        <f ca="1">(OFFSET(TotInfl2,36,0)/TotInfl2)^(1/3)-1</f>
        <v>#NAME?</v>
      </c>
      <c r="H21" s="4" t="e">
        <f ca="1">(OFFSET(TotInfl2,60,0)/TotInfl2)^(1/5)-1</f>
        <v>#NAME?</v>
      </c>
      <c r="I21" s="4" t="e">
        <f ca="1">(OFFSET(TotInfl2,120,0)/TotInfl2)^(1/10)-1</f>
        <v>#NAME?</v>
      </c>
      <c r="J21" s="4" t="e">
        <f ca="1">(OFFSET(TotInfl2,240,0)/TotInfl2)^(1/20)-1</f>
        <v>#NAME?</v>
      </c>
    </row>
    <row r="22" spans="1:10" ht="12.75" customHeight="1">
      <c r="A22" s="55"/>
      <c r="B22" s="14">
        <v>3</v>
      </c>
      <c r="C22" s="16"/>
      <c r="D22" s="4" t="e">
        <f ca="1">OFFSET(TotInfl3,1,-1)</f>
        <v>#NAME?</v>
      </c>
      <c r="E22" s="4" t="e">
        <f ca="1">(OFFSET(TotInfl3,3,0)/TotInfl3)^(1/0.25)-1</f>
        <v>#NAME?</v>
      </c>
      <c r="F22" s="4" t="e">
        <f ca="1">(OFFSET(TotInfl3,12,0)/TotInfl3)-1</f>
        <v>#NAME?</v>
      </c>
      <c r="G22" s="4" t="e">
        <f ca="1">(OFFSET(TotInfl3,36,0)/TotInfl3)^(1/3)-1</f>
        <v>#NAME?</v>
      </c>
      <c r="H22" s="4" t="e">
        <f ca="1">(OFFSET(TotInfl3,60,0)/TotInfl3)^(1/5)-1</f>
        <v>#NAME?</v>
      </c>
      <c r="I22" s="4" t="e">
        <f ca="1">(OFFSET(TotInfl3,120,0)/TotInfl3)^(1/10)-1</f>
        <v>#NAME?</v>
      </c>
      <c r="J22" s="4" t="e">
        <f ca="1">(OFFSET(TotInfl3,240,0)/TotInfl3)^(1/20)-1</f>
        <v>#NAME?</v>
      </c>
    </row>
    <row r="23" spans="1:10" ht="12.75" customHeight="1">
      <c r="A23" s="55"/>
      <c r="B23" s="14">
        <v>4</v>
      </c>
      <c r="C23" s="16"/>
      <c r="D23" s="4" t="e">
        <f ca="1">OFFSET(TotInfl4,1,-1)</f>
        <v>#NAME?</v>
      </c>
      <c r="E23" s="4" t="e">
        <f ca="1">(OFFSET(TotInfl4,3,0)/TotInfl4)^(1/0.25)-1</f>
        <v>#NAME?</v>
      </c>
      <c r="F23" s="4" t="e">
        <f ca="1">(OFFSET(TotInfl4,12,0)/TotInfl4)-1</f>
        <v>#NAME?</v>
      </c>
      <c r="G23" s="4" t="e">
        <f ca="1">(OFFSET(TotInfl4,36,0)/TotInfl4)^(1/3)-1</f>
        <v>#NAME?</v>
      </c>
      <c r="H23" s="4" t="e">
        <f ca="1">(OFFSET(TotInfl4,60,0)/TotInfl4)^(1/5)-1</f>
        <v>#NAME?</v>
      </c>
      <c r="I23" s="4" t="e">
        <f ca="1">(OFFSET(TotInfl4,120,0)/TotInfl4)^(1/10)-1</f>
        <v>#NAME?</v>
      </c>
      <c r="J23" s="4" t="e">
        <f ca="1">(OFFSET(TotInfl4,240,0)/TotInfl4)^(1/20)-1</f>
        <v>#NAME?</v>
      </c>
    </row>
    <row r="24" spans="1:10" ht="12.75" customHeight="1">
      <c r="A24" s="55"/>
      <c r="B24" s="14">
        <v>5</v>
      </c>
      <c r="C24" s="16"/>
      <c r="D24" s="4" t="e">
        <f ca="1">OFFSET(TotInfl5,1,-1)</f>
        <v>#NAME?</v>
      </c>
      <c r="E24" s="4" t="e">
        <f ca="1">(OFFSET(TotInfl5,3,0)/TotInfl5)^(1/0.25)-1</f>
        <v>#NAME?</v>
      </c>
      <c r="F24" s="4" t="e">
        <f ca="1">(OFFSET(TotInfl5,12,0)/TotInfl5)-1</f>
        <v>#NAME?</v>
      </c>
      <c r="G24" s="4" t="e">
        <f ca="1">(OFFSET(TotInfl5,36,0)/TotInfl5)^(1/3)-1</f>
        <v>#NAME?</v>
      </c>
      <c r="H24" s="4" t="e">
        <f ca="1">(OFFSET(TotInfl5,60,0)/TotInfl5)^(1/5)-1</f>
        <v>#NAME?</v>
      </c>
      <c r="I24" s="4" t="e">
        <f ca="1">(OFFSET(TotInfl5,120,0)/TotInfl5)^(1/10)-1</f>
        <v>#NAME?</v>
      </c>
      <c r="J24" s="4" t="e">
        <f ca="1">(OFFSET(TotInfl5,240,0)/TotInfl5)^(1/20)-1</f>
        <v>#NAME?</v>
      </c>
    </row>
    <row r="25" spans="1:10" ht="12.75" customHeight="1">
      <c r="A25" s="55"/>
      <c r="B25" s="14">
        <v>6</v>
      </c>
      <c r="C25" s="16"/>
      <c r="D25" s="4" t="e">
        <f ca="1">OFFSET(TotInfl6,1,-1)</f>
        <v>#NAME?</v>
      </c>
      <c r="E25" s="4" t="e">
        <f ca="1">(OFFSET(TotInfl6,3,0)/TotInfl6)^(1/0.25)-1</f>
        <v>#NAME?</v>
      </c>
      <c r="F25" s="4" t="e">
        <f ca="1">(OFFSET(TotInfl6,12,0)/TotInfl6)-1</f>
        <v>#NAME?</v>
      </c>
      <c r="G25" s="4" t="e">
        <f ca="1">(OFFSET(TotInfl6,36,0)/TotInfl6)^(1/3)-1</f>
        <v>#NAME?</v>
      </c>
      <c r="H25" s="4" t="e">
        <f ca="1">(OFFSET(TotInfl6,60,0)/TotInfl6)^(1/5)-1</f>
        <v>#NAME?</v>
      </c>
      <c r="I25" s="4" t="e">
        <f ca="1">(OFFSET(TotInfl6,120,0)/TotInfl6)^(1/10)-1</f>
        <v>#NAME?</v>
      </c>
      <c r="J25" s="4" t="e">
        <f ca="1">(OFFSET(TotInfl6,240,0)/TotInfl6)^(1/20)-1</f>
        <v>#NAME?</v>
      </c>
    </row>
    <row r="26" spans="1:10" ht="12.75" customHeight="1">
      <c r="A26" s="55"/>
      <c r="B26" s="14">
        <v>6.999999999999992</v>
      </c>
      <c r="C26" s="16"/>
      <c r="D26" s="4" t="e">
        <f ca="1">OFFSET(TotInfl7,1,-1)</f>
        <v>#NAME?</v>
      </c>
      <c r="E26" s="4" t="e">
        <f ca="1">(OFFSET(TotInfl7,3,0)/TotInfl7)^(1/0.25)-1</f>
        <v>#NAME?</v>
      </c>
      <c r="F26" s="4" t="e">
        <f ca="1">(OFFSET(TotInfl7,12,0)/TotInfl7)-1</f>
        <v>#NAME?</v>
      </c>
      <c r="G26" s="4" t="e">
        <f ca="1">(OFFSET(TotInfl7,36,0)/TotInfl7)^(1/3)-1</f>
        <v>#NAME?</v>
      </c>
      <c r="H26" s="4" t="e">
        <f ca="1">(OFFSET(TotInfl7,60,0)/TotInfl7)^(1/5)-1</f>
        <v>#NAME?</v>
      </c>
      <c r="I26" s="4" t="e">
        <f ca="1">(OFFSET(TotInfl7,120,0)/TotInfl7)^(1/10)-1</f>
        <v>#NAME?</v>
      </c>
      <c r="J26" s="4" t="e">
        <f ca="1">(OFFSET(TotInfl7,240,0)/TotInfl7)^(1/20)-1</f>
        <v>#NAME?</v>
      </c>
    </row>
    <row r="27" spans="1:10" ht="12.75" customHeight="1">
      <c r="A27" s="55"/>
      <c r="B27" s="14">
        <v>7.9999999999999885</v>
      </c>
      <c r="C27" s="16"/>
      <c r="D27" s="4" t="e">
        <f ca="1">OFFSET(TotInfl8,1,-1)</f>
        <v>#NAME?</v>
      </c>
      <c r="E27" s="4" t="e">
        <f ca="1">(OFFSET(TotInfl8,3,0)/TotInfl8)^(1/0.25)-1</f>
        <v>#NAME?</v>
      </c>
      <c r="F27" s="4" t="e">
        <f ca="1">(OFFSET(TotInfl8,12,0)/TotInfl8)-1</f>
        <v>#NAME?</v>
      </c>
      <c r="G27" s="4" t="e">
        <f ca="1">(OFFSET(TotInfl8,36,0)/TotInfl8)^(1/3)-1</f>
        <v>#NAME?</v>
      </c>
      <c r="H27" s="4" t="e">
        <f ca="1">(OFFSET(TotInfl8,60,0)/TotInfl8)^(1/5)-1</f>
        <v>#NAME?</v>
      </c>
      <c r="I27" s="4" t="e">
        <f ca="1">(OFFSET(TotInfl8,120,0)/TotInfl8)^(1/10)-1</f>
        <v>#NAME?</v>
      </c>
      <c r="J27" s="4" t="e">
        <f ca="1">(OFFSET(TotInfl8,240,0)/TotInfl8)^(1/20)-1</f>
        <v>#NAME?</v>
      </c>
    </row>
    <row r="28" spans="1:10" ht="12.75" customHeight="1">
      <c r="A28" s="55"/>
      <c r="B28" s="14">
        <v>8.999999999999995</v>
      </c>
      <c r="C28" s="16"/>
      <c r="D28" s="4" t="e">
        <f ca="1">OFFSET(TotInfl9,1,-1)</f>
        <v>#NAME?</v>
      </c>
      <c r="E28" s="4" t="e">
        <f ca="1">(OFFSET(TotInfl9,3,0)/TotInfl9)^(1/0.25)-1</f>
        <v>#NAME?</v>
      </c>
      <c r="F28" s="4" t="e">
        <f ca="1">(OFFSET(TotInfl9,12,0)/TotInfl9)-1</f>
        <v>#NAME?</v>
      </c>
      <c r="G28" s="4" t="e">
        <f ca="1">(OFFSET(TotInfl9,36,0)/TotInfl9)^(1/3)-1</f>
        <v>#NAME?</v>
      </c>
      <c r="H28" s="4" t="e">
        <f ca="1">(OFFSET(TotInfl9,60,0)/TotInfl9)^(1/5)-1</f>
        <v>#NAME?</v>
      </c>
      <c r="I28" s="4" t="e">
        <f ca="1">(OFFSET(TotInfl9,120,0)/TotInfl9)^(1/10)-1</f>
        <v>#NAME?</v>
      </c>
      <c r="J28" s="4" t="e">
        <f ca="1">(OFFSET(TotInfl9,240,0)/TotInfl9)^(1/20)-1</f>
        <v>#NAME?</v>
      </c>
    </row>
    <row r="29" spans="1:10" ht="12.75" customHeight="1">
      <c r="A29" s="55"/>
      <c r="B29" s="14">
        <v>10</v>
      </c>
      <c r="C29" s="16"/>
      <c r="D29" s="4" t="e">
        <f ca="1">OFFSET(TotInfl10,1,-1)</f>
        <v>#NAME?</v>
      </c>
      <c r="E29" s="4" t="e">
        <f ca="1">(OFFSET(TotInfl10,3,0)/TotInfl10)^(1/0.25)-1</f>
        <v>#NAME?</v>
      </c>
      <c r="F29" s="4" t="e">
        <f ca="1">(OFFSET(TotInfl10,12,0)/TotInfl10)-1</f>
        <v>#NAME?</v>
      </c>
      <c r="G29" s="4" t="e">
        <f ca="1">(OFFSET(TotInfl10,36,0)/TotInfl10)^(1/3)-1</f>
        <v>#NAME?</v>
      </c>
      <c r="H29" s="4" t="e">
        <f ca="1">(OFFSET(TotInfl10,60,0)/TotInfl10)^(1/5)-1</f>
        <v>#NAME?</v>
      </c>
      <c r="I29" s="4" t="e">
        <f ca="1">(OFFSET(TotInfl10,120,0)/TotInfl10)^(1/10)-1</f>
        <v>#NAME?</v>
      </c>
      <c r="J29" s="4" t="e">
        <f ca="1">(OFFSET(TotInfl10,240,0)/TotInfl10)^(1/20)-1</f>
        <v>#NAME?</v>
      </c>
    </row>
    <row r="30" spans="1:10" ht="12.75" customHeight="1">
      <c r="A30" s="55"/>
      <c r="B30" s="14">
        <v>15</v>
      </c>
      <c r="C30" s="16"/>
      <c r="D30" s="4" t="e">
        <f ca="1">OFFSET(TotInfl15,1,-1)</f>
        <v>#NAME?</v>
      </c>
      <c r="E30" s="4" t="e">
        <f ca="1">(OFFSET(TotInfl15,3,0)/TotInfl15)^(1/0.25)-1</f>
        <v>#NAME?</v>
      </c>
      <c r="F30" s="4" t="e">
        <f ca="1">(OFFSET(TotInfl15,12,0)/TotInfl15)-1</f>
        <v>#NAME?</v>
      </c>
      <c r="G30" s="4" t="e">
        <f ca="1">(OFFSET(TotInfl15,36,0)/TotInfl15)^(1/3)-1</f>
        <v>#NAME?</v>
      </c>
      <c r="H30" s="4" t="e">
        <f ca="1">(OFFSET(TotInfl15,60,0)/TotInfl15)^(1/5)-1</f>
        <v>#NAME?</v>
      </c>
      <c r="I30" s="4" t="e">
        <f ca="1">(OFFSET(TotInfl15,120,0)/TotInfl15)^(1/10)-1</f>
        <v>#NAME?</v>
      </c>
      <c r="J30" s="4" t="e">
        <f ca="1">(OFFSET(TotInfl15,240,0)/TotInfl15)^(1/20)-1</f>
        <v>#NAME?</v>
      </c>
    </row>
    <row r="31" spans="1:10" ht="12.75" customHeight="1">
      <c r="A31" s="55"/>
      <c r="B31" s="14">
        <v>20</v>
      </c>
      <c r="C31" s="16"/>
      <c r="D31" s="4" t="e">
        <f ca="1">OFFSET(TotInfl20,1,-1)</f>
        <v>#NAME?</v>
      </c>
      <c r="E31" s="4" t="e">
        <f ca="1">(OFFSET(TotInfl20,3,0)/TotInfl20)^(1/0.25)-1</f>
        <v>#NAME?</v>
      </c>
      <c r="F31" s="4" t="e">
        <f ca="1">(OFFSET(TotInfl20,12,0)/TotInfl20)-1</f>
        <v>#NAME?</v>
      </c>
      <c r="G31" s="4" t="e">
        <f ca="1">(OFFSET(TotInfl20,36,0)/TotInfl20)^(1/3)-1</f>
        <v>#NAME?</v>
      </c>
      <c r="H31" s="4" t="e">
        <f ca="1">(OFFSET(TotInfl20,60,0)/TotInfl20)^(1/5)-1</f>
        <v>#NAME?</v>
      </c>
      <c r="I31" s="4" t="e">
        <f ca="1">(OFFSET(TotInfl20,120,0)/TotInfl20)^(1/10)-1</f>
        <v>#NAME?</v>
      </c>
      <c r="J31" s="4" t="e">
        <f ca="1">(OFFSET(TotInfl20,240,0)/TotInfl20)^(1/20)-1</f>
        <v>#NAME?</v>
      </c>
    </row>
    <row r="32" spans="1:10" ht="12.75" customHeight="1">
      <c r="A32" s="55"/>
      <c r="B32" s="14">
        <v>24.999999999999915</v>
      </c>
      <c r="C32" s="16"/>
      <c r="D32" s="4" t="e">
        <f ca="1">OFFSET(TotInfl25,1,-1)</f>
        <v>#NAME?</v>
      </c>
      <c r="E32" s="4" t="e">
        <f ca="1">(OFFSET(TotInfl25,3,0)/TotInfl25)^(1/0.25)-1</f>
        <v>#NAME?</v>
      </c>
      <c r="F32" s="4" t="e">
        <f ca="1">(OFFSET(TotInfl25,12,0)/TotInfl25)-1</f>
        <v>#NAME?</v>
      </c>
      <c r="G32" s="4" t="e">
        <f ca="1">(OFFSET(TotInfl25,36,0)/TotInfl25)^(1/3)-1</f>
        <v>#NAME?</v>
      </c>
      <c r="H32" s="4" t="e">
        <f ca="1">(OFFSET(TotInfl25,60,0)/TotInfl25)^(1/5)-1</f>
        <v>#NAME?</v>
      </c>
      <c r="I32" s="4" t="e">
        <f ca="1">(OFFSET(TotInfl25,120,0)/TotInfl25)^(1/10)-1</f>
        <v>#NAME?</v>
      </c>
      <c r="J32" s="4" t="e">
        <f ca="1">(OFFSET(TotInfl25,240,0)/TotInfl25)^(1/20)-1</f>
        <v>#NAME?</v>
      </c>
    </row>
    <row r="33" spans="1:12" ht="12.75" customHeight="1">
      <c r="A33" s="55"/>
      <c r="B33" s="14">
        <v>29.999999999999844</v>
      </c>
      <c r="C33" s="16"/>
      <c r="D33" s="4" t="e">
        <f ca="1">OFFSET(TotInfl30,1,-1)</f>
        <v>#NAME?</v>
      </c>
      <c r="E33" s="4" t="e">
        <f ca="1">(OFFSET(TotInfl30,3,0)/TotInfl30)^(1/0.25)-1</f>
        <v>#NAME?</v>
      </c>
      <c r="F33" s="4" t="e">
        <f ca="1">(OFFSET(TotInfl30,12,0)/TotInfl30)-1</f>
        <v>#NAME?</v>
      </c>
      <c r="G33" s="4" t="e">
        <f ca="1">(OFFSET(TotInfl30,36,0)/TotInfl30)^(1/3)-1</f>
        <v>#NAME?</v>
      </c>
      <c r="H33" s="4" t="e">
        <f ca="1">(OFFSET(TotInfl30,60,0)/TotInfl30)^(1/5)-1</f>
        <v>#NAME?</v>
      </c>
      <c r="I33" s="4" t="e">
        <f ca="1">(OFFSET(TotInfl30,120,0)/TotInfl30)^(1/10)-1</f>
        <v>#NAME?</v>
      </c>
      <c r="J33" s="4" t="e">
        <f ca="1">(OFFSET(TotInfl30,240,0)/TotInfl30)^(1/20)-1</f>
        <v>#NAME?</v>
      </c>
      <c r="K33" s="20" t="s">
        <v>28</v>
      </c>
      <c r="L33" s="13" t="s">
        <v>17</v>
      </c>
    </row>
  </sheetData>
  <sheetProtection/>
  <mergeCells count="2">
    <mergeCell ref="D6:J6"/>
    <mergeCell ref="A8:A33"/>
  </mergeCells>
  <printOptions/>
  <pageMargins left="0.75" right="0.75" top="1" bottom="1" header="0.5" footer="0.5"/>
  <pageSetup horizontalDpi="300" verticalDpi="3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1.17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4"/>
  <dimension ref="A1:AE60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33203125" defaultRowHeight="12.75" customHeight="1"/>
  <cols>
    <col min="1" max="1" width="10.16015625" style="1" bestFit="1" customWidth="1"/>
    <col min="2" max="2" width="10.16015625" style="1" customWidth="1"/>
    <col min="3" max="3" width="13.83203125" style="1" bestFit="1" customWidth="1"/>
    <col min="4" max="4" width="15.33203125" style="1" bestFit="1" customWidth="1"/>
    <col min="5" max="16384" width="9.33203125" style="1" customWidth="1"/>
  </cols>
  <sheetData>
    <row r="1" ht="12.75" customHeight="1">
      <c r="C1" s="5" t="s">
        <v>59</v>
      </c>
    </row>
    <row r="2" spans="3:13" ht="12.75" customHeight="1">
      <c r="C2" s="5" t="s">
        <v>4</v>
      </c>
      <c r="D2" s="6" t="s">
        <v>1</v>
      </c>
      <c r="L2" s="5"/>
      <c r="M2" s="6"/>
    </row>
    <row r="3" spans="1:31" s="9" customFormat="1" ht="12.75" customHeight="1">
      <c r="A3" s="2" t="s">
        <v>47</v>
      </c>
      <c r="B3" s="35" t="s">
        <v>29</v>
      </c>
      <c r="C3" s="43" t="s">
        <v>2</v>
      </c>
      <c r="D3" s="8" t="s">
        <v>2</v>
      </c>
      <c r="E3" s="1"/>
      <c r="F3" s="1"/>
      <c r="G3" s="1"/>
      <c r="H3" s="1"/>
      <c r="I3" s="1"/>
      <c r="J3" s="1"/>
      <c r="L3" s="7"/>
      <c r="M3" s="8"/>
      <c r="N3" s="1"/>
      <c r="O3" s="1"/>
      <c r="P3" s="1"/>
      <c r="Q3" s="1"/>
      <c r="R3" s="1"/>
      <c r="S3" s="1"/>
      <c r="T3" s="1"/>
      <c r="U3" s="1"/>
      <c r="V3" s="1"/>
      <c r="W3" s="1"/>
      <c r="X3" s="1"/>
      <c r="Y3" s="1"/>
      <c r="Z3" s="1"/>
      <c r="AA3" s="1"/>
      <c r="AB3" s="1"/>
      <c r="AC3" s="1"/>
      <c r="AD3" s="1"/>
      <c r="AE3" s="1"/>
    </row>
    <row r="4" spans="1:4" ht="12.75" customHeight="1">
      <c r="A4" s="3">
        <v>0</v>
      </c>
      <c r="B4" s="1" t="s">
        <v>30</v>
      </c>
      <c r="C4" s="10">
        <f>qinit</f>
        <v>0.01</v>
      </c>
      <c r="D4" s="11">
        <v>1</v>
      </c>
    </row>
    <row r="5" spans="1:4" ht="12.75" customHeight="1">
      <c r="A5" s="3">
        <v>0.08333333333333333</v>
      </c>
      <c r="B5" s="1" t="e">
        <f aca="true" t="shared" si="0" ref="B5:B28">RegimeSimulation(B4,InitialTransitionProb)</f>
        <v>#NAME?</v>
      </c>
      <c r="C5" s="12">
        <f aca="true" ca="1" t="shared" si="1" ref="C5:C68">C4+VLOOKUP(B4,ParameterSelection,4)*(VLOOKUP(B4,ParameterSelection,2)-C4)/12+SQRT(1/12)*NORMINV(RAND(),0,VLOOKUP(B4,ParameterSelection,3))</f>
        <v>0.005137677853854199</v>
      </c>
      <c r="D5" s="11">
        <f>D4*(1+C5)^(1/12)</f>
        <v>1.0004271349476455</v>
      </c>
    </row>
    <row r="6" spans="1:4" ht="12.75" customHeight="1">
      <c r="A6" s="3">
        <v>0.16666666666666666</v>
      </c>
      <c r="B6" s="1" t="e">
        <f t="shared" si="0"/>
        <v>#NAME?</v>
      </c>
      <c r="C6" s="12" t="e">
        <f ca="1" t="shared" si="1"/>
        <v>#NAME?</v>
      </c>
      <c r="D6" s="11" t="e">
        <f aca="true" t="shared" si="2" ref="D6:D69">D5*(1+C6)^(1/12)</f>
        <v>#NAME?</v>
      </c>
    </row>
    <row r="7" spans="1:4" ht="12.75" customHeight="1">
      <c r="A7" s="3">
        <v>0.25</v>
      </c>
      <c r="B7" s="1" t="e">
        <f t="shared" si="0"/>
        <v>#NAME?</v>
      </c>
      <c r="C7" s="12" t="e">
        <f ca="1" t="shared" si="1"/>
        <v>#NAME?</v>
      </c>
      <c r="D7" s="11" t="e">
        <f t="shared" si="2"/>
        <v>#NAME?</v>
      </c>
    </row>
    <row r="8" spans="1:4" ht="12.75" customHeight="1">
      <c r="A8" s="3">
        <v>0.333333333333333</v>
      </c>
      <c r="B8" s="1" t="e">
        <f t="shared" si="0"/>
        <v>#NAME?</v>
      </c>
      <c r="C8" s="12" t="e">
        <f ca="1" t="shared" si="1"/>
        <v>#NAME?</v>
      </c>
      <c r="D8" s="11" t="e">
        <f t="shared" si="2"/>
        <v>#NAME?</v>
      </c>
    </row>
    <row r="9" spans="1:4" ht="12.75" customHeight="1">
      <c r="A9" s="3">
        <v>0.416666666666666</v>
      </c>
      <c r="B9" s="1" t="e">
        <f t="shared" si="0"/>
        <v>#NAME?</v>
      </c>
      <c r="C9" s="12" t="e">
        <f ca="1" t="shared" si="1"/>
        <v>#NAME?</v>
      </c>
      <c r="D9" s="11" t="e">
        <f t="shared" si="2"/>
        <v>#NAME?</v>
      </c>
    </row>
    <row r="10" spans="1:4" ht="12.75" customHeight="1">
      <c r="A10" s="3">
        <v>0.5</v>
      </c>
      <c r="B10" s="1" t="e">
        <f t="shared" si="0"/>
        <v>#NAME?</v>
      </c>
      <c r="C10" s="12" t="e">
        <f ca="1" t="shared" si="1"/>
        <v>#NAME?</v>
      </c>
      <c r="D10" s="11" t="e">
        <f t="shared" si="2"/>
        <v>#NAME?</v>
      </c>
    </row>
    <row r="11" spans="1:4" ht="12.75" customHeight="1">
      <c r="A11" s="3">
        <v>0.583333333333333</v>
      </c>
      <c r="B11" s="1" t="e">
        <f t="shared" si="0"/>
        <v>#NAME?</v>
      </c>
      <c r="C11" s="12" t="e">
        <f ca="1" t="shared" si="1"/>
        <v>#NAME?</v>
      </c>
      <c r="D11" s="11" t="e">
        <f t="shared" si="2"/>
        <v>#NAME?</v>
      </c>
    </row>
    <row r="12" spans="1:4" ht="12.75" customHeight="1">
      <c r="A12" s="3">
        <v>0.666666666666666</v>
      </c>
      <c r="B12" s="1" t="e">
        <f t="shared" si="0"/>
        <v>#NAME?</v>
      </c>
      <c r="C12" s="12" t="e">
        <f ca="1" t="shared" si="1"/>
        <v>#NAME?</v>
      </c>
      <c r="D12" s="11" t="e">
        <f t="shared" si="2"/>
        <v>#NAME?</v>
      </c>
    </row>
    <row r="13" spans="1:4" ht="12.75" customHeight="1">
      <c r="A13" s="3">
        <v>0.75</v>
      </c>
      <c r="B13" s="1" t="e">
        <f t="shared" si="0"/>
        <v>#NAME?</v>
      </c>
      <c r="C13" s="12" t="e">
        <f ca="1" t="shared" si="1"/>
        <v>#NAME?</v>
      </c>
      <c r="D13" s="11" t="e">
        <f t="shared" si="2"/>
        <v>#NAME?</v>
      </c>
    </row>
    <row r="14" spans="1:4" ht="12.75" customHeight="1">
      <c r="A14" s="3">
        <v>0.833333333333333</v>
      </c>
      <c r="B14" s="1" t="e">
        <f t="shared" si="0"/>
        <v>#NAME?</v>
      </c>
      <c r="C14" s="12" t="e">
        <f ca="1" t="shared" si="1"/>
        <v>#NAME?</v>
      </c>
      <c r="D14" s="11" t="e">
        <f t="shared" si="2"/>
        <v>#NAME?</v>
      </c>
    </row>
    <row r="15" spans="1:4" ht="12.75" customHeight="1">
      <c r="A15" s="3">
        <v>0.916666666666666</v>
      </c>
      <c r="B15" s="1" t="e">
        <f t="shared" si="0"/>
        <v>#NAME?</v>
      </c>
      <c r="C15" s="12" t="e">
        <f ca="1" t="shared" si="1"/>
        <v>#NAME?</v>
      </c>
      <c r="D15" s="11" t="e">
        <f t="shared" si="2"/>
        <v>#NAME?</v>
      </c>
    </row>
    <row r="16" spans="1:4" ht="12.75" customHeight="1">
      <c r="A16" s="3">
        <v>1</v>
      </c>
      <c r="B16" s="1" t="e">
        <f t="shared" si="0"/>
        <v>#NAME?</v>
      </c>
      <c r="C16" s="12" t="e">
        <f ca="1" t="shared" si="1"/>
        <v>#NAME?</v>
      </c>
      <c r="D16" s="11" t="e">
        <f t="shared" si="2"/>
        <v>#NAME?</v>
      </c>
    </row>
    <row r="17" spans="1:4" ht="12.75" customHeight="1">
      <c r="A17" s="3">
        <v>1.08333333333333</v>
      </c>
      <c r="B17" s="1" t="e">
        <f t="shared" si="0"/>
        <v>#NAME?</v>
      </c>
      <c r="C17" s="12" t="e">
        <f ca="1" t="shared" si="1"/>
        <v>#NAME?</v>
      </c>
      <c r="D17" s="11" t="e">
        <f t="shared" si="2"/>
        <v>#NAME?</v>
      </c>
    </row>
    <row r="18" spans="1:4" ht="12.75" customHeight="1">
      <c r="A18" s="3">
        <v>1.16666666666666</v>
      </c>
      <c r="B18" s="1" t="e">
        <f t="shared" si="0"/>
        <v>#NAME?</v>
      </c>
      <c r="C18" s="12" t="e">
        <f ca="1" t="shared" si="1"/>
        <v>#NAME?</v>
      </c>
      <c r="D18" s="11" t="e">
        <f t="shared" si="2"/>
        <v>#NAME?</v>
      </c>
    </row>
    <row r="19" spans="1:4" ht="12.75" customHeight="1">
      <c r="A19" s="3">
        <v>1.25</v>
      </c>
      <c r="B19" s="1" t="e">
        <f t="shared" si="0"/>
        <v>#NAME?</v>
      </c>
      <c r="C19" s="12" t="e">
        <f ca="1" t="shared" si="1"/>
        <v>#NAME?</v>
      </c>
      <c r="D19" s="11" t="e">
        <f t="shared" si="2"/>
        <v>#NAME?</v>
      </c>
    </row>
    <row r="20" spans="1:4" ht="12.75" customHeight="1">
      <c r="A20" s="3">
        <v>1.33333333333333</v>
      </c>
      <c r="B20" s="1" t="e">
        <f t="shared" si="0"/>
        <v>#NAME?</v>
      </c>
      <c r="C20" s="12" t="e">
        <f ca="1" t="shared" si="1"/>
        <v>#NAME?</v>
      </c>
      <c r="D20" s="11" t="e">
        <f t="shared" si="2"/>
        <v>#NAME?</v>
      </c>
    </row>
    <row r="21" spans="1:4" ht="12.75" customHeight="1">
      <c r="A21" s="3">
        <v>1.41666666666666</v>
      </c>
      <c r="B21" s="1" t="e">
        <f t="shared" si="0"/>
        <v>#NAME?</v>
      </c>
      <c r="C21" s="12" t="e">
        <f ca="1" t="shared" si="1"/>
        <v>#NAME?</v>
      </c>
      <c r="D21" s="11" t="e">
        <f t="shared" si="2"/>
        <v>#NAME?</v>
      </c>
    </row>
    <row r="22" spans="1:4" ht="12.75" customHeight="1">
      <c r="A22" s="3">
        <v>1.5</v>
      </c>
      <c r="B22" s="1" t="e">
        <f t="shared" si="0"/>
        <v>#NAME?</v>
      </c>
      <c r="C22" s="12" t="e">
        <f ca="1" t="shared" si="1"/>
        <v>#NAME?</v>
      </c>
      <c r="D22" s="11" t="e">
        <f t="shared" si="2"/>
        <v>#NAME?</v>
      </c>
    </row>
    <row r="23" spans="1:4" ht="12.75" customHeight="1">
      <c r="A23" s="3">
        <v>1.58333333333333</v>
      </c>
      <c r="B23" s="1" t="e">
        <f t="shared" si="0"/>
        <v>#NAME?</v>
      </c>
      <c r="C23" s="12" t="e">
        <f ca="1" t="shared" si="1"/>
        <v>#NAME?</v>
      </c>
      <c r="D23" s="11" t="e">
        <f t="shared" si="2"/>
        <v>#NAME?</v>
      </c>
    </row>
    <row r="24" spans="1:4" ht="12.75" customHeight="1">
      <c r="A24" s="3">
        <v>1.66666666666666</v>
      </c>
      <c r="B24" s="1" t="e">
        <f t="shared" si="0"/>
        <v>#NAME?</v>
      </c>
      <c r="C24" s="12" t="e">
        <f ca="1" t="shared" si="1"/>
        <v>#NAME?</v>
      </c>
      <c r="D24" s="11" t="e">
        <f t="shared" si="2"/>
        <v>#NAME?</v>
      </c>
    </row>
    <row r="25" spans="1:4" ht="12.75" customHeight="1">
      <c r="A25" s="3">
        <v>1.75</v>
      </c>
      <c r="B25" s="1" t="e">
        <f t="shared" si="0"/>
        <v>#NAME?</v>
      </c>
      <c r="C25" s="12" t="e">
        <f ca="1" t="shared" si="1"/>
        <v>#NAME?</v>
      </c>
      <c r="D25" s="11" t="e">
        <f t="shared" si="2"/>
        <v>#NAME?</v>
      </c>
    </row>
    <row r="26" spans="1:4" ht="12.75" customHeight="1">
      <c r="A26" s="3">
        <v>1.83333333333333</v>
      </c>
      <c r="B26" s="1" t="e">
        <f t="shared" si="0"/>
        <v>#NAME?</v>
      </c>
      <c r="C26" s="12" t="e">
        <f ca="1" t="shared" si="1"/>
        <v>#NAME?</v>
      </c>
      <c r="D26" s="11" t="e">
        <f t="shared" si="2"/>
        <v>#NAME?</v>
      </c>
    </row>
    <row r="27" spans="1:4" ht="12.75" customHeight="1">
      <c r="A27" s="3">
        <v>1.91666666666666</v>
      </c>
      <c r="B27" s="1" t="e">
        <f t="shared" si="0"/>
        <v>#NAME?</v>
      </c>
      <c r="C27" s="12" t="e">
        <f ca="1" t="shared" si="1"/>
        <v>#NAME?</v>
      </c>
      <c r="D27" s="11" t="e">
        <f t="shared" si="2"/>
        <v>#NAME?</v>
      </c>
    </row>
    <row r="28" spans="1:4" ht="12.75" customHeight="1">
      <c r="A28" s="3">
        <v>2</v>
      </c>
      <c r="B28" s="1" t="e">
        <f t="shared" si="0"/>
        <v>#NAME?</v>
      </c>
      <c r="C28" s="12" t="e">
        <f ca="1" t="shared" si="1"/>
        <v>#NAME?</v>
      </c>
      <c r="D28" s="11" t="e">
        <f t="shared" si="2"/>
        <v>#NAME?</v>
      </c>
    </row>
    <row r="29" spans="1:4" ht="12.75" customHeight="1">
      <c r="A29" s="3">
        <v>2.08333333333333</v>
      </c>
      <c r="B29" s="1" t="e">
        <f aca="true" t="shared" si="3" ref="B29:B92">RegimeSimulation(B28,TransitionProb)</f>
        <v>#NAME?</v>
      </c>
      <c r="C29" s="12" t="e">
        <f ca="1" t="shared" si="1"/>
        <v>#NAME?</v>
      </c>
      <c r="D29" s="11" t="e">
        <f t="shared" si="2"/>
        <v>#NAME?</v>
      </c>
    </row>
    <row r="30" spans="1:4" ht="12.75" customHeight="1">
      <c r="A30" s="3">
        <v>2.16666666666666</v>
      </c>
      <c r="B30" s="1" t="e">
        <f t="shared" si="3"/>
        <v>#NAME?</v>
      </c>
      <c r="C30" s="12" t="e">
        <f ca="1" t="shared" si="1"/>
        <v>#NAME?</v>
      </c>
      <c r="D30" s="11" t="e">
        <f t="shared" si="2"/>
        <v>#NAME?</v>
      </c>
    </row>
    <row r="31" spans="1:4" ht="12.75" customHeight="1">
      <c r="A31" s="3">
        <v>2.25</v>
      </c>
      <c r="B31" s="1" t="e">
        <f t="shared" si="3"/>
        <v>#NAME?</v>
      </c>
      <c r="C31" s="12" t="e">
        <f ca="1" t="shared" si="1"/>
        <v>#NAME?</v>
      </c>
      <c r="D31" s="11" t="e">
        <f t="shared" si="2"/>
        <v>#NAME?</v>
      </c>
    </row>
    <row r="32" spans="1:4" ht="12.75" customHeight="1">
      <c r="A32" s="3">
        <v>2.33333333333333</v>
      </c>
      <c r="B32" s="1" t="e">
        <f t="shared" si="3"/>
        <v>#NAME?</v>
      </c>
      <c r="C32" s="12" t="e">
        <f ca="1" t="shared" si="1"/>
        <v>#NAME?</v>
      </c>
      <c r="D32" s="11" t="e">
        <f t="shared" si="2"/>
        <v>#NAME?</v>
      </c>
    </row>
    <row r="33" spans="1:4" ht="12.75" customHeight="1">
      <c r="A33" s="3">
        <v>2.41666666666666</v>
      </c>
      <c r="B33" s="1" t="e">
        <f t="shared" si="3"/>
        <v>#NAME?</v>
      </c>
      <c r="C33" s="12" t="e">
        <f ca="1" t="shared" si="1"/>
        <v>#NAME?</v>
      </c>
      <c r="D33" s="11" t="e">
        <f t="shared" si="2"/>
        <v>#NAME?</v>
      </c>
    </row>
    <row r="34" spans="1:4" ht="12.75" customHeight="1">
      <c r="A34" s="3">
        <v>2.5</v>
      </c>
      <c r="B34" s="1" t="e">
        <f t="shared" si="3"/>
        <v>#NAME?</v>
      </c>
      <c r="C34" s="12" t="e">
        <f ca="1" t="shared" si="1"/>
        <v>#NAME?</v>
      </c>
      <c r="D34" s="11" t="e">
        <f t="shared" si="2"/>
        <v>#NAME?</v>
      </c>
    </row>
    <row r="35" spans="1:4" ht="12.75" customHeight="1">
      <c r="A35" s="3">
        <v>2.58333333333333</v>
      </c>
      <c r="B35" s="1" t="e">
        <f t="shared" si="3"/>
        <v>#NAME?</v>
      </c>
      <c r="C35" s="12" t="e">
        <f ca="1" t="shared" si="1"/>
        <v>#NAME?</v>
      </c>
      <c r="D35" s="11" t="e">
        <f t="shared" si="2"/>
        <v>#NAME?</v>
      </c>
    </row>
    <row r="36" spans="1:4" ht="12.75" customHeight="1">
      <c r="A36" s="3">
        <v>2.66666666666666</v>
      </c>
      <c r="B36" s="1" t="e">
        <f t="shared" si="3"/>
        <v>#NAME?</v>
      </c>
      <c r="C36" s="12" t="e">
        <f ca="1" t="shared" si="1"/>
        <v>#NAME?</v>
      </c>
      <c r="D36" s="11" t="e">
        <f t="shared" si="2"/>
        <v>#NAME?</v>
      </c>
    </row>
    <row r="37" spans="1:4" ht="12.75" customHeight="1">
      <c r="A37" s="3">
        <v>2.75</v>
      </c>
      <c r="B37" s="1" t="e">
        <f t="shared" si="3"/>
        <v>#NAME?</v>
      </c>
      <c r="C37" s="12" t="e">
        <f ca="1" t="shared" si="1"/>
        <v>#NAME?</v>
      </c>
      <c r="D37" s="11" t="e">
        <f t="shared" si="2"/>
        <v>#NAME?</v>
      </c>
    </row>
    <row r="38" spans="1:4" ht="12.75" customHeight="1">
      <c r="A38" s="3">
        <v>2.83333333333333</v>
      </c>
      <c r="B38" s="1" t="e">
        <f t="shared" si="3"/>
        <v>#NAME?</v>
      </c>
      <c r="C38" s="12" t="e">
        <f ca="1" t="shared" si="1"/>
        <v>#NAME?</v>
      </c>
      <c r="D38" s="11" t="e">
        <f t="shared" si="2"/>
        <v>#NAME?</v>
      </c>
    </row>
    <row r="39" spans="1:4" ht="12.75" customHeight="1">
      <c r="A39" s="3">
        <v>2.91666666666666</v>
      </c>
      <c r="B39" s="1" t="e">
        <f t="shared" si="3"/>
        <v>#NAME?</v>
      </c>
      <c r="C39" s="12" t="e">
        <f ca="1" t="shared" si="1"/>
        <v>#NAME?</v>
      </c>
      <c r="D39" s="11" t="e">
        <f t="shared" si="2"/>
        <v>#NAME?</v>
      </c>
    </row>
    <row r="40" spans="1:4" ht="12.75" customHeight="1">
      <c r="A40" s="3">
        <v>3</v>
      </c>
      <c r="B40" s="1" t="e">
        <f t="shared" si="3"/>
        <v>#NAME?</v>
      </c>
      <c r="C40" s="12" t="e">
        <f ca="1" t="shared" si="1"/>
        <v>#NAME?</v>
      </c>
      <c r="D40" s="11" t="e">
        <f t="shared" si="2"/>
        <v>#NAME?</v>
      </c>
    </row>
    <row r="41" spans="1:4" ht="12.75" customHeight="1">
      <c r="A41" s="3">
        <v>3.08333333333333</v>
      </c>
      <c r="B41" s="1" t="e">
        <f t="shared" si="3"/>
        <v>#NAME?</v>
      </c>
      <c r="C41" s="12" t="e">
        <f ca="1" t="shared" si="1"/>
        <v>#NAME?</v>
      </c>
      <c r="D41" s="11" t="e">
        <f t="shared" si="2"/>
        <v>#NAME?</v>
      </c>
    </row>
    <row r="42" spans="1:4" ht="12.75" customHeight="1">
      <c r="A42" s="3">
        <v>3.16666666666666</v>
      </c>
      <c r="B42" s="1" t="e">
        <f t="shared" si="3"/>
        <v>#NAME?</v>
      </c>
      <c r="C42" s="12" t="e">
        <f ca="1" t="shared" si="1"/>
        <v>#NAME?</v>
      </c>
      <c r="D42" s="11" t="e">
        <f t="shared" si="2"/>
        <v>#NAME?</v>
      </c>
    </row>
    <row r="43" spans="1:4" ht="12.75" customHeight="1">
      <c r="A43" s="3">
        <v>3.25</v>
      </c>
      <c r="B43" s="1" t="e">
        <f t="shared" si="3"/>
        <v>#NAME?</v>
      </c>
      <c r="C43" s="12" t="e">
        <f ca="1" t="shared" si="1"/>
        <v>#NAME?</v>
      </c>
      <c r="D43" s="11" t="e">
        <f t="shared" si="2"/>
        <v>#NAME?</v>
      </c>
    </row>
    <row r="44" spans="1:4" ht="12.75" customHeight="1">
      <c r="A44" s="3">
        <v>3.33333333333333</v>
      </c>
      <c r="B44" s="1" t="e">
        <f t="shared" si="3"/>
        <v>#NAME?</v>
      </c>
      <c r="C44" s="12" t="e">
        <f ca="1" t="shared" si="1"/>
        <v>#NAME?</v>
      </c>
      <c r="D44" s="11" t="e">
        <f t="shared" si="2"/>
        <v>#NAME?</v>
      </c>
    </row>
    <row r="45" spans="1:4" ht="12.75" customHeight="1">
      <c r="A45" s="3">
        <v>3.41666666666666</v>
      </c>
      <c r="B45" s="1" t="e">
        <f t="shared" si="3"/>
        <v>#NAME?</v>
      </c>
      <c r="C45" s="12" t="e">
        <f ca="1" t="shared" si="1"/>
        <v>#NAME?</v>
      </c>
      <c r="D45" s="11" t="e">
        <f t="shared" si="2"/>
        <v>#NAME?</v>
      </c>
    </row>
    <row r="46" spans="1:4" ht="12.75" customHeight="1">
      <c r="A46" s="3">
        <v>3.5</v>
      </c>
      <c r="B46" s="1" t="e">
        <f t="shared" si="3"/>
        <v>#NAME?</v>
      </c>
      <c r="C46" s="12" t="e">
        <f ca="1" t="shared" si="1"/>
        <v>#NAME?</v>
      </c>
      <c r="D46" s="11" t="e">
        <f t="shared" si="2"/>
        <v>#NAME?</v>
      </c>
    </row>
    <row r="47" spans="1:4" ht="12.75" customHeight="1">
      <c r="A47" s="3">
        <v>3.58333333333333</v>
      </c>
      <c r="B47" s="1" t="e">
        <f t="shared" si="3"/>
        <v>#NAME?</v>
      </c>
      <c r="C47" s="12" t="e">
        <f ca="1" t="shared" si="1"/>
        <v>#NAME?</v>
      </c>
      <c r="D47" s="11" t="e">
        <f t="shared" si="2"/>
        <v>#NAME?</v>
      </c>
    </row>
    <row r="48" spans="1:4" ht="12.75" customHeight="1">
      <c r="A48" s="3">
        <v>3.66666666666666</v>
      </c>
      <c r="B48" s="1" t="e">
        <f t="shared" si="3"/>
        <v>#NAME?</v>
      </c>
      <c r="C48" s="12" t="e">
        <f ca="1" t="shared" si="1"/>
        <v>#NAME?</v>
      </c>
      <c r="D48" s="11" t="e">
        <f t="shared" si="2"/>
        <v>#NAME?</v>
      </c>
    </row>
    <row r="49" spans="1:4" ht="12.75" customHeight="1">
      <c r="A49" s="3">
        <v>3.75</v>
      </c>
      <c r="B49" s="1" t="e">
        <f t="shared" si="3"/>
        <v>#NAME?</v>
      </c>
      <c r="C49" s="12" t="e">
        <f ca="1" t="shared" si="1"/>
        <v>#NAME?</v>
      </c>
      <c r="D49" s="11" t="e">
        <f t="shared" si="2"/>
        <v>#NAME?</v>
      </c>
    </row>
    <row r="50" spans="1:4" ht="12.75" customHeight="1">
      <c r="A50" s="3">
        <v>3.83333333333333</v>
      </c>
      <c r="B50" s="1" t="e">
        <f t="shared" si="3"/>
        <v>#NAME?</v>
      </c>
      <c r="C50" s="12" t="e">
        <f ca="1" t="shared" si="1"/>
        <v>#NAME?</v>
      </c>
      <c r="D50" s="11" t="e">
        <f t="shared" si="2"/>
        <v>#NAME?</v>
      </c>
    </row>
    <row r="51" spans="1:4" ht="12.75" customHeight="1">
      <c r="A51" s="3">
        <v>3.91666666666666</v>
      </c>
      <c r="B51" s="1" t="e">
        <f t="shared" si="3"/>
        <v>#NAME?</v>
      </c>
      <c r="C51" s="12" t="e">
        <f ca="1" t="shared" si="1"/>
        <v>#NAME?</v>
      </c>
      <c r="D51" s="11" t="e">
        <f t="shared" si="2"/>
        <v>#NAME?</v>
      </c>
    </row>
    <row r="52" spans="1:4" ht="12.75" customHeight="1">
      <c r="A52" s="3">
        <v>4</v>
      </c>
      <c r="B52" s="1" t="e">
        <f t="shared" si="3"/>
        <v>#NAME?</v>
      </c>
      <c r="C52" s="12" t="e">
        <f ca="1" t="shared" si="1"/>
        <v>#NAME?</v>
      </c>
      <c r="D52" s="11" t="e">
        <f t="shared" si="2"/>
        <v>#NAME?</v>
      </c>
    </row>
    <row r="53" spans="1:4" ht="12.75" customHeight="1">
      <c r="A53" s="3">
        <v>4.08333333333333</v>
      </c>
      <c r="B53" s="1" t="e">
        <f t="shared" si="3"/>
        <v>#NAME?</v>
      </c>
      <c r="C53" s="12" t="e">
        <f ca="1" t="shared" si="1"/>
        <v>#NAME?</v>
      </c>
      <c r="D53" s="11" t="e">
        <f t="shared" si="2"/>
        <v>#NAME?</v>
      </c>
    </row>
    <row r="54" spans="1:4" ht="12.75" customHeight="1">
      <c r="A54" s="3">
        <v>4.16666666666666</v>
      </c>
      <c r="B54" s="1" t="e">
        <f t="shared" si="3"/>
        <v>#NAME?</v>
      </c>
      <c r="C54" s="12" t="e">
        <f ca="1" t="shared" si="1"/>
        <v>#NAME?</v>
      </c>
      <c r="D54" s="11" t="e">
        <f t="shared" si="2"/>
        <v>#NAME?</v>
      </c>
    </row>
    <row r="55" spans="1:4" ht="12.75" customHeight="1">
      <c r="A55" s="3">
        <v>4.25</v>
      </c>
      <c r="B55" s="1" t="e">
        <f t="shared" si="3"/>
        <v>#NAME?</v>
      </c>
      <c r="C55" s="12" t="e">
        <f ca="1" t="shared" si="1"/>
        <v>#NAME?</v>
      </c>
      <c r="D55" s="11" t="e">
        <f t="shared" si="2"/>
        <v>#NAME?</v>
      </c>
    </row>
    <row r="56" spans="1:4" ht="12.75" customHeight="1">
      <c r="A56" s="3">
        <v>4.33333333333333</v>
      </c>
      <c r="B56" s="1" t="e">
        <f t="shared" si="3"/>
        <v>#NAME?</v>
      </c>
      <c r="C56" s="12" t="e">
        <f ca="1" t="shared" si="1"/>
        <v>#NAME?</v>
      </c>
      <c r="D56" s="11" t="e">
        <f t="shared" si="2"/>
        <v>#NAME?</v>
      </c>
    </row>
    <row r="57" spans="1:4" ht="12.75" customHeight="1">
      <c r="A57" s="3">
        <v>4.41666666666666</v>
      </c>
      <c r="B57" s="1" t="e">
        <f t="shared" si="3"/>
        <v>#NAME?</v>
      </c>
      <c r="C57" s="12" t="e">
        <f ca="1" t="shared" si="1"/>
        <v>#NAME?</v>
      </c>
      <c r="D57" s="11" t="e">
        <f t="shared" si="2"/>
        <v>#NAME?</v>
      </c>
    </row>
    <row r="58" spans="1:4" ht="12.75" customHeight="1">
      <c r="A58" s="3">
        <v>4.5</v>
      </c>
      <c r="B58" s="1" t="e">
        <f t="shared" si="3"/>
        <v>#NAME?</v>
      </c>
      <c r="C58" s="12" t="e">
        <f ca="1" t="shared" si="1"/>
        <v>#NAME?</v>
      </c>
      <c r="D58" s="11" t="e">
        <f t="shared" si="2"/>
        <v>#NAME?</v>
      </c>
    </row>
    <row r="59" spans="1:4" ht="12.75" customHeight="1">
      <c r="A59" s="3">
        <v>4.58333333333333</v>
      </c>
      <c r="B59" s="1" t="e">
        <f t="shared" si="3"/>
        <v>#NAME?</v>
      </c>
      <c r="C59" s="12" t="e">
        <f ca="1" t="shared" si="1"/>
        <v>#NAME?</v>
      </c>
      <c r="D59" s="11" t="e">
        <f t="shared" si="2"/>
        <v>#NAME?</v>
      </c>
    </row>
    <row r="60" spans="1:4" ht="12.75" customHeight="1">
      <c r="A60" s="3">
        <v>4.66666666666666</v>
      </c>
      <c r="B60" s="1" t="e">
        <f t="shared" si="3"/>
        <v>#NAME?</v>
      </c>
      <c r="C60" s="12" t="e">
        <f ca="1" t="shared" si="1"/>
        <v>#NAME?</v>
      </c>
      <c r="D60" s="11" t="e">
        <f t="shared" si="2"/>
        <v>#NAME?</v>
      </c>
    </row>
    <row r="61" spans="1:4" ht="12.75" customHeight="1">
      <c r="A61" s="3">
        <v>4.75</v>
      </c>
      <c r="B61" s="1" t="e">
        <f t="shared" si="3"/>
        <v>#NAME?</v>
      </c>
      <c r="C61" s="12" t="e">
        <f ca="1" t="shared" si="1"/>
        <v>#NAME?</v>
      </c>
      <c r="D61" s="11" t="e">
        <f t="shared" si="2"/>
        <v>#NAME?</v>
      </c>
    </row>
    <row r="62" spans="1:4" ht="12.75" customHeight="1">
      <c r="A62" s="3">
        <v>4.83333333333333</v>
      </c>
      <c r="B62" s="1" t="e">
        <f t="shared" si="3"/>
        <v>#NAME?</v>
      </c>
      <c r="C62" s="12" t="e">
        <f ca="1" t="shared" si="1"/>
        <v>#NAME?</v>
      </c>
      <c r="D62" s="11" t="e">
        <f t="shared" si="2"/>
        <v>#NAME?</v>
      </c>
    </row>
    <row r="63" spans="1:4" ht="12.75" customHeight="1">
      <c r="A63" s="3">
        <v>4.91666666666666</v>
      </c>
      <c r="B63" s="1" t="e">
        <f t="shared" si="3"/>
        <v>#NAME?</v>
      </c>
      <c r="C63" s="12" t="e">
        <f ca="1" t="shared" si="1"/>
        <v>#NAME?</v>
      </c>
      <c r="D63" s="11" t="e">
        <f t="shared" si="2"/>
        <v>#NAME?</v>
      </c>
    </row>
    <row r="64" spans="1:4" ht="12.75" customHeight="1">
      <c r="A64" s="3">
        <v>5</v>
      </c>
      <c r="B64" s="1" t="e">
        <f t="shared" si="3"/>
        <v>#NAME?</v>
      </c>
      <c r="C64" s="12" t="e">
        <f ca="1" t="shared" si="1"/>
        <v>#NAME?</v>
      </c>
      <c r="D64" s="11" t="e">
        <f t="shared" si="2"/>
        <v>#NAME?</v>
      </c>
    </row>
    <row r="65" spans="1:4" ht="12.75" customHeight="1">
      <c r="A65" s="3">
        <v>5.08333333333333</v>
      </c>
      <c r="B65" s="1" t="e">
        <f t="shared" si="3"/>
        <v>#NAME?</v>
      </c>
      <c r="C65" s="12" t="e">
        <f ca="1" t="shared" si="1"/>
        <v>#NAME?</v>
      </c>
      <c r="D65" s="11" t="e">
        <f t="shared" si="2"/>
        <v>#NAME?</v>
      </c>
    </row>
    <row r="66" spans="1:4" ht="12.75" customHeight="1">
      <c r="A66" s="3">
        <v>5.16666666666666</v>
      </c>
      <c r="B66" s="1" t="e">
        <f t="shared" si="3"/>
        <v>#NAME?</v>
      </c>
      <c r="C66" s="12" t="e">
        <f ca="1" t="shared" si="1"/>
        <v>#NAME?</v>
      </c>
      <c r="D66" s="11" t="e">
        <f t="shared" si="2"/>
        <v>#NAME?</v>
      </c>
    </row>
    <row r="67" spans="1:4" ht="12.75" customHeight="1">
      <c r="A67" s="3">
        <v>5.25</v>
      </c>
      <c r="B67" s="1" t="e">
        <f t="shared" si="3"/>
        <v>#NAME?</v>
      </c>
      <c r="C67" s="12" t="e">
        <f ca="1" t="shared" si="1"/>
        <v>#NAME?</v>
      </c>
      <c r="D67" s="11" t="e">
        <f t="shared" si="2"/>
        <v>#NAME?</v>
      </c>
    </row>
    <row r="68" spans="1:4" ht="12.75" customHeight="1">
      <c r="A68" s="3">
        <v>5.33333333333333</v>
      </c>
      <c r="B68" s="1" t="e">
        <f t="shared" si="3"/>
        <v>#NAME?</v>
      </c>
      <c r="C68" s="12" t="e">
        <f ca="1" t="shared" si="1"/>
        <v>#NAME?</v>
      </c>
      <c r="D68" s="11" t="e">
        <f t="shared" si="2"/>
        <v>#NAME?</v>
      </c>
    </row>
    <row r="69" spans="1:4" ht="12.75" customHeight="1">
      <c r="A69" s="3">
        <v>5.41666666666666</v>
      </c>
      <c r="B69" s="1" t="e">
        <f t="shared" si="3"/>
        <v>#NAME?</v>
      </c>
      <c r="C69" s="12" t="e">
        <f aca="true" ca="1" t="shared" si="4" ref="C69:C132">C68+VLOOKUP(B68,ParameterSelection,4)*(VLOOKUP(B68,ParameterSelection,2)-C68)/12+SQRT(1/12)*NORMINV(RAND(),0,VLOOKUP(B68,ParameterSelection,3))</f>
        <v>#NAME?</v>
      </c>
      <c r="D69" s="11" t="e">
        <f t="shared" si="2"/>
        <v>#NAME?</v>
      </c>
    </row>
    <row r="70" spans="1:4" ht="12.75" customHeight="1">
      <c r="A70" s="3">
        <v>5.5</v>
      </c>
      <c r="B70" s="1" t="e">
        <f t="shared" si="3"/>
        <v>#NAME?</v>
      </c>
      <c r="C70" s="12" t="e">
        <f ca="1" t="shared" si="4"/>
        <v>#NAME?</v>
      </c>
      <c r="D70" s="11" t="e">
        <f aca="true" t="shared" si="5" ref="D70:D133">D69*(1+C70)^(1/12)</f>
        <v>#NAME?</v>
      </c>
    </row>
    <row r="71" spans="1:4" ht="12.75" customHeight="1">
      <c r="A71" s="3">
        <v>5.58333333333333</v>
      </c>
      <c r="B71" s="1" t="e">
        <f t="shared" si="3"/>
        <v>#NAME?</v>
      </c>
      <c r="C71" s="12" t="e">
        <f ca="1" t="shared" si="4"/>
        <v>#NAME?</v>
      </c>
      <c r="D71" s="11" t="e">
        <f t="shared" si="5"/>
        <v>#NAME?</v>
      </c>
    </row>
    <row r="72" spans="1:4" ht="12.75" customHeight="1">
      <c r="A72" s="3">
        <v>5.66666666666666</v>
      </c>
      <c r="B72" s="1" t="e">
        <f t="shared" si="3"/>
        <v>#NAME?</v>
      </c>
      <c r="C72" s="12" t="e">
        <f ca="1" t="shared" si="4"/>
        <v>#NAME?</v>
      </c>
      <c r="D72" s="11" t="e">
        <f t="shared" si="5"/>
        <v>#NAME?</v>
      </c>
    </row>
    <row r="73" spans="1:4" ht="12.75" customHeight="1">
      <c r="A73" s="3">
        <v>5.75</v>
      </c>
      <c r="B73" s="1" t="e">
        <f t="shared" si="3"/>
        <v>#NAME?</v>
      </c>
      <c r="C73" s="12" t="e">
        <f ca="1" t="shared" si="4"/>
        <v>#NAME?</v>
      </c>
      <c r="D73" s="11" t="e">
        <f t="shared" si="5"/>
        <v>#NAME?</v>
      </c>
    </row>
    <row r="74" spans="1:4" ht="12.75" customHeight="1">
      <c r="A74" s="3">
        <v>5.83333333333333</v>
      </c>
      <c r="B74" s="1" t="e">
        <f t="shared" si="3"/>
        <v>#NAME?</v>
      </c>
      <c r="C74" s="12" t="e">
        <f ca="1" t="shared" si="4"/>
        <v>#NAME?</v>
      </c>
      <c r="D74" s="11" t="e">
        <f t="shared" si="5"/>
        <v>#NAME?</v>
      </c>
    </row>
    <row r="75" spans="1:4" ht="12.75" customHeight="1">
      <c r="A75" s="3">
        <v>5.91666666666666</v>
      </c>
      <c r="B75" s="1" t="e">
        <f t="shared" si="3"/>
        <v>#NAME?</v>
      </c>
      <c r="C75" s="12" t="e">
        <f ca="1" t="shared" si="4"/>
        <v>#NAME?</v>
      </c>
      <c r="D75" s="11" t="e">
        <f t="shared" si="5"/>
        <v>#NAME?</v>
      </c>
    </row>
    <row r="76" spans="1:4" ht="12.75" customHeight="1">
      <c r="A76" s="3">
        <v>6</v>
      </c>
      <c r="B76" s="1" t="e">
        <f t="shared" si="3"/>
        <v>#NAME?</v>
      </c>
      <c r="C76" s="12" t="e">
        <f ca="1" t="shared" si="4"/>
        <v>#NAME?</v>
      </c>
      <c r="D76" s="11" t="e">
        <f t="shared" si="5"/>
        <v>#NAME?</v>
      </c>
    </row>
    <row r="77" spans="1:4" ht="12.75" customHeight="1">
      <c r="A77" s="3">
        <v>6.08333333333333</v>
      </c>
      <c r="B77" s="1" t="e">
        <f t="shared" si="3"/>
        <v>#NAME?</v>
      </c>
      <c r="C77" s="12" t="e">
        <f ca="1" t="shared" si="4"/>
        <v>#NAME?</v>
      </c>
      <c r="D77" s="11" t="e">
        <f t="shared" si="5"/>
        <v>#NAME?</v>
      </c>
    </row>
    <row r="78" spans="1:4" ht="12.75" customHeight="1">
      <c r="A78" s="3">
        <v>6.16666666666666</v>
      </c>
      <c r="B78" s="1" t="e">
        <f t="shared" si="3"/>
        <v>#NAME?</v>
      </c>
      <c r="C78" s="12" t="e">
        <f ca="1" t="shared" si="4"/>
        <v>#NAME?</v>
      </c>
      <c r="D78" s="11" t="e">
        <f t="shared" si="5"/>
        <v>#NAME?</v>
      </c>
    </row>
    <row r="79" spans="1:4" ht="12.75" customHeight="1">
      <c r="A79" s="3">
        <v>6.25</v>
      </c>
      <c r="B79" s="1" t="e">
        <f t="shared" si="3"/>
        <v>#NAME?</v>
      </c>
      <c r="C79" s="12" t="e">
        <f ca="1" t="shared" si="4"/>
        <v>#NAME?</v>
      </c>
      <c r="D79" s="11" t="e">
        <f t="shared" si="5"/>
        <v>#NAME?</v>
      </c>
    </row>
    <row r="80" spans="1:4" ht="12.75" customHeight="1">
      <c r="A80" s="3">
        <v>6.33333333333333</v>
      </c>
      <c r="B80" s="1" t="e">
        <f t="shared" si="3"/>
        <v>#NAME?</v>
      </c>
      <c r="C80" s="12" t="e">
        <f ca="1" t="shared" si="4"/>
        <v>#NAME?</v>
      </c>
      <c r="D80" s="11" t="e">
        <f t="shared" si="5"/>
        <v>#NAME?</v>
      </c>
    </row>
    <row r="81" spans="1:4" ht="12.75" customHeight="1">
      <c r="A81" s="3">
        <v>6.41666666666666</v>
      </c>
      <c r="B81" s="1" t="e">
        <f t="shared" si="3"/>
        <v>#NAME?</v>
      </c>
      <c r="C81" s="12" t="e">
        <f ca="1" t="shared" si="4"/>
        <v>#NAME?</v>
      </c>
      <c r="D81" s="11" t="e">
        <f t="shared" si="5"/>
        <v>#NAME?</v>
      </c>
    </row>
    <row r="82" spans="1:4" ht="12.75" customHeight="1">
      <c r="A82" s="3">
        <v>6.5</v>
      </c>
      <c r="B82" s="1" t="e">
        <f t="shared" si="3"/>
        <v>#NAME?</v>
      </c>
      <c r="C82" s="12" t="e">
        <f ca="1" t="shared" si="4"/>
        <v>#NAME?</v>
      </c>
      <c r="D82" s="11" t="e">
        <f t="shared" si="5"/>
        <v>#NAME?</v>
      </c>
    </row>
    <row r="83" spans="1:4" ht="12.75" customHeight="1">
      <c r="A83" s="3">
        <v>6.58333333333333</v>
      </c>
      <c r="B83" s="1" t="e">
        <f t="shared" si="3"/>
        <v>#NAME?</v>
      </c>
      <c r="C83" s="12" t="e">
        <f ca="1" t="shared" si="4"/>
        <v>#NAME?</v>
      </c>
      <c r="D83" s="11" t="e">
        <f t="shared" si="5"/>
        <v>#NAME?</v>
      </c>
    </row>
    <row r="84" spans="1:4" ht="12.75" customHeight="1">
      <c r="A84" s="3">
        <v>6.66666666666666</v>
      </c>
      <c r="B84" s="1" t="e">
        <f t="shared" si="3"/>
        <v>#NAME?</v>
      </c>
      <c r="C84" s="12" t="e">
        <f ca="1" t="shared" si="4"/>
        <v>#NAME?</v>
      </c>
      <c r="D84" s="11" t="e">
        <f t="shared" si="5"/>
        <v>#NAME?</v>
      </c>
    </row>
    <row r="85" spans="1:4" ht="12.75" customHeight="1">
      <c r="A85" s="3">
        <v>6.75</v>
      </c>
      <c r="B85" s="1" t="e">
        <f t="shared" si="3"/>
        <v>#NAME?</v>
      </c>
      <c r="C85" s="12" t="e">
        <f ca="1" t="shared" si="4"/>
        <v>#NAME?</v>
      </c>
      <c r="D85" s="11" t="e">
        <f t="shared" si="5"/>
        <v>#NAME?</v>
      </c>
    </row>
    <row r="86" spans="1:4" ht="12.75" customHeight="1">
      <c r="A86" s="3">
        <v>6.83333333333333</v>
      </c>
      <c r="B86" s="1" t="e">
        <f t="shared" si="3"/>
        <v>#NAME?</v>
      </c>
      <c r="C86" s="12" t="e">
        <f ca="1" t="shared" si="4"/>
        <v>#NAME?</v>
      </c>
      <c r="D86" s="11" t="e">
        <f t="shared" si="5"/>
        <v>#NAME?</v>
      </c>
    </row>
    <row r="87" spans="1:4" ht="12.75" customHeight="1">
      <c r="A87" s="3">
        <v>6.91666666666666</v>
      </c>
      <c r="B87" s="1" t="e">
        <f t="shared" si="3"/>
        <v>#NAME?</v>
      </c>
      <c r="C87" s="12" t="e">
        <f ca="1" t="shared" si="4"/>
        <v>#NAME?</v>
      </c>
      <c r="D87" s="11" t="e">
        <f t="shared" si="5"/>
        <v>#NAME?</v>
      </c>
    </row>
    <row r="88" spans="1:4" ht="12.75" customHeight="1">
      <c r="A88" s="3">
        <v>7</v>
      </c>
      <c r="B88" s="1" t="e">
        <f t="shared" si="3"/>
        <v>#NAME?</v>
      </c>
      <c r="C88" s="12" t="e">
        <f ca="1" t="shared" si="4"/>
        <v>#NAME?</v>
      </c>
      <c r="D88" s="11" t="e">
        <f t="shared" si="5"/>
        <v>#NAME?</v>
      </c>
    </row>
    <row r="89" spans="1:4" ht="12.75" customHeight="1">
      <c r="A89" s="3">
        <v>7.08333333333333</v>
      </c>
      <c r="B89" s="1" t="e">
        <f t="shared" si="3"/>
        <v>#NAME?</v>
      </c>
      <c r="C89" s="12" t="e">
        <f ca="1" t="shared" si="4"/>
        <v>#NAME?</v>
      </c>
      <c r="D89" s="11" t="e">
        <f t="shared" si="5"/>
        <v>#NAME?</v>
      </c>
    </row>
    <row r="90" spans="1:4" ht="12.75" customHeight="1">
      <c r="A90" s="3">
        <v>7.16666666666666</v>
      </c>
      <c r="B90" s="1" t="e">
        <f t="shared" si="3"/>
        <v>#NAME?</v>
      </c>
      <c r="C90" s="12" t="e">
        <f ca="1" t="shared" si="4"/>
        <v>#NAME?</v>
      </c>
      <c r="D90" s="11" t="e">
        <f t="shared" si="5"/>
        <v>#NAME?</v>
      </c>
    </row>
    <row r="91" spans="1:4" ht="12.75" customHeight="1">
      <c r="A91" s="3">
        <v>7.25</v>
      </c>
      <c r="B91" s="1" t="e">
        <f t="shared" si="3"/>
        <v>#NAME?</v>
      </c>
      <c r="C91" s="12" t="e">
        <f ca="1" t="shared" si="4"/>
        <v>#NAME?</v>
      </c>
      <c r="D91" s="11" t="e">
        <f t="shared" si="5"/>
        <v>#NAME?</v>
      </c>
    </row>
    <row r="92" spans="1:4" ht="12.75" customHeight="1">
      <c r="A92" s="3">
        <v>7.33333333333333</v>
      </c>
      <c r="B92" s="1" t="e">
        <f t="shared" si="3"/>
        <v>#NAME?</v>
      </c>
      <c r="C92" s="12" t="e">
        <f ca="1" t="shared" si="4"/>
        <v>#NAME?</v>
      </c>
      <c r="D92" s="11" t="e">
        <f t="shared" si="5"/>
        <v>#NAME?</v>
      </c>
    </row>
    <row r="93" spans="1:4" ht="12.75" customHeight="1">
      <c r="A93" s="3">
        <v>7.41666666666666</v>
      </c>
      <c r="B93" s="1" t="e">
        <f aca="true" t="shared" si="6" ref="B93:B156">RegimeSimulation(B92,TransitionProb)</f>
        <v>#NAME?</v>
      </c>
      <c r="C93" s="12" t="e">
        <f ca="1" t="shared" si="4"/>
        <v>#NAME?</v>
      </c>
      <c r="D93" s="11" t="e">
        <f t="shared" si="5"/>
        <v>#NAME?</v>
      </c>
    </row>
    <row r="94" spans="1:4" ht="12.75" customHeight="1">
      <c r="A94" s="3">
        <v>7.5</v>
      </c>
      <c r="B94" s="1" t="e">
        <f t="shared" si="6"/>
        <v>#NAME?</v>
      </c>
      <c r="C94" s="12" t="e">
        <f ca="1" t="shared" si="4"/>
        <v>#NAME?</v>
      </c>
      <c r="D94" s="11" t="e">
        <f t="shared" si="5"/>
        <v>#NAME?</v>
      </c>
    </row>
    <row r="95" spans="1:4" ht="12.75" customHeight="1">
      <c r="A95" s="3">
        <v>7.58333333333333</v>
      </c>
      <c r="B95" s="1" t="e">
        <f t="shared" si="6"/>
        <v>#NAME?</v>
      </c>
      <c r="C95" s="12" t="e">
        <f ca="1" t="shared" si="4"/>
        <v>#NAME?</v>
      </c>
      <c r="D95" s="11" t="e">
        <f t="shared" si="5"/>
        <v>#NAME?</v>
      </c>
    </row>
    <row r="96" spans="1:4" ht="12.75" customHeight="1">
      <c r="A96" s="3">
        <v>7.66666666666666</v>
      </c>
      <c r="B96" s="1" t="e">
        <f t="shared" si="6"/>
        <v>#NAME?</v>
      </c>
      <c r="C96" s="12" t="e">
        <f ca="1" t="shared" si="4"/>
        <v>#NAME?</v>
      </c>
      <c r="D96" s="11" t="e">
        <f t="shared" si="5"/>
        <v>#NAME?</v>
      </c>
    </row>
    <row r="97" spans="1:4" ht="12.75" customHeight="1">
      <c r="A97" s="3">
        <v>7.75</v>
      </c>
      <c r="B97" s="1" t="e">
        <f t="shared" si="6"/>
        <v>#NAME?</v>
      </c>
      <c r="C97" s="12" t="e">
        <f ca="1" t="shared" si="4"/>
        <v>#NAME?</v>
      </c>
      <c r="D97" s="11" t="e">
        <f t="shared" si="5"/>
        <v>#NAME?</v>
      </c>
    </row>
    <row r="98" spans="1:4" ht="12.75" customHeight="1">
      <c r="A98" s="3">
        <v>7.83333333333333</v>
      </c>
      <c r="B98" s="1" t="e">
        <f t="shared" si="6"/>
        <v>#NAME?</v>
      </c>
      <c r="C98" s="12" t="e">
        <f ca="1" t="shared" si="4"/>
        <v>#NAME?</v>
      </c>
      <c r="D98" s="11" t="e">
        <f t="shared" si="5"/>
        <v>#NAME?</v>
      </c>
    </row>
    <row r="99" spans="1:4" ht="12.75" customHeight="1">
      <c r="A99" s="3">
        <v>7.91666666666666</v>
      </c>
      <c r="B99" s="1" t="e">
        <f t="shared" si="6"/>
        <v>#NAME?</v>
      </c>
      <c r="C99" s="12" t="e">
        <f ca="1" t="shared" si="4"/>
        <v>#NAME?</v>
      </c>
      <c r="D99" s="11" t="e">
        <f t="shared" si="5"/>
        <v>#NAME?</v>
      </c>
    </row>
    <row r="100" spans="1:4" ht="12.75" customHeight="1">
      <c r="A100" s="3">
        <v>8</v>
      </c>
      <c r="B100" s="1" t="e">
        <f t="shared" si="6"/>
        <v>#NAME?</v>
      </c>
      <c r="C100" s="12" t="e">
        <f ca="1" t="shared" si="4"/>
        <v>#NAME?</v>
      </c>
      <c r="D100" s="11" t="e">
        <f t="shared" si="5"/>
        <v>#NAME?</v>
      </c>
    </row>
    <row r="101" spans="1:4" ht="12.75" customHeight="1">
      <c r="A101" s="3">
        <v>8.08333333333333</v>
      </c>
      <c r="B101" s="1" t="e">
        <f t="shared" si="6"/>
        <v>#NAME?</v>
      </c>
      <c r="C101" s="12" t="e">
        <f ca="1" t="shared" si="4"/>
        <v>#NAME?</v>
      </c>
      <c r="D101" s="11" t="e">
        <f t="shared" si="5"/>
        <v>#NAME?</v>
      </c>
    </row>
    <row r="102" spans="1:4" ht="12.75" customHeight="1">
      <c r="A102" s="3">
        <v>8.16666666666666</v>
      </c>
      <c r="B102" s="1" t="e">
        <f t="shared" si="6"/>
        <v>#NAME?</v>
      </c>
      <c r="C102" s="12" t="e">
        <f ca="1" t="shared" si="4"/>
        <v>#NAME?</v>
      </c>
      <c r="D102" s="11" t="e">
        <f t="shared" si="5"/>
        <v>#NAME?</v>
      </c>
    </row>
    <row r="103" spans="1:4" ht="12.75" customHeight="1">
      <c r="A103" s="3">
        <v>8.25</v>
      </c>
      <c r="B103" s="1" t="e">
        <f t="shared" si="6"/>
        <v>#NAME?</v>
      </c>
      <c r="C103" s="12" t="e">
        <f ca="1" t="shared" si="4"/>
        <v>#NAME?</v>
      </c>
      <c r="D103" s="11" t="e">
        <f t="shared" si="5"/>
        <v>#NAME?</v>
      </c>
    </row>
    <row r="104" spans="1:4" ht="12.75" customHeight="1">
      <c r="A104" s="3">
        <v>8.33333333333333</v>
      </c>
      <c r="B104" s="1" t="e">
        <f t="shared" si="6"/>
        <v>#NAME?</v>
      </c>
      <c r="C104" s="12" t="e">
        <f ca="1" t="shared" si="4"/>
        <v>#NAME?</v>
      </c>
      <c r="D104" s="11" t="e">
        <f t="shared" si="5"/>
        <v>#NAME?</v>
      </c>
    </row>
    <row r="105" spans="1:4" ht="12.75" customHeight="1">
      <c r="A105" s="3">
        <v>8.41666666666666</v>
      </c>
      <c r="B105" s="1" t="e">
        <f t="shared" si="6"/>
        <v>#NAME?</v>
      </c>
      <c r="C105" s="12" t="e">
        <f ca="1" t="shared" si="4"/>
        <v>#NAME?</v>
      </c>
      <c r="D105" s="11" t="e">
        <f t="shared" si="5"/>
        <v>#NAME?</v>
      </c>
    </row>
    <row r="106" spans="1:4" ht="12.75" customHeight="1">
      <c r="A106" s="3">
        <v>8.5</v>
      </c>
      <c r="B106" s="1" t="e">
        <f t="shared" si="6"/>
        <v>#NAME?</v>
      </c>
      <c r="C106" s="12" t="e">
        <f ca="1" t="shared" si="4"/>
        <v>#NAME?</v>
      </c>
      <c r="D106" s="11" t="e">
        <f t="shared" si="5"/>
        <v>#NAME?</v>
      </c>
    </row>
    <row r="107" spans="1:4" ht="12.75" customHeight="1">
      <c r="A107" s="3">
        <v>8.58333333333333</v>
      </c>
      <c r="B107" s="1" t="e">
        <f t="shared" si="6"/>
        <v>#NAME?</v>
      </c>
      <c r="C107" s="12" t="e">
        <f ca="1" t="shared" si="4"/>
        <v>#NAME?</v>
      </c>
      <c r="D107" s="11" t="e">
        <f t="shared" si="5"/>
        <v>#NAME?</v>
      </c>
    </row>
    <row r="108" spans="1:4" ht="12.75" customHeight="1">
      <c r="A108" s="3">
        <v>8.66666666666666</v>
      </c>
      <c r="B108" s="1" t="e">
        <f t="shared" si="6"/>
        <v>#NAME?</v>
      </c>
      <c r="C108" s="12" t="e">
        <f ca="1" t="shared" si="4"/>
        <v>#NAME?</v>
      </c>
      <c r="D108" s="11" t="e">
        <f t="shared" si="5"/>
        <v>#NAME?</v>
      </c>
    </row>
    <row r="109" spans="1:4" ht="12.75" customHeight="1">
      <c r="A109" s="3">
        <v>8.75</v>
      </c>
      <c r="B109" s="1" t="e">
        <f t="shared" si="6"/>
        <v>#NAME?</v>
      </c>
      <c r="C109" s="12" t="e">
        <f ca="1" t="shared" si="4"/>
        <v>#NAME?</v>
      </c>
      <c r="D109" s="11" t="e">
        <f t="shared" si="5"/>
        <v>#NAME?</v>
      </c>
    </row>
    <row r="110" spans="1:4" ht="12.75" customHeight="1">
      <c r="A110" s="3">
        <v>8.83333333333333</v>
      </c>
      <c r="B110" s="1" t="e">
        <f t="shared" si="6"/>
        <v>#NAME?</v>
      </c>
      <c r="C110" s="12" t="e">
        <f ca="1" t="shared" si="4"/>
        <v>#NAME?</v>
      </c>
      <c r="D110" s="11" t="e">
        <f t="shared" si="5"/>
        <v>#NAME?</v>
      </c>
    </row>
    <row r="111" spans="1:4" ht="12.75" customHeight="1">
      <c r="A111" s="3">
        <v>8.91666666666666</v>
      </c>
      <c r="B111" s="1" t="e">
        <f t="shared" si="6"/>
        <v>#NAME?</v>
      </c>
      <c r="C111" s="12" t="e">
        <f ca="1" t="shared" si="4"/>
        <v>#NAME?</v>
      </c>
      <c r="D111" s="11" t="e">
        <f t="shared" si="5"/>
        <v>#NAME?</v>
      </c>
    </row>
    <row r="112" spans="1:4" ht="12.75" customHeight="1">
      <c r="A112" s="3">
        <v>9</v>
      </c>
      <c r="B112" s="1" t="e">
        <f t="shared" si="6"/>
        <v>#NAME?</v>
      </c>
      <c r="C112" s="12" t="e">
        <f ca="1" t="shared" si="4"/>
        <v>#NAME?</v>
      </c>
      <c r="D112" s="11" t="e">
        <f t="shared" si="5"/>
        <v>#NAME?</v>
      </c>
    </row>
    <row r="113" spans="1:4" ht="12.75" customHeight="1">
      <c r="A113" s="3">
        <v>9.08333333333333</v>
      </c>
      <c r="B113" s="1" t="e">
        <f t="shared" si="6"/>
        <v>#NAME?</v>
      </c>
      <c r="C113" s="12" t="e">
        <f ca="1" t="shared" si="4"/>
        <v>#NAME?</v>
      </c>
      <c r="D113" s="11" t="e">
        <f t="shared" si="5"/>
        <v>#NAME?</v>
      </c>
    </row>
    <row r="114" spans="1:4" ht="12.75" customHeight="1">
      <c r="A114" s="3">
        <v>9.16666666666666</v>
      </c>
      <c r="B114" s="1" t="e">
        <f t="shared" si="6"/>
        <v>#NAME?</v>
      </c>
      <c r="C114" s="12" t="e">
        <f ca="1" t="shared" si="4"/>
        <v>#NAME?</v>
      </c>
      <c r="D114" s="11" t="e">
        <f t="shared" si="5"/>
        <v>#NAME?</v>
      </c>
    </row>
    <row r="115" spans="1:4" ht="12.75" customHeight="1">
      <c r="A115" s="3">
        <v>9.25</v>
      </c>
      <c r="B115" s="1" t="e">
        <f t="shared" si="6"/>
        <v>#NAME?</v>
      </c>
      <c r="C115" s="12" t="e">
        <f ca="1" t="shared" si="4"/>
        <v>#NAME?</v>
      </c>
      <c r="D115" s="11" t="e">
        <f t="shared" si="5"/>
        <v>#NAME?</v>
      </c>
    </row>
    <row r="116" spans="1:4" ht="12.75" customHeight="1">
      <c r="A116" s="3">
        <v>9.33333333333333</v>
      </c>
      <c r="B116" s="1" t="e">
        <f t="shared" si="6"/>
        <v>#NAME?</v>
      </c>
      <c r="C116" s="12" t="e">
        <f ca="1" t="shared" si="4"/>
        <v>#NAME?</v>
      </c>
      <c r="D116" s="11" t="e">
        <f t="shared" si="5"/>
        <v>#NAME?</v>
      </c>
    </row>
    <row r="117" spans="1:4" ht="12.75" customHeight="1">
      <c r="A117" s="3">
        <v>9.41666666666666</v>
      </c>
      <c r="B117" s="1" t="e">
        <f t="shared" si="6"/>
        <v>#NAME?</v>
      </c>
      <c r="C117" s="12" t="e">
        <f ca="1" t="shared" si="4"/>
        <v>#NAME?</v>
      </c>
      <c r="D117" s="11" t="e">
        <f t="shared" si="5"/>
        <v>#NAME?</v>
      </c>
    </row>
    <row r="118" spans="1:4" ht="12.75" customHeight="1">
      <c r="A118" s="3">
        <v>9.5</v>
      </c>
      <c r="B118" s="1" t="e">
        <f t="shared" si="6"/>
        <v>#NAME?</v>
      </c>
      <c r="C118" s="12" t="e">
        <f ca="1" t="shared" si="4"/>
        <v>#NAME?</v>
      </c>
      <c r="D118" s="11" t="e">
        <f t="shared" si="5"/>
        <v>#NAME?</v>
      </c>
    </row>
    <row r="119" spans="1:4" ht="12.75" customHeight="1">
      <c r="A119" s="3">
        <v>9.58333333333333</v>
      </c>
      <c r="B119" s="1" t="e">
        <f t="shared" si="6"/>
        <v>#NAME?</v>
      </c>
      <c r="C119" s="12" t="e">
        <f ca="1" t="shared" si="4"/>
        <v>#NAME?</v>
      </c>
      <c r="D119" s="11" t="e">
        <f t="shared" si="5"/>
        <v>#NAME?</v>
      </c>
    </row>
    <row r="120" spans="1:4" ht="12.75" customHeight="1">
      <c r="A120" s="3">
        <v>9.66666666666666</v>
      </c>
      <c r="B120" s="1" t="e">
        <f t="shared" si="6"/>
        <v>#NAME?</v>
      </c>
      <c r="C120" s="12" t="e">
        <f ca="1" t="shared" si="4"/>
        <v>#NAME?</v>
      </c>
      <c r="D120" s="11" t="e">
        <f t="shared" si="5"/>
        <v>#NAME?</v>
      </c>
    </row>
    <row r="121" spans="1:4" ht="12.75" customHeight="1">
      <c r="A121" s="3">
        <v>9.75</v>
      </c>
      <c r="B121" s="1" t="e">
        <f t="shared" si="6"/>
        <v>#NAME?</v>
      </c>
      <c r="C121" s="12" t="e">
        <f ca="1" t="shared" si="4"/>
        <v>#NAME?</v>
      </c>
      <c r="D121" s="11" t="e">
        <f t="shared" si="5"/>
        <v>#NAME?</v>
      </c>
    </row>
    <row r="122" spans="1:4" ht="12.75" customHeight="1">
      <c r="A122" s="3">
        <v>9.83333333333333</v>
      </c>
      <c r="B122" s="1" t="e">
        <f t="shared" si="6"/>
        <v>#NAME?</v>
      </c>
      <c r="C122" s="12" t="e">
        <f ca="1" t="shared" si="4"/>
        <v>#NAME?</v>
      </c>
      <c r="D122" s="11" t="e">
        <f t="shared" si="5"/>
        <v>#NAME?</v>
      </c>
    </row>
    <row r="123" spans="1:4" ht="12.75" customHeight="1">
      <c r="A123" s="3">
        <v>9.91666666666666</v>
      </c>
      <c r="B123" s="1" t="e">
        <f t="shared" si="6"/>
        <v>#NAME?</v>
      </c>
      <c r="C123" s="12" t="e">
        <f ca="1" t="shared" si="4"/>
        <v>#NAME?</v>
      </c>
      <c r="D123" s="11" t="e">
        <f t="shared" si="5"/>
        <v>#NAME?</v>
      </c>
    </row>
    <row r="124" spans="1:4" ht="12.75" customHeight="1">
      <c r="A124" s="3">
        <v>10</v>
      </c>
      <c r="B124" s="1" t="e">
        <f t="shared" si="6"/>
        <v>#NAME?</v>
      </c>
      <c r="C124" s="12" t="e">
        <f ca="1" t="shared" si="4"/>
        <v>#NAME?</v>
      </c>
      <c r="D124" s="11" t="e">
        <f t="shared" si="5"/>
        <v>#NAME?</v>
      </c>
    </row>
    <row r="125" spans="1:4" ht="12.75" customHeight="1">
      <c r="A125" s="3">
        <v>10.0833333333333</v>
      </c>
      <c r="B125" s="1" t="e">
        <f t="shared" si="6"/>
        <v>#NAME?</v>
      </c>
      <c r="C125" s="12" t="e">
        <f ca="1" t="shared" si="4"/>
        <v>#NAME?</v>
      </c>
      <c r="D125" s="11" t="e">
        <f t="shared" si="5"/>
        <v>#NAME?</v>
      </c>
    </row>
    <row r="126" spans="1:4" ht="12.75" customHeight="1">
      <c r="A126" s="3">
        <v>10.1666666666666</v>
      </c>
      <c r="B126" s="1" t="e">
        <f t="shared" si="6"/>
        <v>#NAME?</v>
      </c>
      <c r="C126" s="12" t="e">
        <f ca="1" t="shared" si="4"/>
        <v>#NAME?</v>
      </c>
      <c r="D126" s="11" t="e">
        <f t="shared" si="5"/>
        <v>#NAME?</v>
      </c>
    </row>
    <row r="127" spans="1:4" ht="12.75" customHeight="1">
      <c r="A127" s="3">
        <v>10.25</v>
      </c>
      <c r="B127" s="1" t="e">
        <f t="shared" si="6"/>
        <v>#NAME?</v>
      </c>
      <c r="C127" s="12" t="e">
        <f ca="1" t="shared" si="4"/>
        <v>#NAME?</v>
      </c>
      <c r="D127" s="11" t="e">
        <f t="shared" si="5"/>
        <v>#NAME?</v>
      </c>
    </row>
    <row r="128" spans="1:4" ht="12.75" customHeight="1">
      <c r="A128" s="3">
        <v>10.3333333333333</v>
      </c>
      <c r="B128" s="1" t="e">
        <f t="shared" si="6"/>
        <v>#NAME?</v>
      </c>
      <c r="C128" s="12" t="e">
        <f ca="1" t="shared" si="4"/>
        <v>#NAME?</v>
      </c>
      <c r="D128" s="11" t="e">
        <f t="shared" si="5"/>
        <v>#NAME?</v>
      </c>
    </row>
    <row r="129" spans="1:4" ht="12.75" customHeight="1">
      <c r="A129" s="3">
        <v>10.4166666666666</v>
      </c>
      <c r="B129" s="1" t="e">
        <f t="shared" si="6"/>
        <v>#NAME?</v>
      </c>
      <c r="C129" s="12" t="e">
        <f ca="1" t="shared" si="4"/>
        <v>#NAME?</v>
      </c>
      <c r="D129" s="11" t="e">
        <f t="shared" si="5"/>
        <v>#NAME?</v>
      </c>
    </row>
    <row r="130" spans="1:4" ht="12.75" customHeight="1">
      <c r="A130" s="3">
        <v>10.5</v>
      </c>
      <c r="B130" s="1" t="e">
        <f t="shared" si="6"/>
        <v>#NAME?</v>
      </c>
      <c r="C130" s="12" t="e">
        <f ca="1" t="shared" si="4"/>
        <v>#NAME?</v>
      </c>
      <c r="D130" s="11" t="e">
        <f t="shared" si="5"/>
        <v>#NAME?</v>
      </c>
    </row>
    <row r="131" spans="1:4" ht="12.75" customHeight="1">
      <c r="A131" s="3">
        <v>10.5833333333333</v>
      </c>
      <c r="B131" s="1" t="e">
        <f t="shared" si="6"/>
        <v>#NAME?</v>
      </c>
      <c r="C131" s="12" t="e">
        <f ca="1" t="shared" si="4"/>
        <v>#NAME?</v>
      </c>
      <c r="D131" s="11" t="e">
        <f t="shared" si="5"/>
        <v>#NAME?</v>
      </c>
    </row>
    <row r="132" spans="1:4" ht="12.75" customHeight="1">
      <c r="A132" s="3">
        <v>10.6666666666666</v>
      </c>
      <c r="B132" s="1" t="e">
        <f t="shared" si="6"/>
        <v>#NAME?</v>
      </c>
      <c r="C132" s="12" t="e">
        <f ca="1" t="shared" si="4"/>
        <v>#NAME?</v>
      </c>
      <c r="D132" s="11" t="e">
        <f t="shared" si="5"/>
        <v>#NAME?</v>
      </c>
    </row>
    <row r="133" spans="1:4" ht="12.75" customHeight="1">
      <c r="A133" s="3">
        <v>10.75</v>
      </c>
      <c r="B133" s="1" t="e">
        <f t="shared" si="6"/>
        <v>#NAME?</v>
      </c>
      <c r="C133" s="12" t="e">
        <f aca="true" ca="1" t="shared" si="7" ref="C133:C196">C132+VLOOKUP(B132,ParameterSelection,4)*(VLOOKUP(B132,ParameterSelection,2)-C132)/12+SQRT(1/12)*NORMINV(RAND(),0,VLOOKUP(B132,ParameterSelection,3))</f>
        <v>#NAME?</v>
      </c>
      <c r="D133" s="11" t="e">
        <f t="shared" si="5"/>
        <v>#NAME?</v>
      </c>
    </row>
    <row r="134" spans="1:4" ht="12.75" customHeight="1">
      <c r="A134" s="3">
        <v>10.8333333333333</v>
      </c>
      <c r="B134" s="1" t="e">
        <f t="shared" si="6"/>
        <v>#NAME?</v>
      </c>
      <c r="C134" s="12" t="e">
        <f ca="1" t="shared" si="7"/>
        <v>#NAME?</v>
      </c>
      <c r="D134" s="11" t="e">
        <f aca="true" t="shared" si="8" ref="D134:D197">D133*(1+C134)^(1/12)</f>
        <v>#NAME?</v>
      </c>
    </row>
    <row r="135" spans="1:4" ht="12.75" customHeight="1">
      <c r="A135" s="3">
        <v>10.9166666666666</v>
      </c>
      <c r="B135" s="1" t="e">
        <f t="shared" si="6"/>
        <v>#NAME?</v>
      </c>
      <c r="C135" s="12" t="e">
        <f ca="1" t="shared" si="7"/>
        <v>#NAME?</v>
      </c>
      <c r="D135" s="11" t="e">
        <f t="shared" si="8"/>
        <v>#NAME?</v>
      </c>
    </row>
    <row r="136" spans="1:4" ht="12.75" customHeight="1">
      <c r="A136" s="3">
        <v>11</v>
      </c>
      <c r="B136" s="1" t="e">
        <f t="shared" si="6"/>
        <v>#NAME?</v>
      </c>
      <c r="C136" s="12" t="e">
        <f ca="1" t="shared" si="7"/>
        <v>#NAME?</v>
      </c>
      <c r="D136" s="11" t="e">
        <f t="shared" si="8"/>
        <v>#NAME?</v>
      </c>
    </row>
    <row r="137" spans="1:4" ht="12.75" customHeight="1">
      <c r="A137" s="3">
        <v>11.0833333333333</v>
      </c>
      <c r="B137" s="1" t="e">
        <f t="shared" si="6"/>
        <v>#NAME?</v>
      </c>
      <c r="C137" s="12" t="e">
        <f ca="1" t="shared" si="7"/>
        <v>#NAME?</v>
      </c>
      <c r="D137" s="11" t="e">
        <f t="shared" si="8"/>
        <v>#NAME?</v>
      </c>
    </row>
    <row r="138" spans="1:4" ht="12.75" customHeight="1">
      <c r="A138" s="3">
        <v>11.1666666666666</v>
      </c>
      <c r="B138" s="1" t="e">
        <f t="shared" si="6"/>
        <v>#NAME?</v>
      </c>
      <c r="C138" s="12" t="e">
        <f ca="1" t="shared" si="7"/>
        <v>#NAME?</v>
      </c>
      <c r="D138" s="11" t="e">
        <f t="shared" si="8"/>
        <v>#NAME?</v>
      </c>
    </row>
    <row r="139" spans="1:4" ht="12.75" customHeight="1">
      <c r="A139" s="3">
        <v>11.25</v>
      </c>
      <c r="B139" s="1" t="e">
        <f t="shared" si="6"/>
        <v>#NAME?</v>
      </c>
      <c r="C139" s="12" t="e">
        <f ca="1" t="shared" si="7"/>
        <v>#NAME?</v>
      </c>
      <c r="D139" s="11" t="e">
        <f t="shared" si="8"/>
        <v>#NAME?</v>
      </c>
    </row>
    <row r="140" spans="1:4" ht="12.75" customHeight="1">
      <c r="A140" s="3">
        <v>11.3333333333333</v>
      </c>
      <c r="B140" s="1" t="e">
        <f t="shared" si="6"/>
        <v>#NAME?</v>
      </c>
      <c r="C140" s="12" t="e">
        <f ca="1" t="shared" si="7"/>
        <v>#NAME?</v>
      </c>
      <c r="D140" s="11" t="e">
        <f t="shared" si="8"/>
        <v>#NAME?</v>
      </c>
    </row>
    <row r="141" spans="1:4" ht="12.75" customHeight="1">
      <c r="A141" s="3">
        <v>11.4166666666666</v>
      </c>
      <c r="B141" s="1" t="e">
        <f t="shared" si="6"/>
        <v>#NAME?</v>
      </c>
      <c r="C141" s="12" t="e">
        <f ca="1" t="shared" si="7"/>
        <v>#NAME?</v>
      </c>
      <c r="D141" s="11" t="e">
        <f t="shared" si="8"/>
        <v>#NAME?</v>
      </c>
    </row>
    <row r="142" spans="1:4" ht="12.75" customHeight="1">
      <c r="A142" s="3">
        <v>11.5</v>
      </c>
      <c r="B142" s="1" t="e">
        <f t="shared" si="6"/>
        <v>#NAME?</v>
      </c>
      <c r="C142" s="12" t="e">
        <f ca="1" t="shared" si="7"/>
        <v>#NAME?</v>
      </c>
      <c r="D142" s="11" t="e">
        <f t="shared" si="8"/>
        <v>#NAME?</v>
      </c>
    </row>
    <row r="143" spans="1:4" ht="12.75" customHeight="1">
      <c r="A143" s="3">
        <v>11.5833333333333</v>
      </c>
      <c r="B143" s="1" t="e">
        <f t="shared" si="6"/>
        <v>#NAME?</v>
      </c>
      <c r="C143" s="12" t="e">
        <f ca="1" t="shared" si="7"/>
        <v>#NAME?</v>
      </c>
      <c r="D143" s="11" t="e">
        <f t="shared" si="8"/>
        <v>#NAME?</v>
      </c>
    </row>
    <row r="144" spans="1:4" ht="12.75" customHeight="1">
      <c r="A144" s="3">
        <v>11.6666666666666</v>
      </c>
      <c r="B144" s="1" t="e">
        <f t="shared" si="6"/>
        <v>#NAME?</v>
      </c>
      <c r="C144" s="12" t="e">
        <f ca="1" t="shared" si="7"/>
        <v>#NAME?</v>
      </c>
      <c r="D144" s="11" t="e">
        <f t="shared" si="8"/>
        <v>#NAME?</v>
      </c>
    </row>
    <row r="145" spans="1:4" ht="12.75" customHeight="1">
      <c r="A145" s="3">
        <v>11.75</v>
      </c>
      <c r="B145" s="1" t="e">
        <f t="shared" si="6"/>
        <v>#NAME?</v>
      </c>
      <c r="C145" s="12" t="e">
        <f ca="1" t="shared" si="7"/>
        <v>#NAME?</v>
      </c>
      <c r="D145" s="11" t="e">
        <f t="shared" si="8"/>
        <v>#NAME?</v>
      </c>
    </row>
    <row r="146" spans="1:4" ht="12.75" customHeight="1">
      <c r="A146" s="3">
        <v>11.8333333333333</v>
      </c>
      <c r="B146" s="1" t="e">
        <f t="shared" si="6"/>
        <v>#NAME?</v>
      </c>
      <c r="C146" s="12" t="e">
        <f ca="1" t="shared" si="7"/>
        <v>#NAME?</v>
      </c>
      <c r="D146" s="11" t="e">
        <f t="shared" si="8"/>
        <v>#NAME?</v>
      </c>
    </row>
    <row r="147" spans="1:4" ht="12.75" customHeight="1">
      <c r="A147" s="3">
        <v>11.9166666666666</v>
      </c>
      <c r="B147" s="1" t="e">
        <f t="shared" si="6"/>
        <v>#NAME?</v>
      </c>
      <c r="C147" s="12" t="e">
        <f ca="1" t="shared" si="7"/>
        <v>#NAME?</v>
      </c>
      <c r="D147" s="11" t="e">
        <f t="shared" si="8"/>
        <v>#NAME?</v>
      </c>
    </row>
    <row r="148" spans="1:4" ht="12.75" customHeight="1">
      <c r="A148" s="3">
        <v>12</v>
      </c>
      <c r="B148" s="1" t="e">
        <f t="shared" si="6"/>
        <v>#NAME?</v>
      </c>
      <c r="C148" s="12" t="e">
        <f ca="1" t="shared" si="7"/>
        <v>#NAME?</v>
      </c>
      <c r="D148" s="11" t="e">
        <f t="shared" si="8"/>
        <v>#NAME?</v>
      </c>
    </row>
    <row r="149" spans="1:4" ht="12.75" customHeight="1">
      <c r="A149" s="3">
        <v>12.0833333333333</v>
      </c>
      <c r="B149" s="1" t="e">
        <f t="shared" si="6"/>
        <v>#NAME?</v>
      </c>
      <c r="C149" s="12" t="e">
        <f ca="1" t="shared" si="7"/>
        <v>#NAME?</v>
      </c>
      <c r="D149" s="11" t="e">
        <f t="shared" si="8"/>
        <v>#NAME?</v>
      </c>
    </row>
    <row r="150" spans="1:4" ht="12.75" customHeight="1">
      <c r="A150" s="3">
        <v>12.1666666666666</v>
      </c>
      <c r="B150" s="1" t="e">
        <f t="shared" si="6"/>
        <v>#NAME?</v>
      </c>
      <c r="C150" s="12" t="e">
        <f ca="1" t="shared" si="7"/>
        <v>#NAME?</v>
      </c>
      <c r="D150" s="11" t="e">
        <f t="shared" si="8"/>
        <v>#NAME?</v>
      </c>
    </row>
    <row r="151" spans="1:4" ht="12.75" customHeight="1">
      <c r="A151" s="3">
        <v>12.25</v>
      </c>
      <c r="B151" s="1" t="e">
        <f t="shared" si="6"/>
        <v>#NAME?</v>
      </c>
      <c r="C151" s="12" t="e">
        <f ca="1" t="shared" si="7"/>
        <v>#NAME?</v>
      </c>
      <c r="D151" s="11" t="e">
        <f t="shared" si="8"/>
        <v>#NAME?</v>
      </c>
    </row>
    <row r="152" spans="1:4" ht="12.75" customHeight="1">
      <c r="A152" s="3">
        <v>12.3333333333333</v>
      </c>
      <c r="B152" s="1" t="e">
        <f t="shared" si="6"/>
        <v>#NAME?</v>
      </c>
      <c r="C152" s="12" t="e">
        <f ca="1" t="shared" si="7"/>
        <v>#NAME?</v>
      </c>
      <c r="D152" s="11" t="e">
        <f t="shared" si="8"/>
        <v>#NAME?</v>
      </c>
    </row>
    <row r="153" spans="1:4" ht="12.75" customHeight="1">
      <c r="A153" s="3">
        <v>12.4166666666666</v>
      </c>
      <c r="B153" s="1" t="e">
        <f t="shared" si="6"/>
        <v>#NAME?</v>
      </c>
      <c r="C153" s="12" t="e">
        <f ca="1" t="shared" si="7"/>
        <v>#NAME?</v>
      </c>
      <c r="D153" s="11" t="e">
        <f t="shared" si="8"/>
        <v>#NAME?</v>
      </c>
    </row>
    <row r="154" spans="1:4" ht="12.75" customHeight="1">
      <c r="A154" s="3">
        <v>12.5</v>
      </c>
      <c r="B154" s="1" t="e">
        <f t="shared" si="6"/>
        <v>#NAME?</v>
      </c>
      <c r="C154" s="12" t="e">
        <f ca="1" t="shared" si="7"/>
        <v>#NAME?</v>
      </c>
      <c r="D154" s="11" t="e">
        <f t="shared" si="8"/>
        <v>#NAME?</v>
      </c>
    </row>
    <row r="155" spans="1:4" ht="12.75" customHeight="1">
      <c r="A155" s="3">
        <v>12.5833333333333</v>
      </c>
      <c r="B155" s="1" t="e">
        <f t="shared" si="6"/>
        <v>#NAME?</v>
      </c>
      <c r="C155" s="12" t="e">
        <f ca="1" t="shared" si="7"/>
        <v>#NAME?</v>
      </c>
      <c r="D155" s="11" t="e">
        <f t="shared" si="8"/>
        <v>#NAME?</v>
      </c>
    </row>
    <row r="156" spans="1:4" ht="12.75" customHeight="1">
      <c r="A156" s="3">
        <v>12.6666666666666</v>
      </c>
      <c r="B156" s="1" t="e">
        <f t="shared" si="6"/>
        <v>#NAME?</v>
      </c>
      <c r="C156" s="12" t="e">
        <f ca="1" t="shared" si="7"/>
        <v>#NAME?</v>
      </c>
      <c r="D156" s="11" t="e">
        <f t="shared" si="8"/>
        <v>#NAME?</v>
      </c>
    </row>
    <row r="157" spans="1:4" ht="12.75" customHeight="1">
      <c r="A157" s="3">
        <v>12.75</v>
      </c>
      <c r="B157" s="1" t="e">
        <f aca="true" t="shared" si="9" ref="B157:B220">RegimeSimulation(B156,TransitionProb)</f>
        <v>#NAME?</v>
      </c>
      <c r="C157" s="12" t="e">
        <f ca="1" t="shared" si="7"/>
        <v>#NAME?</v>
      </c>
      <c r="D157" s="11" t="e">
        <f t="shared" si="8"/>
        <v>#NAME?</v>
      </c>
    </row>
    <row r="158" spans="1:4" ht="12.75" customHeight="1">
      <c r="A158" s="3">
        <v>12.8333333333333</v>
      </c>
      <c r="B158" s="1" t="e">
        <f t="shared" si="9"/>
        <v>#NAME?</v>
      </c>
      <c r="C158" s="12" t="e">
        <f ca="1" t="shared" si="7"/>
        <v>#NAME?</v>
      </c>
      <c r="D158" s="11" t="e">
        <f t="shared" si="8"/>
        <v>#NAME?</v>
      </c>
    </row>
    <row r="159" spans="1:4" ht="12.75" customHeight="1">
      <c r="A159" s="3">
        <v>12.9166666666666</v>
      </c>
      <c r="B159" s="1" t="e">
        <f t="shared" si="9"/>
        <v>#NAME?</v>
      </c>
      <c r="C159" s="12" t="e">
        <f ca="1" t="shared" si="7"/>
        <v>#NAME?</v>
      </c>
      <c r="D159" s="11" t="e">
        <f t="shared" si="8"/>
        <v>#NAME?</v>
      </c>
    </row>
    <row r="160" spans="1:4" ht="12.75" customHeight="1">
      <c r="A160" s="3">
        <v>13</v>
      </c>
      <c r="B160" s="1" t="e">
        <f t="shared" si="9"/>
        <v>#NAME?</v>
      </c>
      <c r="C160" s="12" t="e">
        <f ca="1" t="shared" si="7"/>
        <v>#NAME?</v>
      </c>
      <c r="D160" s="11" t="e">
        <f t="shared" si="8"/>
        <v>#NAME?</v>
      </c>
    </row>
    <row r="161" spans="1:4" ht="12.75" customHeight="1">
      <c r="A161" s="3">
        <v>13.0833333333333</v>
      </c>
      <c r="B161" s="1" t="e">
        <f t="shared" si="9"/>
        <v>#NAME?</v>
      </c>
      <c r="C161" s="12" t="e">
        <f ca="1" t="shared" si="7"/>
        <v>#NAME?</v>
      </c>
      <c r="D161" s="11" t="e">
        <f t="shared" si="8"/>
        <v>#NAME?</v>
      </c>
    </row>
    <row r="162" spans="1:4" ht="12.75" customHeight="1">
      <c r="A162" s="3">
        <v>13.1666666666666</v>
      </c>
      <c r="B162" s="1" t="e">
        <f t="shared" si="9"/>
        <v>#NAME?</v>
      </c>
      <c r="C162" s="12" t="e">
        <f ca="1" t="shared" si="7"/>
        <v>#NAME?</v>
      </c>
      <c r="D162" s="11" t="e">
        <f t="shared" si="8"/>
        <v>#NAME?</v>
      </c>
    </row>
    <row r="163" spans="1:4" ht="12.75" customHeight="1">
      <c r="A163" s="3">
        <v>13.25</v>
      </c>
      <c r="B163" s="1" t="e">
        <f t="shared" si="9"/>
        <v>#NAME?</v>
      </c>
      <c r="C163" s="12" t="e">
        <f ca="1" t="shared" si="7"/>
        <v>#NAME?</v>
      </c>
      <c r="D163" s="11" t="e">
        <f t="shared" si="8"/>
        <v>#NAME?</v>
      </c>
    </row>
    <row r="164" spans="1:4" ht="12.75" customHeight="1">
      <c r="A164" s="3">
        <v>13.3333333333333</v>
      </c>
      <c r="B164" s="1" t="e">
        <f t="shared" si="9"/>
        <v>#NAME?</v>
      </c>
      <c r="C164" s="12" t="e">
        <f ca="1" t="shared" si="7"/>
        <v>#NAME?</v>
      </c>
      <c r="D164" s="11" t="e">
        <f t="shared" si="8"/>
        <v>#NAME?</v>
      </c>
    </row>
    <row r="165" spans="1:4" ht="12.75" customHeight="1">
      <c r="A165" s="3">
        <v>13.4166666666666</v>
      </c>
      <c r="B165" s="1" t="e">
        <f t="shared" si="9"/>
        <v>#NAME?</v>
      </c>
      <c r="C165" s="12" t="e">
        <f ca="1" t="shared" si="7"/>
        <v>#NAME?</v>
      </c>
      <c r="D165" s="11" t="e">
        <f t="shared" si="8"/>
        <v>#NAME?</v>
      </c>
    </row>
    <row r="166" spans="1:4" ht="12.75" customHeight="1">
      <c r="A166" s="3">
        <v>13.5</v>
      </c>
      <c r="B166" s="1" t="e">
        <f t="shared" si="9"/>
        <v>#NAME?</v>
      </c>
      <c r="C166" s="12" t="e">
        <f ca="1" t="shared" si="7"/>
        <v>#NAME?</v>
      </c>
      <c r="D166" s="11" t="e">
        <f t="shared" si="8"/>
        <v>#NAME?</v>
      </c>
    </row>
    <row r="167" spans="1:4" ht="12.75" customHeight="1">
      <c r="A167" s="3">
        <v>13.5833333333333</v>
      </c>
      <c r="B167" s="1" t="e">
        <f t="shared" si="9"/>
        <v>#NAME?</v>
      </c>
      <c r="C167" s="12" t="e">
        <f ca="1" t="shared" si="7"/>
        <v>#NAME?</v>
      </c>
      <c r="D167" s="11" t="e">
        <f t="shared" si="8"/>
        <v>#NAME?</v>
      </c>
    </row>
    <row r="168" spans="1:4" ht="12.75" customHeight="1">
      <c r="A168" s="3">
        <v>13.6666666666666</v>
      </c>
      <c r="B168" s="1" t="e">
        <f t="shared" si="9"/>
        <v>#NAME?</v>
      </c>
      <c r="C168" s="12" t="e">
        <f ca="1" t="shared" si="7"/>
        <v>#NAME?</v>
      </c>
      <c r="D168" s="11" t="e">
        <f t="shared" si="8"/>
        <v>#NAME?</v>
      </c>
    </row>
    <row r="169" spans="1:4" ht="12.75" customHeight="1">
      <c r="A169" s="3">
        <v>13.75</v>
      </c>
      <c r="B169" s="1" t="e">
        <f t="shared" si="9"/>
        <v>#NAME?</v>
      </c>
      <c r="C169" s="12" t="e">
        <f ca="1" t="shared" si="7"/>
        <v>#NAME?</v>
      </c>
      <c r="D169" s="11" t="e">
        <f t="shared" si="8"/>
        <v>#NAME?</v>
      </c>
    </row>
    <row r="170" spans="1:4" ht="12.75" customHeight="1">
      <c r="A170" s="3">
        <v>13.8333333333333</v>
      </c>
      <c r="B170" s="1" t="e">
        <f t="shared" si="9"/>
        <v>#NAME?</v>
      </c>
      <c r="C170" s="12" t="e">
        <f ca="1" t="shared" si="7"/>
        <v>#NAME?</v>
      </c>
      <c r="D170" s="11" t="e">
        <f t="shared" si="8"/>
        <v>#NAME?</v>
      </c>
    </row>
    <row r="171" spans="1:4" ht="12.75" customHeight="1">
      <c r="A171" s="3">
        <v>13.9166666666666</v>
      </c>
      <c r="B171" s="1" t="e">
        <f t="shared" si="9"/>
        <v>#NAME?</v>
      </c>
      <c r="C171" s="12" t="e">
        <f ca="1" t="shared" si="7"/>
        <v>#NAME?</v>
      </c>
      <c r="D171" s="11" t="e">
        <f t="shared" si="8"/>
        <v>#NAME?</v>
      </c>
    </row>
    <row r="172" spans="1:4" ht="12.75" customHeight="1">
      <c r="A172" s="3">
        <v>14</v>
      </c>
      <c r="B172" s="1" t="e">
        <f t="shared" si="9"/>
        <v>#NAME?</v>
      </c>
      <c r="C172" s="12" t="e">
        <f ca="1" t="shared" si="7"/>
        <v>#NAME?</v>
      </c>
      <c r="D172" s="11" t="e">
        <f t="shared" si="8"/>
        <v>#NAME?</v>
      </c>
    </row>
    <row r="173" spans="1:4" ht="12.75" customHeight="1">
      <c r="A173" s="3">
        <v>14.0833333333333</v>
      </c>
      <c r="B173" s="1" t="e">
        <f t="shared" si="9"/>
        <v>#NAME?</v>
      </c>
      <c r="C173" s="12" t="e">
        <f ca="1" t="shared" si="7"/>
        <v>#NAME?</v>
      </c>
      <c r="D173" s="11" t="e">
        <f t="shared" si="8"/>
        <v>#NAME?</v>
      </c>
    </row>
    <row r="174" spans="1:4" ht="12.75" customHeight="1">
      <c r="A174" s="3">
        <v>14.1666666666666</v>
      </c>
      <c r="B174" s="1" t="e">
        <f t="shared" si="9"/>
        <v>#NAME?</v>
      </c>
      <c r="C174" s="12" t="e">
        <f ca="1" t="shared" si="7"/>
        <v>#NAME?</v>
      </c>
      <c r="D174" s="11" t="e">
        <f t="shared" si="8"/>
        <v>#NAME?</v>
      </c>
    </row>
    <row r="175" spans="1:4" ht="12.75" customHeight="1">
      <c r="A175" s="3">
        <v>14.25</v>
      </c>
      <c r="B175" s="1" t="e">
        <f t="shared" si="9"/>
        <v>#NAME?</v>
      </c>
      <c r="C175" s="12" t="e">
        <f ca="1" t="shared" si="7"/>
        <v>#NAME?</v>
      </c>
      <c r="D175" s="11" t="e">
        <f t="shared" si="8"/>
        <v>#NAME?</v>
      </c>
    </row>
    <row r="176" spans="1:4" ht="12.75" customHeight="1">
      <c r="A176" s="3">
        <v>14.3333333333333</v>
      </c>
      <c r="B176" s="1" t="e">
        <f t="shared" si="9"/>
        <v>#NAME?</v>
      </c>
      <c r="C176" s="12" t="e">
        <f ca="1" t="shared" si="7"/>
        <v>#NAME?</v>
      </c>
      <c r="D176" s="11" t="e">
        <f t="shared" si="8"/>
        <v>#NAME?</v>
      </c>
    </row>
    <row r="177" spans="1:4" ht="12.75" customHeight="1">
      <c r="A177" s="3">
        <v>14.4166666666666</v>
      </c>
      <c r="B177" s="1" t="e">
        <f t="shared" si="9"/>
        <v>#NAME?</v>
      </c>
      <c r="C177" s="12" t="e">
        <f ca="1" t="shared" si="7"/>
        <v>#NAME?</v>
      </c>
      <c r="D177" s="11" t="e">
        <f t="shared" si="8"/>
        <v>#NAME?</v>
      </c>
    </row>
    <row r="178" spans="1:4" ht="12.75" customHeight="1">
      <c r="A178" s="3">
        <v>14.5</v>
      </c>
      <c r="B178" s="1" t="e">
        <f t="shared" si="9"/>
        <v>#NAME?</v>
      </c>
      <c r="C178" s="12" t="e">
        <f ca="1" t="shared" si="7"/>
        <v>#NAME?</v>
      </c>
      <c r="D178" s="11" t="e">
        <f t="shared" si="8"/>
        <v>#NAME?</v>
      </c>
    </row>
    <row r="179" spans="1:4" ht="12.75" customHeight="1">
      <c r="A179" s="3">
        <v>14.5833333333333</v>
      </c>
      <c r="B179" s="1" t="e">
        <f t="shared" si="9"/>
        <v>#NAME?</v>
      </c>
      <c r="C179" s="12" t="e">
        <f ca="1" t="shared" si="7"/>
        <v>#NAME?</v>
      </c>
      <c r="D179" s="11" t="e">
        <f t="shared" si="8"/>
        <v>#NAME?</v>
      </c>
    </row>
    <row r="180" spans="1:4" ht="12.75" customHeight="1">
      <c r="A180" s="3">
        <v>14.6666666666666</v>
      </c>
      <c r="B180" s="1" t="e">
        <f t="shared" si="9"/>
        <v>#NAME?</v>
      </c>
      <c r="C180" s="12" t="e">
        <f ca="1" t="shared" si="7"/>
        <v>#NAME?</v>
      </c>
      <c r="D180" s="11" t="e">
        <f t="shared" si="8"/>
        <v>#NAME?</v>
      </c>
    </row>
    <row r="181" spans="1:4" ht="12.75" customHeight="1">
      <c r="A181" s="3">
        <v>14.75</v>
      </c>
      <c r="B181" s="1" t="e">
        <f t="shared" si="9"/>
        <v>#NAME?</v>
      </c>
      <c r="C181" s="12" t="e">
        <f ca="1" t="shared" si="7"/>
        <v>#NAME?</v>
      </c>
      <c r="D181" s="11" t="e">
        <f t="shared" si="8"/>
        <v>#NAME?</v>
      </c>
    </row>
    <row r="182" spans="1:4" ht="12.75" customHeight="1">
      <c r="A182" s="3">
        <v>14.8333333333333</v>
      </c>
      <c r="B182" s="1" t="e">
        <f t="shared" si="9"/>
        <v>#NAME?</v>
      </c>
      <c r="C182" s="12" t="e">
        <f ca="1" t="shared" si="7"/>
        <v>#NAME?</v>
      </c>
      <c r="D182" s="11" t="e">
        <f t="shared" si="8"/>
        <v>#NAME?</v>
      </c>
    </row>
    <row r="183" spans="1:4" ht="12.75" customHeight="1">
      <c r="A183" s="3">
        <v>14.9166666666666</v>
      </c>
      <c r="B183" s="1" t="e">
        <f t="shared" si="9"/>
        <v>#NAME?</v>
      </c>
      <c r="C183" s="12" t="e">
        <f ca="1" t="shared" si="7"/>
        <v>#NAME?</v>
      </c>
      <c r="D183" s="11" t="e">
        <f t="shared" si="8"/>
        <v>#NAME?</v>
      </c>
    </row>
    <row r="184" spans="1:4" ht="12.75" customHeight="1">
      <c r="A184" s="3">
        <v>15</v>
      </c>
      <c r="B184" s="1" t="e">
        <f t="shared" si="9"/>
        <v>#NAME?</v>
      </c>
      <c r="C184" s="12" t="e">
        <f ca="1" t="shared" si="7"/>
        <v>#NAME?</v>
      </c>
      <c r="D184" s="11" t="e">
        <f t="shared" si="8"/>
        <v>#NAME?</v>
      </c>
    </row>
    <row r="185" spans="1:4" ht="12.75" customHeight="1">
      <c r="A185" s="3">
        <v>15.0833333333333</v>
      </c>
      <c r="B185" s="1" t="e">
        <f t="shared" si="9"/>
        <v>#NAME?</v>
      </c>
      <c r="C185" s="12" t="e">
        <f ca="1" t="shared" si="7"/>
        <v>#NAME?</v>
      </c>
      <c r="D185" s="11" t="e">
        <f t="shared" si="8"/>
        <v>#NAME?</v>
      </c>
    </row>
    <row r="186" spans="1:4" ht="12.75" customHeight="1">
      <c r="A186" s="3">
        <v>15.1666666666666</v>
      </c>
      <c r="B186" s="1" t="e">
        <f t="shared" si="9"/>
        <v>#NAME?</v>
      </c>
      <c r="C186" s="12" t="e">
        <f ca="1" t="shared" si="7"/>
        <v>#NAME?</v>
      </c>
      <c r="D186" s="11" t="e">
        <f t="shared" si="8"/>
        <v>#NAME?</v>
      </c>
    </row>
    <row r="187" spans="1:4" ht="12.75" customHeight="1">
      <c r="A187" s="3">
        <v>15.25</v>
      </c>
      <c r="B187" s="1" t="e">
        <f t="shared" si="9"/>
        <v>#NAME?</v>
      </c>
      <c r="C187" s="12" t="e">
        <f ca="1" t="shared" si="7"/>
        <v>#NAME?</v>
      </c>
      <c r="D187" s="11" t="e">
        <f t="shared" si="8"/>
        <v>#NAME?</v>
      </c>
    </row>
    <row r="188" spans="1:4" ht="12.75" customHeight="1">
      <c r="A188" s="3">
        <v>15.3333333333333</v>
      </c>
      <c r="B188" s="1" t="e">
        <f t="shared" si="9"/>
        <v>#NAME?</v>
      </c>
      <c r="C188" s="12" t="e">
        <f ca="1" t="shared" si="7"/>
        <v>#NAME?</v>
      </c>
      <c r="D188" s="11" t="e">
        <f t="shared" si="8"/>
        <v>#NAME?</v>
      </c>
    </row>
    <row r="189" spans="1:4" ht="12.75" customHeight="1">
      <c r="A189" s="3">
        <v>15.4166666666666</v>
      </c>
      <c r="B189" s="1" t="e">
        <f t="shared" si="9"/>
        <v>#NAME?</v>
      </c>
      <c r="C189" s="12" t="e">
        <f ca="1" t="shared" si="7"/>
        <v>#NAME?</v>
      </c>
      <c r="D189" s="11" t="e">
        <f t="shared" si="8"/>
        <v>#NAME?</v>
      </c>
    </row>
    <row r="190" spans="1:4" ht="12.75" customHeight="1">
      <c r="A190" s="3">
        <v>15.5</v>
      </c>
      <c r="B190" s="1" t="e">
        <f t="shared" si="9"/>
        <v>#NAME?</v>
      </c>
      <c r="C190" s="12" t="e">
        <f ca="1" t="shared" si="7"/>
        <v>#NAME?</v>
      </c>
      <c r="D190" s="11" t="e">
        <f t="shared" si="8"/>
        <v>#NAME?</v>
      </c>
    </row>
    <row r="191" spans="1:4" ht="12.75" customHeight="1">
      <c r="A191" s="3">
        <v>15.5833333333333</v>
      </c>
      <c r="B191" s="1" t="e">
        <f t="shared" si="9"/>
        <v>#NAME?</v>
      </c>
      <c r="C191" s="12" t="e">
        <f ca="1" t="shared" si="7"/>
        <v>#NAME?</v>
      </c>
      <c r="D191" s="11" t="e">
        <f t="shared" si="8"/>
        <v>#NAME?</v>
      </c>
    </row>
    <row r="192" spans="1:4" ht="12.75" customHeight="1">
      <c r="A192" s="3">
        <v>15.6666666666666</v>
      </c>
      <c r="B192" s="1" t="e">
        <f t="shared" si="9"/>
        <v>#NAME?</v>
      </c>
      <c r="C192" s="12" t="e">
        <f ca="1" t="shared" si="7"/>
        <v>#NAME?</v>
      </c>
      <c r="D192" s="11" t="e">
        <f t="shared" si="8"/>
        <v>#NAME?</v>
      </c>
    </row>
    <row r="193" spans="1:4" ht="12.75" customHeight="1">
      <c r="A193" s="3">
        <v>15.75</v>
      </c>
      <c r="B193" s="1" t="e">
        <f t="shared" si="9"/>
        <v>#NAME?</v>
      </c>
      <c r="C193" s="12" t="e">
        <f ca="1" t="shared" si="7"/>
        <v>#NAME?</v>
      </c>
      <c r="D193" s="11" t="e">
        <f t="shared" si="8"/>
        <v>#NAME?</v>
      </c>
    </row>
    <row r="194" spans="1:4" ht="12.75" customHeight="1">
      <c r="A194" s="3">
        <v>15.8333333333333</v>
      </c>
      <c r="B194" s="1" t="e">
        <f t="shared" si="9"/>
        <v>#NAME?</v>
      </c>
      <c r="C194" s="12" t="e">
        <f ca="1" t="shared" si="7"/>
        <v>#NAME?</v>
      </c>
      <c r="D194" s="11" t="e">
        <f t="shared" si="8"/>
        <v>#NAME?</v>
      </c>
    </row>
    <row r="195" spans="1:4" ht="12.75" customHeight="1">
      <c r="A195" s="3">
        <v>15.9166666666666</v>
      </c>
      <c r="B195" s="1" t="e">
        <f t="shared" si="9"/>
        <v>#NAME?</v>
      </c>
      <c r="C195" s="12" t="e">
        <f ca="1" t="shared" si="7"/>
        <v>#NAME?</v>
      </c>
      <c r="D195" s="11" t="e">
        <f t="shared" si="8"/>
        <v>#NAME?</v>
      </c>
    </row>
    <row r="196" spans="1:4" ht="12.75" customHeight="1">
      <c r="A196" s="3">
        <v>16</v>
      </c>
      <c r="B196" s="1" t="e">
        <f t="shared" si="9"/>
        <v>#NAME?</v>
      </c>
      <c r="C196" s="12" t="e">
        <f ca="1" t="shared" si="7"/>
        <v>#NAME?</v>
      </c>
      <c r="D196" s="11" t="e">
        <f t="shared" si="8"/>
        <v>#NAME?</v>
      </c>
    </row>
    <row r="197" spans="1:4" ht="12.75" customHeight="1">
      <c r="A197" s="3">
        <v>16.0833333333333</v>
      </c>
      <c r="B197" s="1" t="e">
        <f t="shared" si="9"/>
        <v>#NAME?</v>
      </c>
      <c r="C197" s="12" t="e">
        <f aca="true" ca="1" t="shared" si="10" ref="C197:C260">C196+VLOOKUP(B196,ParameterSelection,4)*(VLOOKUP(B196,ParameterSelection,2)-C196)/12+SQRT(1/12)*NORMINV(RAND(),0,VLOOKUP(B196,ParameterSelection,3))</f>
        <v>#NAME?</v>
      </c>
      <c r="D197" s="11" t="e">
        <f t="shared" si="8"/>
        <v>#NAME?</v>
      </c>
    </row>
    <row r="198" spans="1:4" ht="12.75" customHeight="1">
      <c r="A198" s="3">
        <v>16.1666666666666</v>
      </c>
      <c r="B198" s="1" t="e">
        <f t="shared" si="9"/>
        <v>#NAME?</v>
      </c>
      <c r="C198" s="12" t="e">
        <f ca="1" t="shared" si="10"/>
        <v>#NAME?</v>
      </c>
      <c r="D198" s="11" t="e">
        <f aca="true" t="shared" si="11" ref="D198:D261">D197*(1+C198)^(1/12)</f>
        <v>#NAME?</v>
      </c>
    </row>
    <row r="199" spans="1:4" ht="12.75" customHeight="1">
      <c r="A199" s="3">
        <v>16.25</v>
      </c>
      <c r="B199" s="1" t="e">
        <f t="shared" si="9"/>
        <v>#NAME?</v>
      </c>
      <c r="C199" s="12" t="e">
        <f ca="1" t="shared" si="10"/>
        <v>#NAME?</v>
      </c>
      <c r="D199" s="11" t="e">
        <f t="shared" si="11"/>
        <v>#NAME?</v>
      </c>
    </row>
    <row r="200" spans="1:4" ht="12.75" customHeight="1">
      <c r="A200" s="3">
        <v>16.3333333333333</v>
      </c>
      <c r="B200" s="1" t="e">
        <f t="shared" si="9"/>
        <v>#NAME?</v>
      </c>
      <c r="C200" s="12" t="e">
        <f ca="1" t="shared" si="10"/>
        <v>#NAME?</v>
      </c>
      <c r="D200" s="11" t="e">
        <f t="shared" si="11"/>
        <v>#NAME?</v>
      </c>
    </row>
    <row r="201" spans="1:4" ht="12.75" customHeight="1">
      <c r="A201" s="3">
        <v>16.4166666666666</v>
      </c>
      <c r="B201" s="1" t="e">
        <f t="shared" si="9"/>
        <v>#NAME?</v>
      </c>
      <c r="C201" s="12" t="e">
        <f ca="1" t="shared" si="10"/>
        <v>#NAME?</v>
      </c>
      <c r="D201" s="11" t="e">
        <f t="shared" si="11"/>
        <v>#NAME?</v>
      </c>
    </row>
    <row r="202" spans="1:4" ht="12.75" customHeight="1">
      <c r="A202" s="3">
        <v>16.5</v>
      </c>
      <c r="B202" s="1" t="e">
        <f t="shared" si="9"/>
        <v>#NAME?</v>
      </c>
      <c r="C202" s="12" t="e">
        <f ca="1" t="shared" si="10"/>
        <v>#NAME?</v>
      </c>
      <c r="D202" s="11" t="e">
        <f t="shared" si="11"/>
        <v>#NAME?</v>
      </c>
    </row>
    <row r="203" spans="1:4" ht="12.75" customHeight="1">
      <c r="A203" s="3">
        <v>16.5833333333333</v>
      </c>
      <c r="B203" s="1" t="e">
        <f t="shared" si="9"/>
        <v>#NAME?</v>
      </c>
      <c r="C203" s="12" t="e">
        <f ca="1" t="shared" si="10"/>
        <v>#NAME?</v>
      </c>
      <c r="D203" s="11" t="e">
        <f t="shared" si="11"/>
        <v>#NAME?</v>
      </c>
    </row>
    <row r="204" spans="1:4" ht="12.75" customHeight="1">
      <c r="A204" s="3">
        <v>16.6666666666666</v>
      </c>
      <c r="B204" s="1" t="e">
        <f t="shared" si="9"/>
        <v>#NAME?</v>
      </c>
      <c r="C204" s="12" t="e">
        <f ca="1" t="shared" si="10"/>
        <v>#NAME?</v>
      </c>
      <c r="D204" s="11" t="e">
        <f t="shared" si="11"/>
        <v>#NAME?</v>
      </c>
    </row>
    <row r="205" spans="1:4" ht="12.75" customHeight="1">
      <c r="A205" s="3">
        <v>16.75</v>
      </c>
      <c r="B205" s="1" t="e">
        <f t="shared" si="9"/>
        <v>#NAME?</v>
      </c>
      <c r="C205" s="12" t="e">
        <f ca="1" t="shared" si="10"/>
        <v>#NAME?</v>
      </c>
      <c r="D205" s="11" t="e">
        <f t="shared" si="11"/>
        <v>#NAME?</v>
      </c>
    </row>
    <row r="206" spans="1:4" ht="12.75" customHeight="1">
      <c r="A206" s="3">
        <v>16.8333333333333</v>
      </c>
      <c r="B206" s="1" t="e">
        <f t="shared" si="9"/>
        <v>#NAME?</v>
      </c>
      <c r="C206" s="12" t="e">
        <f ca="1" t="shared" si="10"/>
        <v>#NAME?</v>
      </c>
      <c r="D206" s="11" t="e">
        <f t="shared" si="11"/>
        <v>#NAME?</v>
      </c>
    </row>
    <row r="207" spans="1:4" ht="12.75" customHeight="1">
      <c r="A207" s="3">
        <v>16.9166666666666</v>
      </c>
      <c r="B207" s="1" t="e">
        <f t="shared" si="9"/>
        <v>#NAME?</v>
      </c>
      <c r="C207" s="12" t="e">
        <f ca="1" t="shared" si="10"/>
        <v>#NAME?</v>
      </c>
      <c r="D207" s="11" t="e">
        <f t="shared" si="11"/>
        <v>#NAME?</v>
      </c>
    </row>
    <row r="208" spans="1:4" ht="12.75" customHeight="1">
      <c r="A208" s="3">
        <v>17</v>
      </c>
      <c r="B208" s="1" t="e">
        <f t="shared" si="9"/>
        <v>#NAME?</v>
      </c>
      <c r="C208" s="12" t="e">
        <f ca="1" t="shared" si="10"/>
        <v>#NAME?</v>
      </c>
      <c r="D208" s="11" t="e">
        <f t="shared" si="11"/>
        <v>#NAME?</v>
      </c>
    </row>
    <row r="209" spans="1:4" ht="12.75" customHeight="1">
      <c r="A209" s="3">
        <v>17.0833333333333</v>
      </c>
      <c r="B209" s="1" t="e">
        <f t="shared" si="9"/>
        <v>#NAME?</v>
      </c>
      <c r="C209" s="12" t="e">
        <f ca="1" t="shared" si="10"/>
        <v>#NAME?</v>
      </c>
      <c r="D209" s="11" t="e">
        <f t="shared" si="11"/>
        <v>#NAME?</v>
      </c>
    </row>
    <row r="210" spans="1:4" ht="12.75" customHeight="1">
      <c r="A210" s="3">
        <v>17.1666666666666</v>
      </c>
      <c r="B210" s="1" t="e">
        <f t="shared" si="9"/>
        <v>#NAME?</v>
      </c>
      <c r="C210" s="12" t="e">
        <f ca="1" t="shared" si="10"/>
        <v>#NAME?</v>
      </c>
      <c r="D210" s="11" t="e">
        <f t="shared" si="11"/>
        <v>#NAME?</v>
      </c>
    </row>
    <row r="211" spans="1:4" ht="12.75" customHeight="1">
      <c r="A211" s="3">
        <v>17.25</v>
      </c>
      <c r="B211" s="1" t="e">
        <f t="shared" si="9"/>
        <v>#NAME?</v>
      </c>
      <c r="C211" s="12" t="e">
        <f ca="1" t="shared" si="10"/>
        <v>#NAME?</v>
      </c>
      <c r="D211" s="11" t="e">
        <f t="shared" si="11"/>
        <v>#NAME?</v>
      </c>
    </row>
    <row r="212" spans="1:4" ht="12.75" customHeight="1">
      <c r="A212" s="3">
        <v>17.3333333333333</v>
      </c>
      <c r="B212" s="1" t="e">
        <f t="shared" si="9"/>
        <v>#NAME?</v>
      </c>
      <c r="C212" s="12" t="e">
        <f ca="1" t="shared" si="10"/>
        <v>#NAME?</v>
      </c>
      <c r="D212" s="11" t="e">
        <f t="shared" si="11"/>
        <v>#NAME?</v>
      </c>
    </row>
    <row r="213" spans="1:4" ht="12.75" customHeight="1">
      <c r="A213" s="3">
        <v>17.4166666666666</v>
      </c>
      <c r="B213" s="1" t="e">
        <f t="shared" si="9"/>
        <v>#NAME?</v>
      </c>
      <c r="C213" s="12" t="e">
        <f ca="1" t="shared" si="10"/>
        <v>#NAME?</v>
      </c>
      <c r="D213" s="11" t="e">
        <f t="shared" si="11"/>
        <v>#NAME?</v>
      </c>
    </row>
    <row r="214" spans="1:4" ht="12.75" customHeight="1">
      <c r="A214" s="3">
        <v>17.5</v>
      </c>
      <c r="B214" s="1" t="e">
        <f t="shared" si="9"/>
        <v>#NAME?</v>
      </c>
      <c r="C214" s="12" t="e">
        <f ca="1" t="shared" si="10"/>
        <v>#NAME?</v>
      </c>
      <c r="D214" s="11" t="e">
        <f t="shared" si="11"/>
        <v>#NAME?</v>
      </c>
    </row>
    <row r="215" spans="1:4" ht="12.75" customHeight="1">
      <c r="A215" s="3">
        <v>17.5833333333333</v>
      </c>
      <c r="B215" s="1" t="e">
        <f t="shared" si="9"/>
        <v>#NAME?</v>
      </c>
      <c r="C215" s="12" t="e">
        <f ca="1" t="shared" si="10"/>
        <v>#NAME?</v>
      </c>
      <c r="D215" s="11" t="e">
        <f t="shared" si="11"/>
        <v>#NAME?</v>
      </c>
    </row>
    <row r="216" spans="1:4" ht="12.75" customHeight="1">
      <c r="A216" s="3">
        <v>17.6666666666666</v>
      </c>
      <c r="B216" s="1" t="e">
        <f t="shared" si="9"/>
        <v>#NAME?</v>
      </c>
      <c r="C216" s="12" t="e">
        <f ca="1" t="shared" si="10"/>
        <v>#NAME?</v>
      </c>
      <c r="D216" s="11" t="e">
        <f t="shared" si="11"/>
        <v>#NAME?</v>
      </c>
    </row>
    <row r="217" spans="1:4" ht="12.75" customHeight="1">
      <c r="A217" s="3">
        <v>17.75</v>
      </c>
      <c r="B217" s="1" t="e">
        <f t="shared" si="9"/>
        <v>#NAME?</v>
      </c>
      <c r="C217" s="12" t="e">
        <f ca="1" t="shared" si="10"/>
        <v>#NAME?</v>
      </c>
      <c r="D217" s="11" t="e">
        <f t="shared" si="11"/>
        <v>#NAME?</v>
      </c>
    </row>
    <row r="218" spans="1:4" ht="12.75" customHeight="1">
      <c r="A218" s="3">
        <v>17.8333333333333</v>
      </c>
      <c r="B218" s="1" t="e">
        <f t="shared" si="9"/>
        <v>#NAME?</v>
      </c>
      <c r="C218" s="12" t="e">
        <f ca="1" t="shared" si="10"/>
        <v>#NAME?</v>
      </c>
      <c r="D218" s="11" t="e">
        <f t="shared" si="11"/>
        <v>#NAME?</v>
      </c>
    </row>
    <row r="219" spans="1:4" ht="12.75" customHeight="1">
      <c r="A219" s="3">
        <v>17.9166666666666</v>
      </c>
      <c r="B219" s="1" t="e">
        <f t="shared" si="9"/>
        <v>#NAME?</v>
      </c>
      <c r="C219" s="12" t="e">
        <f ca="1" t="shared" si="10"/>
        <v>#NAME?</v>
      </c>
      <c r="D219" s="11" t="e">
        <f t="shared" si="11"/>
        <v>#NAME?</v>
      </c>
    </row>
    <row r="220" spans="1:4" ht="12.75" customHeight="1">
      <c r="A220" s="3">
        <v>18</v>
      </c>
      <c r="B220" s="1" t="e">
        <f t="shared" si="9"/>
        <v>#NAME?</v>
      </c>
      <c r="C220" s="12" t="e">
        <f ca="1" t="shared" si="10"/>
        <v>#NAME?</v>
      </c>
      <c r="D220" s="11" t="e">
        <f t="shared" si="11"/>
        <v>#NAME?</v>
      </c>
    </row>
    <row r="221" spans="1:4" ht="12.75" customHeight="1">
      <c r="A221" s="3">
        <v>18.0833333333333</v>
      </c>
      <c r="B221" s="1" t="e">
        <f aca="true" t="shared" si="12" ref="B221:B284">RegimeSimulation(B220,TransitionProb)</f>
        <v>#NAME?</v>
      </c>
      <c r="C221" s="12" t="e">
        <f ca="1" t="shared" si="10"/>
        <v>#NAME?</v>
      </c>
      <c r="D221" s="11" t="e">
        <f t="shared" si="11"/>
        <v>#NAME?</v>
      </c>
    </row>
    <row r="222" spans="1:4" ht="12.75" customHeight="1">
      <c r="A222" s="3">
        <v>18.1666666666666</v>
      </c>
      <c r="B222" s="1" t="e">
        <f t="shared" si="12"/>
        <v>#NAME?</v>
      </c>
      <c r="C222" s="12" t="e">
        <f ca="1" t="shared" si="10"/>
        <v>#NAME?</v>
      </c>
      <c r="D222" s="11" t="e">
        <f t="shared" si="11"/>
        <v>#NAME?</v>
      </c>
    </row>
    <row r="223" spans="1:4" ht="12.75" customHeight="1">
      <c r="A223" s="3">
        <v>18.25</v>
      </c>
      <c r="B223" s="1" t="e">
        <f t="shared" si="12"/>
        <v>#NAME?</v>
      </c>
      <c r="C223" s="12" t="e">
        <f ca="1" t="shared" si="10"/>
        <v>#NAME?</v>
      </c>
      <c r="D223" s="11" t="e">
        <f t="shared" si="11"/>
        <v>#NAME?</v>
      </c>
    </row>
    <row r="224" spans="1:4" ht="12.75" customHeight="1">
      <c r="A224" s="3">
        <v>18.3333333333333</v>
      </c>
      <c r="B224" s="1" t="e">
        <f t="shared" si="12"/>
        <v>#NAME?</v>
      </c>
      <c r="C224" s="12" t="e">
        <f ca="1" t="shared" si="10"/>
        <v>#NAME?</v>
      </c>
      <c r="D224" s="11" t="e">
        <f t="shared" si="11"/>
        <v>#NAME?</v>
      </c>
    </row>
    <row r="225" spans="1:4" ht="12.75" customHeight="1">
      <c r="A225" s="3">
        <v>18.4166666666666</v>
      </c>
      <c r="B225" s="1" t="e">
        <f t="shared" si="12"/>
        <v>#NAME?</v>
      </c>
      <c r="C225" s="12" t="e">
        <f ca="1" t="shared" si="10"/>
        <v>#NAME?</v>
      </c>
      <c r="D225" s="11" t="e">
        <f t="shared" si="11"/>
        <v>#NAME?</v>
      </c>
    </row>
    <row r="226" spans="1:4" ht="12.75" customHeight="1">
      <c r="A226" s="3">
        <v>18.5</v>
      </c>
      <c r="B226" s="1" t="e">
        <f t="shared" si="12"/>
        <v>#NAME?</v>
      </c>
      <c r="C226" s="12" t="e">
        <f ca="1" t="shared" si="10"/>
        <v>#NAME?</v>
      </c>
      <c r="D226" s="11" t="e">
        <f t="shared" si="11"/>
        <v>#NAME?</v>
      </c>
    </row>
    <row r="227" spans="1:4" ht="12.75" customHeight="1">
      <c r="A227" s="3">
        <v>18.5833333333333</v>
      </c>
      <c r="B227" s="1" t="e">
        <f t="shared" si="12"/>
        <v>#NAME?</v>
      </c>
      <c r="C227" s="12" t="e">
        <f ca="1" t="shared" si="10"/>
        <v>#NAME?</v>
      </c>
      <c r="D227" s="11" t="e">
        <f t="shared" si="11"/>
        <v>#NAME?</v>
      </c>
    </row>
    <row r="228" spans="1:4" ht="12.75" customHeight="1">
      <c r="A228" s="3">
        <v>18.6666666666666</v>
      </c>
      <c r="B228" s="1" t="e">
        <f t="shared" si="12"/>
        <v>#NAME?</v>
      </c>
      <c r="C228" s="12" t="e">
        <f ca="1" t="shared" si="10"/>
        <v>#NAME?</v>
      </c>
      <c r="D228" s="11" t="e">
        <f t="shared" si="11"/>
        <v>#NAME?</v>
      </c>
    </row>
    <row r="229" spans="1:4" ht="12.75" customHeight="1">
      <c r="A229" s="3">
        <v>18.75</v>
      </c>
      <c r="B229" s="1" t="e">
        <f t="shared" si="12"/>
        <v>#NAME?</v>
      </c>
      <c r="C229" s="12" t="e">
        <f ca="1" t="shared" si="10"/>
        <v>#NAME?</v>
      </c>
      <c r="D229" s="11" t="e">
        <f t="shared" si="11"/>
        <v>#NAME?</v>
      </c>
    </row>
    <row r="230" spans="1:4" ht="12.75" customHeight="1">
      <c r="A230" s="3">
        <v>18.8333333333333</v>
      </c>
      <c r="B230" s="1" t="e">
        <f t="shared" si="12"/>
        <v>#NAME?</v>
      </c>
      <c r="C230" s="12" t="e">
        <f ca="1" t="shared" si="10"/>
        <v>#NAME?</v>
      </c>
      <c r="D230" s="11" t="e">
        <f t="shared" si="11"/>
        <v>#NAME?</v>
      </c>
    </row>
    <row r="231" spans="1:4" ht="12.75" customHeight="1">
      <c r="A231" s="3">
        <v>18.9166666666666</v>
      </c>
      <c r="B231" s="1" t="e">
        <f t="shared" si="12"/>
        <v>#NAME?</v>
      </c>
      <c r="C231" s="12" t="e">
        <f ca="1" t="shared" si="10"/>
        <v>#NAME?</v>
      </c>
      <c r="D231" s="11" t="e">
        <f t="shared" si="11"/>
        <v>#NAME?</v>
      </c>
    </row>
    <row r="232" spans="1:4" ht="12.75" customHeight="1">
      <c r="A232" s="3">
        <v>19</v>
      </c>
      <c r="B232" s="1" t="e">
        <f t="shared" si="12"/>
        <v>#NAME?</v>
      </c>
      <c r="C232" s="12" t="e">
        <f ca="1" t="shared" si="10"/>
        <v>#NAME?</v>
      </c>
      <c r="D232" s="11" t="e">
        <f t="shared" si="11"/>
        <v>#NAME?</v>
      </c>
    </row>
    <row r="233" spans="1:4" ht="12.75" customHeight="1">
      <c r="A233" s="3">
        <v>19.0833333333333</v>
      </c>
      <c r="B233" s="1" t="e">
        <f t="shared" si="12"/>
        <v>#NAME?</v>
      </c>
      <c r="C233" s="12" t="e">
        <f ca="1" t="shared" si="10"/>
        <v>#NAME?</v>
      </c>
      <c r="D233" s="11" t="e">
        <f t="shared" si="11"/>
        <v>#NAME?</v>
      </c>
    </row>
    <row r="234" spans="1:4" ht="12.75" customHeight="1">
      <c r="A234" s="3">
        <v>19.1666666666666</v>
      </c>
      <c r="B234" s="1" t="e">
        <f t="shared" si="12"/>
        <v>#NAME?</v>
      </c>
      <c r="C234" s="12" t="e">
        <f ca="1" t="shared" si="10"/>
        <v>#NAME?</v>
      </c>
      <c r="D234" s="11" t="e">
        <f t="shared" si="11"/>
        <v>#NAME?</v>
      </c>
    </row>
    <row r="235" spans="1:4" ht="12.75" customHeight="1">
      <c r="A235" s="3">
        <v>19.25</v>
      </c>
      <c r="B235" s="1" t="e">
        <f t="shared" si="12"/>
        <v>#NAME?</v>
      </c>
      <c r="C235" s="12" t="e">
        <f ca="1" t="shared" si="10"/>
        <v>#NAME?</v>
      </c>
      <c r="D235" s="11" t="e">
        <f t="shared" si="11"/>
        <v>#NAME?</v>
      </c>
    </row>
    <row r="236" spans="1:4" ht="12.75" customHeight="1">
      <c r="A236" s="3">
        <v>19.3333333333333</v>
      </c>
      <c r="B236" s="1" t="e">
        <f t="shared" si="12"/>
        <v>#NAME?</v>
      </c>
      <c r="C236" s="12" t="e">
        <f ca="1" t="shared" si="10"/>
        <v>#NAME?</v>
      </c>
      <c r="D236" s="11" t="e">
        <f t="shared" si="11"/>
        <v>#NAME?</v>
      </c>
    </row>
    <row r="237" spans="1:4" ht="12.75" customHeight="1">
      <c r="A237" s="3">
        <v>19.4166666666666</v>
      </c>
      <c r="B237" s="1" t="e">
        <f t="shared" si="12"/>
        <v>#NAME?</v>
      </c>
      <c r="C237" s="12" t="e">
        <f ca="1" t="shared" si="10"/>
        <v>#NAME?</v>
      </c>
      <c r="D237" s="11" t="e">
        <f t="shared" si="11"/>
        <v>#NAME?</v>
      </c>
    </row>
    <row r="238" spans="1:4" ht="12.75" customHeight="1">
      <c r="A238" s="3">
        <v>19.5</v>
      </c>
      <c r="B238" s="1" t="e">
        <f t="shared" si="12"/>
        <v>#NAME?</v>
      </c>
      <c r="C238" s="12" t="e">
        <f ca="1" t="shared" si="10"/>
        <v>#NAME?</v>
      </c>
      <c r="D238" s="11" t="e">
        <f t="shared" si="11"/>
        <v>#NAME?</v>
      </c>
    </row>
    <row r="239" spans="1:4" ht="12.75" customHeight="1">
      <c r="A239" s="3">
        <v>19.5833333333333</v>
      </c>
      <c r="B239" s="1" t="e">
        <f t="shared" si="12"/>
        <v>#NAME?</v>
      </c>
      <c r="C239" s="12" t="e">
        <f ca="1" t="shared" si="10"/>
        <v>#NAME?</v>
      </c>
      <c r="D239" s="11" t="e">
        <f t="shared" si="11"/>
        <v>#NAME?</v>
      </c>
    </row>
    <row r="240" spans="1:4" ht="12.75" customHeight="1">
      <c r="A240" s="3">
        <v>19.6666666666666</v>
      </c>
      <c r="B240" s="1" t="e">
        <f t="shared" si="12"/>
        <v>#NAME?</v>
      </c>
      <c r="C240" s="12" t="e">
        <f ca="1" t="shared" si="10"/>
        <v>#NAME?</v>
      </c>
      <c r="D240" s="11" t="e">
        <f t="shared" si="11"/>
        <v>#NAME?</v>
      </c>
    </row>
    <row r="241" spans="1:4" ht="12.75" customHeight="1">
      <c r="A241" s="3">
        <v>19.75</v>
      </c>
      <c r="B241" s="1" t="e">
        <f t="shared" si="12"/>
        <v>#NAME?</v>
      </c>
      <c r="C241" s="12" t="e">
        <f ca="1" t="shared" si="10"/>
        <v>#NAME?</v>
      </c>
      <c r="D241" s="11" t="e">
        <f t="shared" si="11"/>
        <v>#NAME?</v>
      </c>
    </row>
    <row r="242" spans="1:4" ht="12.75" customHeight="1">
      <c r="A242" s="3">
        <v>19.8333333333333</v>
      </c>
      <c r="B242" s="1" t="e">
        <f t="shared" si="12"/>
        <v>#NAME?</v>
      </c>
      <c r="C242" s="12" t="e">
        <f ca="1" t="shared" si="10"/>
        <v>#NAME?</v>
      </c>
      <c r="D242" s="11" t="e">
        <f t="shared" si="11"/>
        <v>#NAME?</v>
      </c>
    </row>
    <row r="243" spans="1:4" ht="12.75" customHeight="1">
      <c r="A243" s="3">
        <v>19.9166666666666</v>
      </c>
      <c r="B243" s="1" t="e">
        <f t="shared" si="12"/>
        <v>#NAME?</v>
      </c>
      <c r="C243" s="12" t="e">
        <f ca="1" t="shared" si="10"/>
        <v>#NAME?</v>
      </c>
      <c r="D243" s="11" t="e">
        <f t="shared" si="11"/>
        <v>#NAME?</v>
      </c>
    </row>
    <row r="244" spans="1:4" ht="12.75" customHeight="1">
      <c r="A244" s="3">
        <v>20</v>
      </c>
      <c r="B244" s="1" t="e">
        <f t="shared" si="12"/>
        <v>#NAME?</v>
      </c>
      <c r="C244" s="12" t="e">
        <f ca="1" t="shared" si="10"/>
        <v>#NAME?</v>
      </c>
      <c r="D244" s="11" t="e">
        <f t="shared" si="11"/>
        <v>#NAME?</v>
      </c>
    </row>
    <row r="245" spans="1:4" ht="12.75" customHeight="1">
      <c r="A245" s="3">
        <v>20.0833333333333</v>
      </c>
      <c r="B245" s="1" t="e">
        <f t="shared" si="12"/>
        <v>#NAME?</v>
      </c>
      <c r="C245" s="12" t="e">
        <f ca="1" t="shared" si="10"/>
        <v>#NAME?</v>
      </c>
      <c r="D245" s="11" t="e">
        <f t="shared" si="11"/>
        <v>#NAME?</v>
      </c>
    </row>
    <row r="246" spans="1:4" ht="12.75" customHeight="1">
      <c r="A246" s="3">
        <v>20.1666666666666</v>
      </c>
      <c r="B246" s="1" t="e">
        <f t="shared" si="12"/>
        <v>#NAME?</v>
      </c>
      <c r="C246" s="12" t="e">
        <f ca="1" t="shared" si="10"/>
        <v>#NAME?</v>
      </c>
      <c r="D246" s="11" t="e">
        <f t="shared" si="11"/>
        <v>#NAME?</v>
      </c>
    </row>
    <row r="247" spans="1:4" ht="12.75" customHeight="1">
      <c r="A247" s="3">
        <v>20.25</v>
      </c>
      <c r="B247" s="1" t="e">
        <f t="shared" si="12"/>
        <v>#NAME?</v>
      </c>
      <c r="C247" s="12" t="e">
        <f ca="1" t="shared" si="10"/>
        <v>#NAME?</v>
      </c>
      <c r="D247" s="11" t="e">
        <f t="shared" si="11"/>
        <v>#NAME?</v>
      </c>
    </row>
    <row r="248" spans="1:4" ht="12.75" customHeight="1">
      <c r="A248" s="3">
        <v>20.3333333333333</v>
      </c>
      <c r="B248" s="1" t="e">
        <f t="shared" si="12"/>
        <v>#NAME?</v>
      </c>
      <c r="C248" s="12" t="e">
        <f ca="1" t="shared" si="10"/>
        <v>#NAME?</v>
      </c>
      <c r="D248" s="11" t="e">
        <f t="shared" si="11"/>
        <v>#NAME?</v>
      </c>
    </row>
    <row r="249" spans="1:4" ht="12.75" customHeight="1">
      <c r="A249" s="3">
        <v>20.4166666666666</v>
      </c>
      <c r="B249" s="1" t="e">
        <f t="shared" si="12"/>
        <v>#NAME?</v>
      </c>
      <c r="C249" s="12" t="e">
        <f ca="1" t="shared" si="10"/>
        <v>#NAME?</v>
      </c>
      <c r="D249" s="11" t="e">
        <f t="shared" si="11"/>
        <v>#NAME?</v>
      </c>
    </row>
    <row r="250" spans="1:4" ht="12.75" customHeight="1">
      <c r="A250" s="3">
        <v>20.5</v>
      </c>
      <c r="B250" s="1" t="e">
        <f t="shared" si="12"/>
        <v>#NAME?</v>
      </c>
      <c r="C250" s="12" t="e">
        <f ca="1" t="shared" si="10"/>
        <v>#NAME?</v>
      </c>
      <c r="D250" s="11" t="e">
        <f t="shared" si="11"/>
        <v>#NAME?</v>
      </c>
    </row>
    <row r="251" spans="1:4" ht="12.75" customHeight="1">
      <c r="A251" s="3">
        <v>20.5833333333333</v>
      </c>
      <c r="B251" s="1" t="e">
        <f t="shared" si="12"/>
        <v>#NAME?</v>
      </c>
      <c r="C251" s="12" t="e">
        <f ca="1" t="shared" si="10"/>
        <v>#NAME?</v>
      </c>
      <c r="D251" s="11" t="e">
        <f t="shared" si="11"/>
        <v>#NAME?</v>
      </c>
    </row>
    <row r="252" spans="1:4" ht="12.75" customHeight="1">
      <c r="A252" s="3">
        <v>20.6666666666666</v>
      </c>
      <c r="B252" s="1" t="e">
        <f t="shared" si="12"/>
        <v>#NAME?</v>
      </c>
      <c r="C252" s="12" t="e">
        <f ca="1" t="shared" si="10"/>
        <v>#NAME?</v>
      </c>
      <c r="D252" s="11" t="e">
        <f t="shared" si="11"/>
        <v>#NAME?</v>
      </c>
    </row>
    <row r="253" spans="1:4" ht="12.75" customHeight="1">
      <c r="A253" s="3">
        <v>20.75</v>
      </c>
      <c r="B253" s="1" t="e">
        <f t="shared" si="12"/>
        <v>#NAME?</v>
      </c>
      <c r="C253" s="12" t="e">
        <f ca="1" t="shared" si="10"/>
        <v>#NAME?</v>
      </c>
      <c r="D253" s="11" t="e">
        <f t="shared" si="11"/>
        <v>#NAME?</v>
      </c>
    </row>
    <row r="254" spans="1:4" ht="12.75" customHeight="1">
      <c r="A254" s="3">
        <v>20.8333333333333</v>
      </c>
      <c r="B254" s="1" t="e">
        <f t="shared" si="12"/>
        <v>#NAME?</v>
      </c>
      <c r="C254" s="12" t="e">
        <f ca="1" t="shared" si="10"/>
        <v>#NAME?</v>
      </c>
      <c r="D254" s="11" t="e">
        <f t="shared" si="11"/>
        <v>#NAME?</v>
      </c>
    </row>
    <row r="255" spans="1:4" ht="12.75" customHeight="1">
      <c r="A255" s="3">
        <v>20.9166666666666</v>
      </c>
      <c r="B255" s="1" t="e">
        <f t="shared" si="12"/>
        <v>#NAME?</v>
      </c>
      <c r="C255" s="12" t="e">
        <f ca="1" t="shared" si="10"/>
        <v>#NAME?</v>
      </c>
      <c r="D255" s="11" t="e">
        <f t="shared" si="11"/>
        <v>#NAME?</v>
      </c>
    </row>
    <row r="256" spans="1:4" ht="12.75" customHeight="1">
      <c r="A256" s="3">
        <v>21</v>
      </c>
      <c r="B256" s="1" t="e">
        <f t="shared" si="12"/>
        <v>#NAME?</v>
      </c>
      <c r="C256" s="12" t="e">
        <f ca="1" t="shared" si="10"/>
        <v>#NAME?</v>
      </c>
      <c r="D256" s="11" t="e">
        <f t="shared" si="11"/>
        <v>#NAME?</v>
      </c>
    </row>
    <row r="257" spans="1:4" ht="12.75" customHeight="1">
      <c r="A257" s="3">
        <v>21.0833333333333</v>
      </c>
      <c r="B257" s="1" t="e">
        <f t="shared" si="12"/>
        <v>#NAME?</v>
      </c>
      <c r="C257" s="12" t="e">
        <f ca="1" t="shared" si="10"/>
        <v>#NAME?</v>
      </c>
      <c r="D257" s="11" t="e">
        <f t="shared" si="11"/>
        <v>#NAME?</v>
      </c>
    </row>
    <row r="258" spans="1:4" ht="12.75" customHeight="1">
      <c r="A258" s="3">
        <v>21.1666666666666</v>
      </c>
      <c r="B258" s="1" t="e">
        <f t="shared" si="12"/>
        <v>#NAME?</v>
      </c>
      <c r="C258" s="12" t="e">
        <f ca="1" t="shared" si="10"/>
        <v>#NAME?</v>
      </c>
      <c r="D258" s="11" t="e">
        <f t="shared" si="11"/>
        <v>#NAME?</v>
      </c>
    </row>
    <row r="259" spans="1:4" ht="12.75" customHeight="1">
      <c r="A259" s="3">
        <v>21.25</v>
      </c>
      <c r="B259" s="1" t="e">
        <f t="shared" si="12"/>
        <v>#NAME?</v>
      </c>
      <c r="C259" s="12" t="e">
        <f ca="1" t="shared" si="10"/>
        <v>#NAME?</v>
      </c>
      <c r="D259" s="11" t="e">
        <f t="shared" si="11"/>
        <v>#NAME?</v>
      </c>
    </row>
    <row r="260" spans="1:4" ht="12.75" customHeight="1">
      <c r="A260" s="3">
        <v>21.3333333333333</v>
      </c>
      <c r="B260" s="1" t="e">
        <f t="shared" si="12"/>
        <v>#NAME?</v>
      </c>
      <c r="C260" s="12" t="e">
        <f ca="1" t="shared" si="10"/>
        <v>#NAME?</v>
      </c>
      <c r="D260" s="11" t="e">
        <f t="shared" si="11"/>
        <v>#NAME?</v>
      </c>
    </row>
    <row r="261" spans="1:4" ht="12.75" customHeight="1">
      <c r="A261" s="3">
        <v>21.4166666666666</v>
      </c>
      <c r="B261" s="1" t="e">
        <f t="shared" si="12"/>
        <v>#NAME?</v>
      </c>
      <c r="C261" s="12" t="e">
        <f aca="true" ca="1" t="shared" si="13" ref="C261:C324">C260+VLOOKUP(B260,ParameterSelection,4)*(VLOOKUP(B260,ParameterSelection,2)-C260)/12+SQRT(1/12)*NORMINV(RAND(),0,VLOOKUP(B260,ParameterSelection,3))</f>
        <v>#NAME?</v>
      </c>
      <c r="D261" s="11" t="e">
        <f t="shared" si="11"/>
        <v>#NAME?</v>
      </c>
    </row>
    <row r="262" spans="1:4" ht="12.75" customHeight="1">
      <c r="A262" s="3">
        <v>21.5</v>
      </c>
      <c r="B262" s="1" t="e">
        <f t="shared" si="12"/>
        <v>#NAME?</v>
      </c>
      <c r="C262" s="12" t="e">
        <f ca="1" t="shared" si="13"/>
        <v>#NAME?</v>
      </c>
      <c r="D262" s="11" t="e">
        <f aca="true" t="shared" si="14" ref="D262:D325">D261*(1+C262)^(1/12)</f>
        <v>#NAME?</v>
      </c>
    </row>
    <row r="263" spans="1:4" ht="12.75" customHeight="1">
      <c r="A263" s="3">
        <v>21.5833333333333</v>
      </c>
      <c r="B263" s="1" t="e">
        <f t="shared" si="12"/>
        <v>#NAME?</v>
      </c>
      <c r="C263" s="12" t="e">
        <f ca="1" t="shared" si="13"/>
        <v>#NAME?</v>
      </c>
      <c r="D263" s="11" t="e">
        <f t="shared" si="14"/>
        <v>#NAME?</v>
      </c>
    </row>
    <row r="264" spans="1:4" ht="12.75" customHeight="1">
      <c r="A264" s="3">
        <v>21.6666666666666</v>
      </c>
      <c r="B264" s="1" t="e">
        <f t="shared" si="12"/>
        <v>#NAME?</v>
      </c>
      <c r="C264" s="12" t="e">
        <f ca="1" t="shared" si="13"/>
        <v>#NAME?</v>
      </c>
      <c r="D264" s="11" t="e">
        <f t="shared" si="14"/>
        <v>#NAME?</v>
      </c>
    </row>
    <row r="265" spans="1:4" ht="12.75" customHeight="1">
      <c r="A265" s="3">
        <v>21.75</v>
      </c>
      <c r="B265" s="1" t="e">
        <f t="shared" si="12"/>
        <v>#NAME?</v>
      </c>
      <c r="C265" s="12" t="e">
        <f ca="1" t="shared" si="13"/>
        <v>#NAME?</v>
      </c>
      <c r="D265" s="11" t="e">
        <f t="shared" si="14"/>
        <v>#NAME?</v>
      </c>
    </row>
    <row r="266" spans="1:4" ht="12.75" customHeight="1">
      <c r="A266" s="3">
        <v>21.8333333333333</v>
      </c>
      <c r="B266" s="1" t="e">
        <f t="shared" si="12"/>
        <v>#NAME?</v>
      </c>
      <c r="C266" s="12" t="e">
        <f ca="1" t="shared" si="13"/>
        <v>#NAME?</v>
      </c>
      <c r="D266" s="11" t="e">
        <f t="shared" si="14"/>
        <v>#NAME?</v>
      </c>
    </row>
    <row r="267" spans="1:4" ht="12.75" customHeight="1">
      <c r="A267" s="3">
        <v>21.9166666666666</v>
      </c>
      <c r="B267" s="1" t="e">
        <f t="shared" si="12"/>
        <v>#NAME?</v>
      </c>
      <c r="C267" s="12" t="e">
        <f ca="1" t="shared" si="13"/>
        <v>#NAME?</v>
      </c>
      <c r="D267" s="11" t="e">
        <f t="shared" si="14"/>
        <v>#NAME?</v>
      </c>
    </row>
    <row r="268" spans="1:4" ht="12.75" customHeight="1">
      <c r="A268" s="3">
        <v>22</v>
      </c>
      <c r="B268" s="1" t="e">
        <f t="shared" si="12"/>
        <v>#NAME?</v>
      </c>
      <c r="C268" s="12" t="e">
        <f ca="1" t="shared" si="13"/>
        <v>#NAME?</v>
      </c>
      <c r="D268" s="11" t="e">
        <f t="shared" si="14"/>
        <v>#NAME?</v>
      </c>
    </row>
    <row r="269" spans="1:4" ht="12.75" customHeight="1">
      <c r="A269" s="3">
        <v>22.0833333333333</v>
      </c>
      <c r="B269" s="1" t="e">
        <f t="shared" si="12"/>
        <v>#NAME?</v>
      </c>
      <c r="C269" s="12" t="e">
        <f ca="1" t="shared" si="13"/>
        <v>#NAME?</v>
      </c>
      <c r="D269" s="11" t="e">
        <f t="shared" si="14"/>
        <v>#NAME?</v>
      </c>
    </row>
    <row r="270" spans="1:4" ht="12.75" customHeight="1">
      <c r="A270" s="3">
        <v>22.1666666666666</v>
      </c>
      <c r="B270" s="1" t="e">
        <f t="shared" si="12"/>
        <v>#NAME?</v>
      </c>
      <c r="C270" s="12" t="e">
        <f ca="1" t="shared" si="13"/>
        <v>#NAME?</v>
      </c>
      <c r="D270" s="11" t="e">
        <f t="shared" si="14"/>
        <v>#NAME?</v>
      </c>
    </row>
    <row r="271" spans="1:4" ht="12.75" customHeight="1">
      <c r="A271" s="3">
        <v>22.25</v>
      </c>
      <c r="B271" s="1" t="e">
        <f t="shared" si="12"/>
        <v>#NAME?</v>
      </c>
      <c r="C271" s="12" t="e">
        <f ca="1" t="shared" si="13"/>
        <v>#NAME?</v>
      </c>
      <c r="D271" s="11" t="e">
        <f t="shared" si="14"/>
        <v>#NAME?</v>
      </c>
    </row>
    <row r="272" spans="1:4" ht="12.75" customHeight="1">
      <c r="A272" s="3">
        <v>22.3333333333333</v>
      </c>
      <c r="B272" s="1" t="e">
        <f t="shared" si="12"/>
        <v>#NAME?</v>
      </c>
      <c r="C272" s="12" t="e">
        <f ca="1" t="shared" si="13"/>
        <v>#NAME?</v>
      </c>
      <c r="D272" s="11" t="e">
        <f t="shared" si="14"/>
        <v>#NAME?</v>
      </c>
    </row>
    <row r="273" spans="1:4" ht="12.75" customHeight="1">
      <c r="A273" s="3">
        <v>22.4166666666666</v>
      </c>
      <c r="B273" s="1" t="e">
        <f t="shared" si="12"/>
        <v>#NAME?</v>
      </c>
      <c r="C273" s="12" t="e">
        <f ca="1" t="shared" si="13"/>
        <v>#NAME?</v>
      </c>
      <c r="D273" s="11" t="e">
        <f t="shared" si="14"/>
        <v>#NAME?</v>
      </c>
    </row>
    <row r="274" spans="1:4" ht="12.75" customHeight="1">
      <c r="A274" s="3">
        <v>22.5</v>
      </c>
      <c r="B274" s="1" t="e">
        <f t="shared" si="12"/>
        <v>#NAME?</v>
      </c>
      <c r="C274" s="12" t="e">
        <f ca="1" t="shared" si="13"/>
        <v>#NAME?</v>
      </c>
      <c r="D274" s="11" t="e">
        <f t="shared" si="14"/>
        <v>#NAME?</v>
      </c>
    </row>
    <row r="275" spans="1:4" ht="12.75" customHeight="1">
      <c r="A275" s="3">
        <v>22.5833333333333</v>
      </c>
      <c r="B275" s="1" t="e">
        <f t="shared" si="12"/>
        <v>#NAME?</v>
      </c>
      <c r="C275" s="12" t="e">
        <f ca="1" t="shared" si="13"/>
        <v>#NAME?</v>
      </c>
      <c r="D275" s="11" t="e">
        <f t="shared" si="14"/>
        <v>#NAME?</v>
      </c>
    </row>
    <row r="276" spans="1:4" ht="12.75" customHeight="1">
      <c r="A276" s="3">
        <v>22.6666666666666</v>
      </c>
      <c r="B276" s="1" t="e">
        <f t="shared" si="12"/>
        <v>#NAME?</v>
      </c>
      <c r="C276" s="12" t="e">
        <f ca="1" t="shared" si="13"/>
        <v>#NAME?</v>
      </c>
      <c r="D276" s="11" t="e">
        <f t="shared" si="14"/>
        <v>#NAME?</v>
      </c>
    </row>
    <row r="277" spans="1:4" ht="12.75" customHeight="1">
      <c r="A277" s="3">
        <v>22.75</v>
      </c>
      <c r="B277" s="1" t="e">
        <f t="shared" si="12"/>
        <v>#NAME?</v>
      </c>
      <c r="C277" s="12" t="e">
        <f ca="1" t="shared" si="13"/>
        <v>#NAME?</v>
      </c>
      <c r="D277" s="11" t="e">
        <f t="shared" si="14"/>
        <v>#NAME?</v>
      </c>
    </row>
    <row r="278" spans="1:4" ht="12.75" customHeight="1">
      <c r="A278" s="3">
        <v>22.8333333333333</v>
      </c>
      <c r="B278" s="1" t="e">
        <f t="shared" si="12"/>
        <v>#NAME?</v>
      </c>
      <c r="C278" s="12" t="e">
        <f ca="1" t="shared" si="13"/>
        <v>#NAME?</v>
      </c>
      <c r="D278" s="11" t="e">
        <f t="shared" si="14"/>
        <v>#NAME?</v>
      </c>
    </row>
    <row r="279" spans="1:4" ht="12.75" customHeight="1">
      <c r="A279" s="3">
        <v>22.9166666666666</v>
      </c>
      <c r="B279" s="1" t="e">
        <f t="shared" si="12"/>
        <v>#NAME?</v>
      </c>
      <c r="C279" s="12" t="e">
        <f ca="1" t="shared" si="13"/>
        <v>#NAME?</v>
      </c>
      <c r="D279" s="11" t="e">
        <f t="shared" si="14"/>
        <v>#NAME?</v>
      </c>
    </row>
    <row r="280" spans="1:4" ht="12.75" customHeight="1">
      <c r="A280" s="3">
        <v>23</v>
      </c>
      <c r="B280" s="1" t="e">
        <f t="shared" si="12"/>
        <v>#NAME?</v>
      </c>
      <c r="C280" s="12" t="e">
        <f ca="1" t="shared" si="13"/>
        <v>#NAME?</v>
      </c>
      <c r="D280" s="11" t="e">
        <f t="shared" si="14"/>
        <v>#NAME?</v>
      </c>
    </row>
    <row r="281" spans="1:4" ht="12.75" customHeight="1">
      <c r="A281" s="3">
        <v>23.0833333333333</v>
      </c>
      <c r="B281" s="1" t="e">
        <f t="shared" si="12"/>
        <v>#NAME?</v>
      </c>
      <c r="C281" s="12" t="e">
        <f ca="1" t="shared" si="13"/>
        <v>#NAME?</v>
      </c>
      <c r="D281" s="11" t="e">
        <f t="shared" si="14"/>
        <v>#NAME?</v>
      </c>
    </row>
    <row r="282" spans="1:4" ht="12.75" customHeight="1">
      <c r="A282" s="3">
        <v>23.1666666666666</v>
      </c>
      <c r="B282" s="1" t="e">
        <f t="shared" si="12"/>
        <v>#NAME?</v>
      </c>
      <c r="C282" s="12" t="e">
        <f ca="1" t="shared" si="13"/>
        <v>#NAME?</v>
      </c>
      <c r="D282" s="11" t="e">
        <f t="shared" si="14"/>
        <v>#NAME?</v>
      </c>
    </row>
    <row r="283" spans="1:4" ht="12.75" customHeight="1">
      <c r="A283" s="3">
        <v>23.25</v>
      </c>
      <c r="B283" s="1" t="e">
        <f t="shared" si="12"/>
        <v>#NAME?</v>
      </c>
      <c r="C283" s="12" t="e">
        <f ca="1" t="shared" si="13"/>
        <v>#NAME?</v>
      </c>
      <c r="D283" s="11" t="e">
        <f t="shared" si="14"/>
        <v>#NAME?</v>
      </c>
    </row>
    <row r="284" spans="1:4" ht="12.75" customHeight="1">
      <c r="A284" s="3">
        <v>23.3333333333333</v>
      </c>
      <c r="B284" s="1" t="e">
        <f t="shared" si="12"/>
        <v>#NAME?</v>
      </c>
      <c r="C284" s="12" t="e">
        <f ca="1" t="shared" si="13"/>
        <v>#NAME?</v>
      </c>
      <c r="D284" s="11" t="e">
        <f t="shared" si="14"/>
        <v>#NAME?</v>
      </c>
    </row>
    <row r="285" spans="1:4" ht="12.75" customHeight="1">
      <c r="A285" s="3">
        <v>23.4166666666666</v>
      </c>
      <c r="B285" s="1" t="e">
        <f aca="true" t="shared" si="15" ref="B285:B348">RegimeSimulation(B284,TransitionProb)</f>
        <v>#NAME?</v>
      </c>
      <c r="C285" s="12" t="e">
        <f ca="1" t="shared" si="13"/>
        <v>#NAME?</v>
      </c>
      <c r="D285" s="11" t="e">
        <f t="shared" si="14"/>
        <v>#NAME?</v>
      </c>
    </row>
    <row r="286" spans="1:4" ht="12.75" customHeight="1">
      <c r="A286" s="3">
        <v>23.5</v>
      </c>
      <c r="B286" s="1" t="e">
        <f t="shared" si="15"/>
        <v>#NAME?</v>
      </c>
      <c r="C286" s="12" t="e">
        <f ca="1" t="shared" si="13"/>
        <v>#NAME?</v>
      </c>
      <c r="D286" s="11" t="e">
        <f t="shared" si="14"/>
        <v>#NAME?</v>
      </c>
    </row>
    <row r="287" spans="1:4" ht="12.75" customHeight="1">
      <c r="A287" s="3">
        <v>23.5833333333333</v>
      </c>
      <c r="B287" s="1" t="e">
        <f t="shared" si="15"/>
        <v>#NAME?</v>
      </c>
      <c r="C287" s="12" t="e">
        <f ca="1" t="shared" si="13"/>
        <v>#NAME?</v>
      </c>
      <c r="D287" s="11" t="e">
        <f t="shared" si="14"/>
        <v>#NAME?</v>
      </c>
    </row>
    <row r="288" spans="1:4" ht="12.75" customHeight="1">
      <c r="A288" s="3">
        <v>23.6666666666666</v>
      </c>
      <c r="B288" s="1" t="e">
        <f t="shared" si="15"/>
        <v>#NAME?</v>
      </c>
      <c r="C288" s="12" t="e">
        <f ca="1" t="shared" si="13"/>
        <v>#NAME?</v>
      </c>
      <c r="D288" s="11" t="e">
        <f t="shared" si="14"/>
        <v>#NAME?</v>
      </c>
    </row>
    <row r="289" spans="1:4" ht="12.75" customHeight="1">
      <c r="A289" s="3">
        <v>23.75</v>
      </c>
      <c r="B289" s="1" t="e">
        <f t="shared" si="15"/>
        <v>#NAME?</v>
      </c>
      <c r="C289" s="12" t="e">
        <f ca="1" t="shared" si="13"/>
        <v>#NAME?</v>
      </c>
      <c r="D289" s="11" t="e">
        <f t="shared" si="14"/>
        <v>#NAME?</v>
      </c>
    </row>
    <row r="290" spans="1:4" ht="12.75" customHeight="1">
      <c r="A290" s="3">
        <v>23.8333333333333</v>
      </c>
      <c r="B290" s="1" t="e">
        <f t="shared" si="15"/>
        <v>#NAME?</v>
      </c>
      <c r="C290" s="12" t="e">
        <f ca="1" t="shared" si="13"/>
        <v>#NAME?</v>
      </c>
      <c r="D290" s="11" t="e">
        <f t="shared" si="14"/>
        <v>#NAME?</v>
      </c>
    </row>
    <row r="291" spans="1:4" ht="12.75" customHeight="1">
      <c r="A291" s="3">
        <v>23.9166666666666</v>
      </c>
      <c r="B291" s="1" t="e">
        <f t="shared" si="15"/>
        <v>#NAME?</v>
      </c>
      <c r="C291" s="12" t="e">
        <f ca="1" t="shared" si="13"/>
        <v>#NAME?</v>
      </c>
      <c r="D291" s="11" t="e">
        <f t="shared" si="14"/>
        <v>#NAME?</v>
      </c>
    </row>
    <row r="292" spans="1:4" ht="12.75" customHeight="1">
      <c r="A292" s="3">
        <v>24</v>
      </c>
      <c r="B292" s="1" t="e">
        <f t="shared" si="15"/>
        <v>#NAME?</v>
      </c>
      <c r="C292" s="12" t="e">
        <f ca="1" t="shared" si="13"/>
        <v>#NAME?</v>
      </c>
      <c r="D292" s="11" t="e">
        <f t="shared" si="14"/>
        <v>#NAME?</v>
      </c>
    </row>
    <row r="293" spans="1:4" ht="12.75" customHeight="1">
      <c r="A293" s="3">
        <v>24.0833333333333</v>
      </c>
      <c r="B293" s="1" t="e">
        <f t="shared" si="15"/>
        <v>#NAME?</v>
      </c>
      <c r="C293" s="12" t="e">
        <f ca="1" t="shared" si="13"/>
        <v>#NAME?</v>
      </c>
      <c r="D293" s="11" t="e">
        <f t="shared" si="14"/>
        <v>#NAME?</v>
      </c>
    </row>
    <row r="294" spans="1:4" ht="12.75" customHeight="1">
      <c r="A294" s="3">
        <v>24.1666666666666</v>
      </c>
      <c r="B294" s="1" t="e">
        <f t="shared" si="15"/>
        <v>#NAME?</v>
      </c>
      <c r="C294" s="12" t="e">
        <f ca="1" t="shared" si="13"/>
        <v>#NAME?</v>
      </c>
      <c r="D294" s="11" t="e">
        <f t="shared" si="14"/>
        <v>#NAME?</v>
      </c>
    </row>
    <row r="295" spans="1:4" ht="12.75" customHeight="1">
      <c r="A295" s="3">
        <v>24.25</v>
      </c>
      <c r="B295" s="1" t="e">
        <f t="shared" si="15"/>
        <v>#NAME?</v>
      </c>
      <c r="C295" s="12" t="e">
        <f ca="1" t="shared" si="13"/>
        <v>#NAME?</v>
      </c>
      <c r="D295" s="11" t="e">
        <f t="shared" si="14"/>
        <v>#NAME?</v>
      </c>
    </row>
    <row r="296" spans="1:4" ht="12.75" customHeight="1">
      <c r="A296" s="3">
        <v>24.3333333333333</v>
      </c>
      <c r="B296" s="1" t="e">
        <f t="shared" si="15"/>
        <v>#NAME?</v>
      </c>
      <c r="C296" s="12" t="e">
        <f ca="1" t="shared" si="13"/>
        <v>#NAME?</v>
      </c>
      <c r="D296" s="11" t="e">
        <f t="shared" si="14"/>
        <v>#NAME?</v>
      </c>
    </row>
    <row r="297" spans="1:4" ht="12.75" customHeight="1">
      <c r="A297" s="3">
        <v>24.4166666666666</v>
      </c>
      <c r="B297" s="1" t="e">
        <f t="shared" si="15"/>
        <v>#NAME?</v>
      </c>
      <c r="C297" s="12" t="e">
        <f ca="1" t="shared" si="13"/>
        <v>#NAME?</v>
      </c>
      <c r="D297" s="11" t="e">
        <f t="shared" si="14"/>
        <v>#NAME?</v>
      </c>
    </row>
    <row r="298" spans="1:4" ht="12.75" customHeight="1">
      <c r="A298" s="3">
        <v>24.5</v>
      </c>
      <c r="B298" s="1" t="e">
        <f t="shared" si="15"/>
        <v>#NAME?</v>
      </c>
      <c r="C298" s="12" t="e">
        <f ca="1" t="shared" si="13"/>
        <v>#NAME?</v>
      </c>
      <c r="D298" s="11" t="e">
        <f t="shared" si="14"/>
        <v>#NAME?</v>
      </c>
    </row>
    <row r="299" spans="1:4" ht="12.75" customHeight="1">
      <c r="A299" s="3">
        <v>24.5833333333333</v>
      </c>
      <c r="B299" s="1" t="e">
        <f t="shared" si="15"/>
        <v>#NAME?</v>
      </c>
      <c r="C299" s="12" t="e">
        <f ca="1" t="shared" si="13"/>
        <v>#NAME?</v>
      </c>
      <c r="D299" s="11" t="e">
        <f t="shared" si="14"/>
        <v>#NAME?</v>
      </c>
    </row>
    <row r="300" spans="1:4" ht="12.75" customHeight="1">
      <c r="A300" s="3">
        <v>24.6666666666666</v>
      </c>
      <c r="B300" s="1" t="e">
        <f t="shared" si="15"/>
        <v>#NAME?</v>
      </c>
      <c r="C300" s="12" t="e">
        <f ca="1" t="shared" si="13"/>
        <v>#NAME?</v>
      </c>
      <c r="D300" s="11" t="e">
        <f t="shared" si="14"/>
        <v>#NAME?</v>
      </c>
    </row>
    <row r="301" spans="1:4" ht="12.75" customHeight="1">
      <c r="A301" s="3">
        <v>24.75</v>
      </c>
      <c r="B301" s="1" t="e">
        <f t="shared" si="15"/>
        <v>#NAME?</v>
      </c>
      <c r="C301" s="12" t="e">
        <f ca="1" t="shared" si="13"/>
        <v>#NAME?</v>
      </c>
      <c r="D301" s="11" t="e">
        <f t="shared" si="14"/>
        <v>#NAME?</v>
      </c>
    </row>
    <row r="302" spans="1:4" ht="12.75" customHeight="1">
      <c r="A302" s="3">
        <v>24.8333333333333</v>
      </c>
      <c r="B302" s="1" t="e">
        <f t="shared" si="15"/>
        <v>#NAME?</v>
      </c>
      <c r="C302" s="12" t="e">
        <f ca="1" t="shared" si="13"/>
        <v>#NAME?</v>
      </c>
      <c r="D302" s="11" t="e">
        <f t="shared" si="14"/>
        <v>#NAME?</v>
      </c>
    </row>
    <row r="303" spans="1:4" ht="12.75" customHeight="1">
      <c r="A303" s="3">
        <v>24.9166666666666</v>
      </c>
      <c r="B303" s="1" t="e">
        <f t="shared" si="15"/>
        <v>#NAME?</v>
      </c>
      <c r="C303" s="12" t="e">
        <f ca="1" t="shared" si="13"/>
        <v>#NAME?</v>
      </c>
      <c r="D303" s="11" t="e">
        <f t="shared" si="14"/>
        <v>#NAME?</v>
      </c>
    </row>
    <row r="304" spans="1:4" ht="12.75" customHeight="1">
      <c r="A304" s="3">
        <v>25</v>
      </c>
      <c r="B304" s="1" t="e">
        <f t="shared" si="15"/>
        <v>#NAME?</v>
      </c>
      <c r="C304" s="12" t="e">
        <f ca="1" t="shared" si="13"/>
        <v>#NAME?</v>
      </c>
      <c r="D304" s="11" t="e">
        <f t="shared" si="14"/>
        <v>#NAME?</v>
      </c>
    </row>
    <row r="305" spans="1:4" ht="12.75" customHeight="1">
      <c r="A305" s="3">
        <v>25.0833333333333</v>
      </c>
      <c r="B305" s="1" t="e">
        <f t="shared" si="15"/>
        <v>#NAME?</v>
      </c>
      <c r="C305" s="12" t="e">
        <f ca="1" t="shared" si="13"/>
        <v>#NAME?</v>
      </c>
      <c r="D305" s="11" t="e">
        <f t="shared" si="14"/>
        <v>#NAME?</v>
      </c>
    </row>
    <row r="306" spans="1:4" ht="12.75" customHeight="1">
      <c r="A306" s="3">
        <v>25.1666666666666</v>
      </c>
      <c r="B306" s="1" t="e">
        <f t="shared" si="15"/>
        <v>#NAME?</v>
      </c>
      <c r="C306" s="12" t="e">
        <f ca="1" t="shared" si="13"/>
        <v>#NAME?</v>
      </c>
      <c r="D306" s="11" t="e">
        <f t="shared" si="14"/>
        <v>#NAME?</v>
      </c>
    </row>
    <row r="307" spans="1:4" ht="12.75" customHeight="1">
      <c r="A307" s="3">
        <v>25.25</v>
      </c>
      <c r="B307" s="1" t="e">
        <f t="shared" si="15"/>
        <v>#NAME?</v>
      </c>
      <c r="C307" s="12" t="e">
        <f ca="1" t="shared" si="13"/>
        <v>#NAME?</v>
      </c>
      <c r="D307" s="11" t="e">
        <f t="shared" si="14"/>
        <v>#NAME?</v>
      </c>
    </row>
    <row r="308" spans="1:4" ht="12.75" customHeight="1">
      <c r="A308" s="3">
        <v>25.3333333333333</v>
      </c>
      <c r="B308" s="1" t="e">
        <f t="shared" si="15"/>
        <v>#NAME?</v>
      </c>
      <c r="C308" s="12" t="e">
        <f ca="1" t="shared" si="13"/>
        <v>#NAME?</v>
      </c>
      <c r="D308" s="11" t="e">
        <f t="shared" si="14"/>
        <v>#NAME?</v>
      </c>
    </row>
    <row r="309" spans="1:4" ht="12.75" customHeight="1">
      <c r="A309" s="3">
        <v>25.4166666666666</v>
      </c>
      <c r="B309" s="1" t="e">
        <f t="shared" si="15"/>
        <v>#NAME?</v>
      </c>
      <c r="C309" s="12" t="e">
        <f ca="1" t="shared" si="13"/>
        <v>#NAME?</v>
      </c>
      <c r="D309" s="11" t="e">
        <f t="shared" si="14"/>
        <v>#NAME?</v>
      </c>
    </row>
    <row r="310" spans="1:4" ht="12.75" customHeight="1">
      <c r="A310" s="3">
        <v>25.5</v>
      </c>
      <c r="B310" s="1" t="e">
        <f t="shared" si="15"/>
        <v>#NAME?</v>
      </c>
      <c r="C310" s="12" t="e">
        <f ca="1" t="shared" si="13"/>
        <v>#NAME?</v>
      </c>
      <c r="D310" s="11" t="e">
        <f t="shared" si="14"/>
        <v>#NAME?</v>
      </c>
    </row>
    <row r="311" spans="1:4" ht="12.75" customHeight="1">
      <c r="A311" s="3">
        <v>25.5833333333333</v>
      </c>
      <c r="B311" s="1" t="e">
        <f t="shared" si="15"/>
        <v>#NAME?</v>
      </c>
      <c r="C311" s="12" t="e">
        <f ca="1" t="shared" si="13"/>
        <v>#NAME?</v>
      </c>
      <c r="D311" s="11" t="e">
        <f t="shared" si="14"/>
        <v>#NAME?</v>
      </c>
    </row>
    <row r="312" spans="1:4" ht="12.75" customHeight="1">
      <c r="A312" s="3">
        <v>25.6666666666666</v>
      </c>
      <c r="B312" s="1" t="e">
        <f t="shared" si="15"/>
        <v>#NAME?</v>
      </c>
      <c r="C312" s="12" t="e">
        <f ca="1" t="shared" si="13"/>
        <v>#NAME?</v>
      </c>
      <c r="D312" s="11" t="e">
        <f t="shared" si="14"/>
        <v>#NAME?</v>
      </c>
    </row>
    <row r="313" spans="1:4" ht="12.75" customHeight="1">
      <c r="A313" s="3">
        <v>25.75</v>
      </c>
      <c r="B313" s="1" t="e">
        <f t="shared" si="15"/>
        <v>#NAME?</v>
      </c>
      <c r="C313" s="12" t="e">
        <f ca="1" t="shared" si="13"/>
        <v>#NAME?</v>
      </c>
      <c r="D313" s="11" t="e">
        <f t="shared" si="14"/>
        <v>#NAME?</v>
      </c>
    </row>
    <row r="314" spans="1:4" ht="12.75" customHeight="1">
      <c r="A314" s="3">
        <v>25.8333333333333</v>
      </c>
      <c r="B314" s="1" t="e">
        <f t="shared" si="15"/>
        <v>#NAME?</v>
      </c>
      <c r="C314" s="12" t="e">
        <f ca="1" t="shared" si="13"/>
        <v>#NAME?</v>
      </c>
      <c r="D314" s="11" t="e">
        <f t="shared" si="14"/>
        <v>#NAME?</v>
      </c>
    </row>
    <row r="315" spans="1:4" ht="12.75" customHeight="1">
      <c r="A315" s="3">
        <v>25.9166666666666</v>
      </c>
      <c r="B315" s="1" t="e">
        <f t="shared" si="15"/>
        <v>#NAME?</v>
      </c>
      <c r="C315" s="12" t="e">
        <f ca="1" t="shared" si="13"/>
        <v>#NAME?</v>
      </c>
      <c r="D315" s="11" t="e">
        <f t="shared" si="14"/>
        <v>#NAME?</v>
      </c>
    </row>
    <row r="316" spans="1:4" ht="12.75" customHeight="1">
      <c r="A316" s="3">
        <v>26</v>
      </c>
      <c r="B316" s="1" t="e">
        <f t="shared" si="15"/>
        <v>#NAME?</v>
      </c>
      <c r="C316" s="12" t="e">
        <f ca="1" t="shared" si="13"/>
        <v>#NAME?</v>
      </c>
      <c r="D316" s="11" t="e">
        <f t="shared" si="14"/>
        <v>#NAME?</v>
      </c>
    </row>
    <row r="317" spans="1:4" ht="12.75" customHeight="1">
      <c r="A317" s="3">
        <v>26.0833333333333</v>
      </c>
      <c r="B317" s="1" t="e">
        <f t="shared" si="15"/>
        <v>#NAME?</v>
      </c>
      <c r="C317" s="12" t="e">
        <f ca="1" t="shared" si="13"/>
        <v>#NAME?</v>
      </c>
      <c r="D317" s="11" t="e">
        <f t="shared" si="14"/>
        <v>#NAME?</v>
      </c>
    </row>
    <row r="318" spans="1:4" ht="12.75" customHeight="1">
      <c r="A318" s="3">
        <v>26.1666666666666</v>
      </c>
      <c r="B318" s="1" t="e">
        <f t="shared" si="15"/>
        <v>#NAME?</v>
      </c>
      <c r="C318" s="12" t="e">
        <f ca="1" t="shared" si="13"/>
        <v>#NAME?</v>
      </c>
      <c r="D318" s="11" t="e">
        <f t="shared" si="14"/>
        <v>#NAME?</v>
      </c>
    </row>
    <row r="319" spans="1:4" ht="12.75" customHeight="1">
      <c r="A319" s="3">
        <v>26.25</v>
      </c>
      <c r="B319" s="1" t="e">
        <f t="shared" si="15"/>
        <v>#NAME?</v>
      </c>
      <c r="C319" s="12" t="e">
        <f ca="1" t="shared" si="13"/>
        <v>#NAME?</v>
      </c>
      <c r="D319" s="11" t="e">
        <f t="shared" si="14"/>
        <v>#NAME?</v>
      </c>
    </row>
    <row r="320" spans="1:4" ht="12.75" customHeight="1">
      <c r="A320" s="3">
        <v>26.3333333333333</v>
      </c>
      <c r="B320" s="1" t="e">
        <f t="shared" si="15"/>
        <v>#NAME?</v>
      </c>
      <c r="C320" s="12" t="e">
        <f ca="1" t="shared" si="13"/>
        <v>#NAME?</v>
      </c>
      <c r="D320" s="11" t="e">
        <f t="shared" si="14"/>
        <v>#NAME?</v>
      </c>
    </row>
    <row r="321" spans="1:4" ht="12.75" customHeight="1">
      <c r="A321" s="3">
        <v>26.4166666666666</v>
      </c>
      <c r="B321" s="1" t="e">
        <f t="shared" si="15"/>
        <v>#NAME?</v>
      </c>
      <c r="C321" s="12" t="e">
        <f ca="1" t="shared" si="13"/>
        <v>#NAME?</v>
      </c>
      <c r="D321" s="11" t="e">
        <f t="shared" si="14"/>
        <v>#NAME?</v>
      </c>
    </row>
    <row r="322" spans="1:4" ht="12.75" customHeight="1">
      <c r="A322" s="3">
        <v>26.5</v>
      </c>
      <c r="B322" s="1" t="e">
        <f t="shared" si="15"/>
        <v>#NAME?</v>
      </c>
      <c r="C322" s="12" t="e">
        <f ca="1" t="shared" si="13"/>
        <v>#NAME?</v>
      </c>
      <c r="D322" s="11" t="e">
        <f t="shared" si="14"/>
        <v>#NAME?</v>
      </c>
    </row>
    <row r="323" spans="1:4" ht="12.75" customHeight="1">
      <c r="A323" s="3">
        <v>26.5833333333333</v>
      </c>
      <c r="B323" s="1" t="e">
        <f t="shared" si="15"/>
        <v>#NAME?</v>
      </c>
      <c r="C323" s="12" t="e">
        <f ca="1" t="shared" si="13"/>
        <v>#NAME?</v>
      </c>
      <c r="D323" s="11" t="e">
        <f t="shared" si="14"/>
        <v>#NAME?</v>
      </c>
    </row>
    <row r="324" spans="1:4" ht="12.75" customHeight="1">
      <c r="A324" s="3">
        <v>26.6666666666666</v>
      </c>
      <c r="B324" s="1" t="e">
        <f t="shared" si="15"/>
        <v>#NAME?</v>
      </c>
      <c r="C324" s="12" t="e">
        <f ca="1" t="shared" si="13"/>
        <v>#NAME?</v>
      </c>
      <c r="D324" s="11" t="e">
        <f t="shared" si="14"/>
        <v>#NAME?</v>
      </c>
    </row>
    <row r="325" spans="1:4" ht="12.75" customHeight="1">
      <c r="A325" s="3">
        <v>26.75</v>
      </c>
      <c r="B325" s="1" t="e">
        <f t="shared" si="15"/>
        <v>#NAME?</v>
      </c>
      <c r="C325" s="12" t="e">
        <f aca="true" ca="1" t="shared" si="16" ref="C325:C388">C324+VLOOKUP(B324,ParameterSelection,4)*(VLOOKUP(B324,ParameterSelection,2)-C324)/12+SQRT(1/12)*NORMINV(RAND(),0,VLOOKUP(B324,ParameterSelection,3))</f>
        <v>#NAME?</v>
      </c>
      <c r="D325" s="11" t="e">
        <f t="shared" si="14"/>
        <v>#NAME?</v>
      </c>
    </row>
    <row r="326" spans="1:4" ht="12.75" customHeight="1">
      <c r="A326" s="3">
        <v>26.8333333333333</v>
      </c>
      <c r="B326" s="1" t="e">
        <f t="shared" si="15"/>
        <v>#NAME?</v>
      </c>
      <c r="C326" s="12" t="e">
        <f ca="1" t="shared" si="16"/>
        <v>#NAME?</v>
      </c>
      <c r="D326" s="11" t="e">
        <f aca="true" t="shared" si="17" ref="D326:D389">D325*(1+C326)^(1/12)</f>
        <v>#NAME?</v>
      </c>
    </row>
    <row r="327" spans="1:4" ht="12.75" customHeight="1">
      <c r="A327" s="3">
        <v>26.9166666666666</v>
      </c>
      <c r="B327" s="1" t="e">
        <f t="shared" si="15"/>
        <v>#NAME?</v>
      </c>
      <c r="C327" s="12" t="e">
        <f ca="1" t="shared" si="16"/>
        <v>#NAME?</v>
      </c>
      <c r="D327" s="11" t="e">
        <f t="shared" si="17"/>
        <v>#NAME?</v>
      </c>
    </row>
    <row r="328" spans="1:4" ht="12.75" customHeight="1">
      <c r="A328" s="3">
        <v>27</v>
      </c>
      <c r="B328" s="1" t="e">
        <f t="shared" si="15"/>
        <v>#NAME?</v>
      </c>
      <c r="C328" s="12" t="e">
        <f ca="1" t="shared" si="16"/>
        <v>#NAME?</v>
      </c>
      <c r="D328" s="11" t="e">
        <f t="shared" si="17"/>
        <v>#NAME?</v>
      </c>
    </row>
    <row r="329" spans="1:4" ht="12.75" customHeight="1">
      <c r="A329" s="3">
        <v>27.0833333333333</v>
      </c>
      <c r="B329" s="1" t="e">
        <f t="shared" si="15"/>
        <v>#NAME?</v>
      </c>
      <c r="C329" s="12" t="e">
        <f ca="1" t="shared" si="16"/>
        <v>#NAME?</v>
      </c>
      <c r="D329" s="11" t="e">
        <f t="shared" si="17"/>
        <v>#NAME?</v>
      </c>
    </row>
    <row r="330" spans="1:4" ht="12.75" customHeight="1">
      <c r="A330" s="3">
        <v>27.1666666666666</v>
      </c>
      <c r="B330" s="1" t="e">
        <f t="shared" si="15"/>
        <v>#NAME?</v>
      </c>
      <c r="C330" s="12" t="e">
        <f ca="1" t="shared" si="16"/>
        <v>#NAME?</v>
      </c>
      <c r="D330" s="11" t="e">
        <f t="shared" si="17"/>
        <v>#NAME?</v>
      </c>
    </row>
    <row r="331" spans="1:4" ht="12.75" customHeight="1">
      <c r="A331" s="3">
        <v>27.25</v>
      </c>
      <c r="B331" s="1" t="e">
        <f t="shared" si="15"/>
        <v>#NAME?</v>
      </c>
      <c r="C331" s="12" t="e">
        <f ca="1" t="shared" si="16"/>
        <v>#NAME?</v>
      </c>
      <c r="D331" s="11" t="e">
        <f t="shared" si="17"/>
        <v>#NAME?</v>
      </c>
    </row>
    <row r="332" spans="1:4" ht="12.75" customHeight="1">
      <c r="A332" s="3">
        <v>27.3333333333333</v>
      </c>
      <c r="B332" s="1" t="e">
        <f t="shared" si="15"/>
        <v>#NAME?</v>
      </c>
      <c r="C332" s="12" t="e">
        <f ca="1" t="shared" si="16"/>
        <v>#NAME?</v>
      </c>
      <c r="D332" s="11" t="e">
        <f t="shared" si="17"/>
        <v>#NAME?</v>
      </c>
    </row>
    <row r="333" spans="1:4" ht="12.75" customHeight="1">
      <c r="A333" s="3">
        <v>27.4166666666666</v>
      </c>
      <c r="B333" s="1" t="e">
        <f t="shared" si="15"/>
        <v>#NAME?</v>
      </c>
      <c r="C333" s="12" t="e">
        <f ca="1" t="shared" si="16"/>
        <v>#NAME?</v>
      </c>
      <c r="D333" s="11" t="e">
        <f t="shared" si="17"/>
        <v>#NAME?</v>
      </c>
    </row>
    <row r="334" spans="1:4" ht="12.75" customHeight="1">
      <c r="A334" s="3">
        <v>27.5</v>
      </c>
      <c r="B334" s="1" t="e">
        <f t="shared" si="15"/>
        <v>#NAME?</v>
      </c>
      <c r="C334" s="12" t="e">
        <f ca="1" t="shared" si="16"/>
        <v>#NAME?</v>
      </c>
      <c r="D334" s="11" t="e">
        <f t="shared" si="17"/>
        <v>#NAME?</v>
      </c>
    </row>
    <row r="335" spans="1:4" ht="12.75" customHeight="1">
      <c r="A335" s="3">
        <v>27.5833333333333</v>
      </c>
      <c r="B335" s="1" t="e">
        <f t="shared" si="15"/>
        <v>#NAME?</v>
      </c>
      <c r="C335" s="12" t="e">
        <f ca="1" t="shared" si="16"/>
        <v>#NAME?</v>
      </c>
      <c r="D335" s="11" t="e">
        <f t="shared" si="17"/>
        <v>#NAME?</v>
      </c>
    </row>
    <row r="336" spans="1:4" ht="12.75" customHeight="1">
      <c r="A336" s="3">
        <v>27.6666666666666</v>
      </c>
      <c r="B336" s="1" t="e">
        <f t="shared" si="15"/>
        <v>#NAME?</v>
      </c>
      <c r="C336" s="12" t="e">
        <f ca="1" t="shared" si="16"/>
        <v>#NAME?</v>
      </c>
      <c r="D336" s="11" t="e">
        <f t="shared" si="17"/>
        <v>#NAME?</v>
      </c>
    </row>
    <row r="337" spans="1:4" ht="12.75" customHeight="1">
      <c r="A337" s="3">
        <v>27.75</v>
      </c>
      <c r="B337" s="1" t="e">
        <f t="shared" si="15"/>
        <v>#NAME?</v>
      </c>
      <c r="C337" s="12" t="e">
        <f ca="1" t="shared" si="16"/>
        <v>#NAME?</v>
      </c>
      <c r="D337" s="11" t="e">
        <f t="shared" si="17"/>
        <v>#NAME?</v>
      </c>
    </row>
    <row r="338" spans="1:4" ht="12.75" customHeight="1">
      <c r="A338" s="3">
        <v>27.8333333333333</v>
      </c>
      <c r="B338" s="1" t="e">
        <f t="shared" si="15"/>
        <v>#NAME?</v>
      </c>
      <c r="C338" s="12" t="e">
        <f ca="1" t="shared" si="16"/>
        <v>#NAME?</v>
      </c>
      <c r="D338" s="11" t="e">
        <f t="shared" si="17"/>
        <v>#NAME?</v>
      </c>
    </row>
    <row r="339" spans="1:4" ht="12.75" customHeight="1">
      <c r="A339" s="3">
        <v>27.9166666666666</v>
      </c>
      <c r="B339" s="1" t="e">
        <f t="shared" si="15"/>
        <v>#NAME?</v>
      </c>
      <c r="C339" s="12" t="e">
        <f ca="1" t="shared" si="16"/>
        <v>#NAME?</v>
      </c>
      <c r="D339" s="11" t="e">
        <f t="shared" si="17"/>
        <v>#NAME?</v>
      </c>
    </row>
    <row r="340" spans="1:4" ht="12.75" customHeight="1">
      <c r="A340" s="3">
        <v>28</v>
      </c>
      <c r="B340" s="1" t="e">
        <f t="shared" si="15"/>
        <v>#NAME?</v>
      </c>
      <c r="C340" s="12" t="e">
        <f ca="1" t="shared" si="16"/>
        <v>#NAME?</v>
      </c>
      <c r="D340" s="11" t="e">
        <f t="shared" si="17"/>
        <v>#NAME?</v>
      </c>
    </row>
    <row r="341" spans="1:4" ht="12.75" customHeight="1">
      <c r="A341" s="3">
        <v>28.0833333333333</v>
      </c>
      <c r="B341" s="1" t="e">
        <f t="shared" si="15"/>
        <v>#NAME?</v>
      </c>
      <c r="C341" s="12" t="e">
        <f ca="1" t="shared" si="16"/>
        <v>#NAME?</v>
      </c>
      <c r="D341" s="11" t="e">
        <f t="shared" si="17"/>
        <v>#NAME?</v>
      </c>
    </row>
    <row r="342" spans="1:4" ht="12.75" customHeight="1">
      <c r="A342" s="3">
        <v>28.1666666666666</v>
      </c>
      <c r="B342" s="1" t="e">
        <f t="shared" si="15"/>
        <v>#NAME?</v>
      </c>
      <c r="C342" s="12" t="e">
        <f ca="1" t="shared" si="16"/>
        <v>#NAME?</v>
      </c>
      <c r="D342" s="11" t="e">
        <f t="shared" si="17"/>
        <v>#NAME?</v>
      </c>
    </row>
    <row r="343" spans="1:4" ht="12.75" customHeight="1">
      <c r="A343" s="3">
        <v>28.25</v>
      </c>
      <c r="B343" s="1" t="e">
        <f t="shared" si="15"/>
        <v>#NAME?</v>
      </c>
      <c r="C343" s="12" t="e">
        <f ca="1" t="shared" si="16"/>
        <v>#NAME?</v>
      </c>
      <c r="D343" s="11" t="e">
        <f t="shared" si="17"/>
        <v>#NAME?</v>
      </c>
    </row>
    <row r="344" spans="1:4" ht="12.75" customHeight="1">
      <c r="A344" s="3">
        <v>28.3333333333333</v>
      </c>
      <c r="B344" s="1" t="e">
        <f t="shared" si="15"/>
        <v>#NAME?</v>
      </c>
      <c r="C344" s="12" t="e">
        <f ca="1" t="shared" si="16"/>
        <v>#NAME?</v>
      </c>
      <c r="D344" s="11" t="e">
        <f t="shared" si="17"/>
        <v>#NAME?</v>
      </c>
    </row>
    <row r="345" spans="1:4" ht="12.75" customHeight="1">
      <c r="A345" s="3">
        <v>28.4166666666666</v>
      </c>
      <c r="B345" s="1" t="e">
        <f t="shared" si="15"/>
        <v>#NAME?</v>
      </c>
      <c r="C345" s="12" t="e">
        <f ca="1" t="shared" si="16"/>
        <v>#NAME?</v>
      </c>
      <c r="D345" s="11" t="e">
        <f t="shared" si="17"/>
        <v>#NAME?</v>
      </c>
    </row>
    <row r="346" spans="1:4" ht="12.75" customHeight="1">
      <c r="A346" s="3">
        <v>28.5</v>
      </c>
      <c r="B346" s="1" t="e">
        <f t="shared" si="15"/>
        <v>#NAME?</v>
      </c>
      <c r="C346" s="12" t="e">
        <f ca="1" t="shared" si="16"/>
        <v>#NAME?</v>
      </c>
      <c r="D346" s="11" t="e">
        <f t="shared" si="17"/>
        <v>#NAME?</v>
      </c>
    </row>
    <row r="347" spans="1:4" ht="12.75" customHeight="1">
      <c r="A347" s="3">
        <v>28.5833333333333</v>
      </c>
      <c r="B347" s="1" t="e">
        <f t="shared" si="15"/>
        <v>#NAME?</v>
      </c>
      <c r="C347" s="12" t="e">
        <f ca="1" t="shared" si="16"/>
        <v>#NAME?</v>
      </c>
      <c r="D347" s="11" t="e">
        <f t="shared" si="17"/>
        <v>#NAME?</v>
      </c>
    </row>
    <row r="348" spans="1:4" ht="12.75" customHeight="1">
      <c r="A348" s="3">
        <v>28.6666666666666</v>
      </c>
      <c r="B348" s="1" t="e">
        <f t="shared" si="15"/>
        <v>#NAME?</v>
      </c>
      <c r="C348" s="12" t="e">
        <f ca="1" t="shared" si="16"/>
        <v>#NAME?</v>
      </c>
      <c r="D348" s="11" t="e">
        <f t="shared" si="17"/>
        <v>#NAME?</v>
      </c>
    </row>
    <row r="349" spans="1:4" ht="12.75" customHeight="1">
      <c r="A349" s="3">
        <v>28.75</v>
      </c>
      <c r="B349" s="1" t="e">
        <f aca="true" t="shared" si="18" ref="B349:B412">RegimeSimulation(B348,TransitionProb)</f>
        <v>#NAME?</v>
      </c>
      <c r="C349" s="12" t="e">
        <f ca="1" t="shared" si="16"/>
        <v>#NAME?</v>
      </c>
      <c r="D349" s="11" t="e">
        <f t="shared" si="17"/>
        <v>#NAME?</v>
      </c>
    </row>
    <row r="350" spans="1:4" ht="12.75" customHeight="1">
      <c r="A350" s="3">
        <v>28.8333333333333</v>
      </c>
      <c r="B350" s="1" t="e">
        <f t="shared" si="18"/>
        <v>#NAME?</v>
      </c>
      <c r="C350" s="12" t="e">
        <f ca="1" t="shared" si="16"/>
        <v>#NAME?</v>
      </c>
      <c r="D350" s="11" t="e">
        <f t="shared" si="17"/>
        <v>#NAME?</v>
      </c>
    </row>
    <row r="351" spans="1:4" ht="12.75" customHeight="1">
      <c r="A351" s="3">
        <v>28.9166666666666</v>
      </c>
      <c r="B351" s="1" t="e">
        <f t="shared" si="18"/>
        <v>#NAME?</v>
      </c>
      <c r="C351" s="12" t="e">
        <f ca="1" t="shared" si="16"/>
        <v>#NAME?</v>
      </c>
      <c r="D351" s="11" t="e">
        <f t="shared" si="17"/>
        <v>#NAME?</v>
      </c>
    </row>
    <row r="352" spans="1:4" ht="12.75" customHeight="1">
      <c r="A352" s="3">
        <v>29</v>
      </c>
      <c r="B352" s="1" t="e">
        <f t="shared" si="18"/>
        <v>#NAME?</v>
      </c>
      <c r="C352" s="12" t="e">
        <f ca="1" t="shared" si="16"/>
        <v>#NAME?</v>
      </c>
      <c r="D352" s="11" t="e">
        <f t="shared" si="17"/>
        <v>#NAME?</v>
      </c>
    </row>
    <row r="353" spans="1:4" ht="12.75" customHeight="1">
      <c r="A353" s="3">
        <v>29.0833333333333</v>
      </c>
      <c r="B353" s="1" t="e">
        <f t="shared" si="18"/>
        <v>#NAME?</v>
      </c>
      <c r="C353" s="12" t="e">
        <f ca="1" t="shared" si="16"/>
        <v>#NAME?</v>
      </c>
      <c r="D353" s="11" t="e">
        <f t="shared" si="17"/>
        <v>#NAME?</v>
      </c>
    </row>
    <row r="354" spans="1:4" ht="12.75" customHeight="1">
      <c r="A354" s="3">
        <v>29.1666666666666</v>
      </c>
      <c r="B354" s="1" t="e">
        <f t="shared" si="18"/>
        <v>#NAME?</v>
      </c>
      <c r="C354" s="12" t="e">
        <f ca="1" t="shared" si="16"/>
        <v>#NAME?</v>
      </c>
      <c r="D354" s="11" t="e">
        <f t="shared" si="17"/>
        <v>#NAME?</v>
      </c>
    </row>
    <row r="355" spans="1:4" ht="12.75" customHeight="1">
      <c r="A355" s="3">
        <v>29.25</v>
      </c>
      <c r="B355" s="1" t="e">
        <f t="shared" si="18"/>
        <v>#NAME?</v>
      </c>
      <c r="C355" s="12" t="e">
        <f ca="1" t="shared" si="16"/>
        <v>#NAME?</v>
      </c>
      <c r="D355" s="11" t="e">
        <f t="shared" si="17"/>
        <v>#NAME?</v>
      </c>
    </row>
    <row r="356" spans="1:4" ht="12.75" customHeight="1">
      <c r="A356" s="3">
        <v>29.3333333333333</v>
      </c>
      <c r="B356" s="1" t="e">
        <f t="shared" si="18"/>
        <v>#NAME?</v>
      </c>
      <c r="C356" s="12" t="e">
        <f ca="1" t="shared" si="16"/>
        <v>#NAME?</v>
      </c>
      <c r="D356" s="11" t="e">
        <f t="shared" si="17"/>
        <v>#NAME?</v>
      </c>
    </row>
    <row r="357" spans="1:4" ht="12.75" customHeight="1">
      <c r="A357" s="3">
        <v>29.4166666666666</v>
      </c>
      <c r="B357" s="1" t="e">
        <f t="shared" si="18"/>
        <v>#NAME?</v>
      </c>
      <c r="C357" s="12" t="e">
        <f ca="1" t="shared" si="16"/>
        <v>#NAME?</v>
      </c>
      <c r="D357" s="11" t="e">
        <f t="shared" si="17"/>
        <v>#NAME?</v>
      </c>
    </row>
    <row r="358" spans="1:4" ht="12.75" customHeight="1">
      <c r="A358" s="3">
        <v>29.5</v>
      </c>
      <c r="B358" s="1" t="e">
        <f t="shared" si="18"/>
        <v>#NAME?</v>
      </c>
      <c r="C358" s="12" t="e">
        <f ca="1" t="shared" si="16"/>
        <v>#NAME?</v>
      </c>
      <c r="D358" s="11" t="e">
        <f t="shared" si="17"/>
        <v>#NAME?</v>
      </c>
    </row>
    <row r="359" spans="1:4" ht="12.75" customHeight="1">
      <c r="A359" s="3">
        <v>29.5833333333333</v>
      </c>
      <c r="B359" s="1" t="e">
        <f t="shared" si="18"/>
        <v>#NAME?</v>
      </c>
      <c r="C359" s="12" t="e">
        <f ca="1" t="shared" si="16"/>
        <v>#NAME?</v>
      </c>
      <c r="D359" s="11" t="e">
        <f t="shared" si="17"/>
        <v>#NAME?</v>
      </c>
    </row>
    <row r="360" spans="1:4" ht="12.75" customHeight="1">
      <c r="A360" s="3">
        <v>29.6666666666666</v>
      </c>
      <c r="B360" s="1" t="e">
        <f t="shared" si="18"/>
        <v>#NAME?</v>
      </c>
      <c r="C360" s="12" t="e">
        <f ca="1" t="shared" si="16"/>
        <v>#NAME?</v>
      </c>
      <c r="D360" s="11" t="e">
        <f t="shared" si="17"/>
        <v>#NAME?</v>
      </c>
    </row>
    <row r="361" spans="1:4" ht="12.75" customHeight="1">
      <c r="A361" s="3">
        <v>29.75</v>
      </c>
      <c r="B361" s="1" t="e">
        <f t="shared" si="18"/>
        <v>#NAME?</v>
      </c>
      <c r="C361" s="12" t="e">
        <f ca="1" t="shared" si="16"/>
        <v>#NAME?</v>
      </c>
      <c r="D361" s="11" t="e">
        <f t="shared" si="17"/>
        <v>#NAME?</v>
      </c>
    </row>
    <row r="362" spans="1:4" ht="12.75" customHeight="1">
      <c r="A362" s="3">
        <v>29.8333333333333</v>
      </c>
      <c r="B362" s="1" t="e">
        <f t="shared" si="18"/>
        <v>#NAME?</v>
      </c>
      <c r="C362" s="12" t="e">
        <f ca="1" t="shared" si="16"/>
        <v>#NAME?</v>
      </c>
      <c r="D362" s="11" t="e">
        <f t="shared" si="17"/>
        <v>#NAME?</v>
      </c>
    </row>
    <row r="363" spans="1:4" ht="12.75" customHeight="1">
      <c r="A363" s="3">
        <v>29.9166666666666</v>
      </c>
      <c r="B363" s="1" t="e">
        <f t="shared" si="18"/>
        <v>#NAME?</v>
      </c>
      <c r="C363" s="12" t="e">
        <f ca="1" t="shared" si="16"/>
        <v>#NAME?</v>
      </c>
      <c r="D363" s="11" t="e">
        <f t="shared" si="17"/>
        <v>#NAME?</v>
      </c>
    </row>
    <row r="364" spans="1:4" ht="12.75" customHeight="1">
      <c r="A364" s="3">
        <v>30</v>
      </c>
      <c r="B364" s="1" t="e">
        <f t="shared" si="18"/>
        <v>#NAME?</v>
      </c>
      <c r="C364" s="12" t="e">
        <f ca="1" t="shared" si="16"/>
        <v>#NAME?</v>
      </c>
      <c r="D364" s="11" t="e">
        <f t="shared" si="17"/>
        <v>#NAME?</v>
      </c>
    </row>
    <row r="365" spans="1:4" ht="12.75" customHeight="1">
      <c r="A365" s="3">
        <v>30.0833333333333</v>
      </c>
      <c r="B365" s="1" t="e">
        <f t="shared" si="18"/>
        <v>#NAME?</v>
      </c>
      <c r="C365" s="12" t="e">
        <f ca="1" t="shared" si="16"/>
        <v>#NAME?</v>
      </c>
      <c r="D365" s="11" t="e">
        <f t="shared" si="17"/>
        <v>#NAME?</v>
      </c>
    </row>
    <row r="366" spans="1:4" ht="12.75" customHeight="1">
      <c r="A366" s="3">
        <v>30.1666666666666</v>
      </c>
      <c r="B366" s="1" t="e">
        <f t="shared" si="18"/>
        <v>#NAME?</v>
      </c>
      <c r="C366" s="12" t="e">
        <f ca="1" t="shared" si="16"/>
        <v>#NAME?</v>
      </c>
      <c r="D366" s="11" t="e">
        <f t="shared" si="17"/>
        <v>#NAME?</v>
      </c>
    </row>
    <row r="367" spans="1:4" ht="12.75" customHeight="1">
      <c r="A367" s="3">
        <v>30.25</v>
      </c>
      <c r="B367" s="1" t="e">
        <f t="shared" si="18"/>
        <v>#NAME?</v>
      </c>
      <c r="C367" s="12" t="e">
        <f ca="1" t="shared" si="16"/>
        <v>#NAME?</v>
      </c>
      <c r="D367" s="11" t="e">
        <f t="shared" si="17"/>
        <v>#NAME?</v>
      </c>
    </row>
    <row r="368" spans="1:4" ht="12.75" customHeight="1">
      <c r="A368" s="3">
        <v>30.3333333333333</v>
      </c>
      <c r="B368" s="1" t="e">
        <f t="shared" si="18"/>
        <v>#NAME?</v>
      </c>
      <c r="C368" s="12" t="e">
        <f ca="1" t="shared" si="16"/>
        <v>#NAME?</v>
      </c>
      <c r="D368" s="11" t="e">
        <f t="shared" si="17"/>
        <v>#NAME?</v>
      </c>
    </row>
    <row r="369" spans="1:4" ht="12.75" customHeight="1">
      <c r="A369" s="3">
        <v>30.4166666666666</v>
      </c>
      <c r="B369" s="1" t="e">
        <f t="shared" si="18"/>
        <v>#NAME?</v>
      </c>
      <c r="C369" s="12" t="e">
        <f ca="1" t="shared" si="16"/>
        <v>#NAME?</v>
      </c>
      <c r="D369" s="11" t="e">
        <f t="shared" si="17"/>
        <v>#NAME?</v>
      </c>
    </row>
    <row r="370" spans="1:4" ht="12.75" customHeight="1">
      <c r="A370" s="3">
        <v>30.5</v>
      </c>
      <c r="B370" s="1" t="e">
        <f t="shared" si="18"/>
        <v>#NAME?</v>
      </c>
      <c r="C370" s="12" t="e">
        <f ca="1" t="shared" si="16"/>
        <v>#NAME?</v>
      </c>
      <c r="D370" s="11" t="e">
        <f t="shared" si="17"/>
        <v>#NAME?</v>
      </c>
    </row>
    <row r="371" spans="1:4" ht="12.75" customHeight="1">
      <c r="A371" s="3">
        <v>30.5833333333333</v>
      </c>
      <c r="B371" s="1" t="e">
        <f t="shared" si="18"/>
        <v>#NAME?</v>
      </c>
      <c r="C371" s="12" t="e">
        <f ca="1" t="shared" si="16"/>
        <v>#NAME?</v>
      </c>
      <c r="D371" s="11" t="e">
        <f t="shared" si="17"/>
        <v>#NAME?</v>
      </c>
    </row>
    <row r="372" spans="1:4" ht="12.75" customHeight="1">
      <c r="A372" s="3">
        <v>30.6666666666666</v>
      </c>
      <c r="B372" s="1" t="e">
        <f t="shared" si="18"/>
        <v>#NAME?</v>
      </c>
      <c r="C372" s="12" t="e">
        <f ca="1" t="shared" si="16"/>
        <v>#NAME?</v>
      </c>
      <c r="D372" s="11" t="e">
        <f t="shared" si="17"/>
        <v>#NAME?</v>
      </c>
    </row>
    <row r="373" spans="1:4" ht="12.75" customHeight="1">
      <c r="A373" s="3">
        <v>30.75</v>
      </c>
      <c r="B373" s="1" t="e">
        <f t="shared" si="18"/>
        <v>#NAME?</v>
      </c>
      <c r="C373" s="12" t="e">
        <f ca="1" t="shared" si="16"/>
        <v>#NAME?</v>
      </c>
      <c r="D373" s="11" t="e">
        <f t="shared" si="17"/>
        <v>#NAME?</v>
      </c>
    </row>
    <row r="374" spans="1:4" ht="12.75" customHeight="1">
      <c r="A374" s="3">
        <v>30.8333333333333</v>
      </c>
      <c r="B374" s="1" t="e">
        <f t="shared" si="18"/>
        <v>#NAME?</v>
      </c>
      <c r="C374" s="12" t="e">
        <f ca="1" t="shared" si="16"/>
        <v>#NAME?</v>
      </c>
      <c r="D374" s="11" t="e">
        <f t="shared" si="17"/>
        <v>#NAME?</v>
      </c>
    </row>
    <row r="375" spans="1:4" ht="12.75" customHeight="1">
      <c r="A375" s="3">
        <v>30.9166666666666</v>
      </c>
      <c r="B375" s="1" t="e">
        <f t="shared" si="18"/>
        <v>#NAME?</v>
      </c>
      <c r="C375" s="12" t="e">
        <f ca="1" t="shared" si="16"/>
        <v>#NAME?</v>
      </c>
      <c r="D375" s="11" t="e">
        <f t="shared" si="17"/>
        <v>#NAME?</v>
      </c>
    </row>
    <row r="376" spans="1:4" ht="12.75" customHeight="1">
      <c r="A376" s="3">
        <v>31</v>
      </c>
      <c r="B376" s="1" t="e">
        <f t="shared" si="18"/>
        <v>#NAME?</v>
      </c>
      <c r="C376" s="12" t="e">
        <f ca="1" t="shared" si="16"/>
        <v>#NAME?</v>
      </c>
      <c r="D376" s="11" t="e">
        <f t="shared" si="17"/>
        <v>#NAME?</v>
      </c>
    </row>
    <row r="377" spans="1:4" ht="12.75" customHeight="1">
      <c r="A377" s="3">
        <v>31.0833333333333</v>
      </c>
      <c r="B377" s="1" t="e">
        <f t="shared" si="18"/>
        <v>#NAME?</v>
      </c>
      <c r="C377" s="12" t="e">
        <f ca="1" t="shared" si="16"/>
        <v>#NAME?</v>
      </c>
      <c r="D377" s="11" t="e">
        <f t="shared" si="17"/>
        <v>#NAME?</v>
      </c>
    </row>
    <row r="378" spans="1:4" ht="12.75" customHeight="1">
      <c r="A378" s="3">
        <v>31.1666666666666</v>
      </c>
      <c r="B378" s="1" t="e">
        <f t="shared" si="18"/>
        <v>#NAME?</v>
      </c>
      <c r="C378" s="12" t="e">
        <f ca="1" t="shared" si="16"/>
        <v>#NAME?</v>
      </c>
      <c r="D378" s="11" t="e">
        <f t="shared" si="17"/>
        <v>#NAME?</v>
      </c>
    </row>
    <row r="379" spans="1:4" ht="12.75" customHeight="1">
      <c r="A379" s="3">
        <v>31.25</v>
      </c>
      <c r="B379" s="1" t="e">
        <f t="shared" si="18"/>
        <v>#NAME?</v>
      </c>
      <c r="C379" s="12" t="e">
        <f ca="1" t="shared" si="16"/>
        <v>#NAME?</v>
      </c>
      <c r="D379" s="11" t="e">
        <f t="shared" si="17"/>
        <v>#NAME?</v>
      </c>
    </row>
    <row r="380" spans="1:4" ht="12.75" customHeight="1">
      <c r="A380" s="3">
        <v>31.3333333333333</v>
      </c>
      <c r="B380" s="1" t="e">
        <f t="shared" si="18"/>
        <v>#NAME?</v>
      </c>
      <c r="C380" s="12" t="e">
        <f ca="1" t="shared" si="16"/>
        <v>#NAME?</v>
      </c>
      <c r="D380" s="11" t="e">
        <f t="shared" si="17"/>
        <v>#NAME?</v>
      </c>
    </row>
    <row r="381" spans="1:4" ht="12.75" customHeight="1">
      <c r="A381" s="3">
        <v>31.4166666666666</v>
      </c>
      <c r="B381" s="1" t="e">
        <f t="shared" si="18"/>
        <v>#NAME?</v>
      </c>
      <c r="C381" s="12" t="e">
        <f ca="1" t="shared" si="16"/>
        <v>#NAME?</v>
      </c>
      <c r="D381" s="11" t="e">
        <f t="shared" si="17"/>
        <v>#NAME?</v>
      </c>
    </row>
    <row r="382" spans="1:4" ht="12.75" customHeight="1">
      <c r="A382" s="3">
        <v>31.5</v>
      </c>
      <c r="B382" s="1" t="e">
        <f t="shared" si="18"/>
        <v>#NAME?</v>
      </c>
      <c r="C382" s="12" t="e">
        <f ca="1" t="shared" si="16"/>
        <v>#NAME?</v>
      </c>
      <c r="D382" s="11" t="e">
        <f t="shared" si="17"/>
        <v>#NAME?</v>
      </c>
    </row>
    <row r="383" spans="1:4" ht="12.75" customHeight="1">
      <c r="A383" s="3">
        <v>31.5833333333333</v>
      </c>
      <c r="B383" s="1" t="e">
        <f t="shared" si="18"/>
        <v>#NAME?</v>
      </c>
      <c r="C383" s="12" t="e">
        <f ca="1" t="shared" si="16"/>
        <v>#NAME?</v>
      </c>
      <c r="D383" s="11" t="e">
        <f t="shared" si="17"/>
        <v>#NAME?</v>
      </c>
    </row>
    <row r="384" spans="1:4" ht="12.75" customHeight="1">
      <c r="A384" s="3">
        <v>31.6666666666666</v>
      </c>
      <c r="B384" s="1" t="e">
        <f t="shared" si="18"/>
        <v>#NAME?</v>
      </c>
      <c r="C384" s="12" t="e">
        <f ca="1" t="shared" si="16"/>
        <v>#NAME?</v>
      </c>
      <c r="D384" s="11" t="e">
        <f t="shared" si="17"/>
        <v>#NAME?</v>
      </c>
    </row>
    <row r="385" spans="1:4" ht="12.75" customHeight="1">
      <c r="A385" s="3">
        <v>31.75</v>
      </c>
      <c r="B385" s="1" t="e">
        <f t="shared" si="18"/>
        <v>#NAME?</v>
      </c>
      <c r="C385" s="12" t="e">
        <f ca="1" t="shared" si="16"/>
        <v>#NAME?</v>
      </c>
      <c r="D385" s="11" t="e">
        <f t="shared" si="17"/>
        <v>#NAME?</v>
      </c>
    </row>
    <row r="386" spans="1:4" ht="12.75" customHeight="1">
      <c r="A386" s="3">
        <v>31.8333333333333</v>
      </c>
      <c r="B386" s="1" t="e">
        <f t="shared" si="18"/>
        <v>#NAME?</v>
      </c>
      <c r="C386" s="12" t="e">
        <f ca="1" t="shared" si="16"/>
        <v>#NAME?</v>
      </c>
      <c r="D386" s="11" t="e">
        <f t="shared" si="17"/>
        <v>#NAME?</v>
      </c>
    </row>
    <row r="387" spans="1:4" ht="12.75" customHeight="1">
      <c r="A387" s="3">
        <v>31.9166666666666</v>
      </c>
      <c r="B387" s="1" t="e">
        <f t="shared" si="18"/>
        <v>#NAME?</v>
      </c>
      <c r="C387" s="12" t="e">
        <f ca="1" t="shared" si="16"/>
        <v>#NAME?</v>
      </c>
      <c r="D387" s="11" t="e">
        <f t="shared" si="17"/>
        <v>#NAME?</v>
      </c>
    </row>
    <row r="388" spans="1:4" ht="12.75" customHeight="1">
      <c r="A388" s="3">
        <v>32</v>
      </c>
      <c r="B388" s="1" t="e">
        <f t="shared" si="18"/>
        <v>#NAME?</v>
      </c>
      <c r="C388" s="12" t="e">
        <f ca="1" t="shared" si="16"/>
        <v>#NAME?</v>
      </c>
      <c r="D388" s="11" t="e">
        <f t="shared" si="17"/>
        <v>#NAME?</v>
      </c>
    </row>
    <row r="389" spans="1:4" ht="12.75" customHeight="1">
      <c r="A389" s="3">
        <v>32.0833333333333</v>
      </c>
      <c r="B389" s="1" t="e">
        <f t="shared" si="18"/>
        <v>#NAME?</v>
      </c>
      <c r="C389" s="12" t="e">
        <f aca="true" ca="1" t="shared" si="19" ref="C389:C452">C388+VLOOKUP(B388,ParameterSelection,4)*(VLOOKUP(B388,ParameterSelection,2)-C388)/12+SQRT(1/12)*NORMINV(RAND(),0,VLOOKUP(B388,ParameterSelection,3))</f>
        <v>#NAME?</v>
      </c>
      <c r="D389" s="11" t="e">
        <f t="shared" si="17"/>
        <v>#NAME?</v>
      </c>
    </row>
    <row r="390" spans="1:4" ht="12.75" customHeight="1">
      <c r="A390" s="3">
        <v>32.1666666666666</v>
      </c>
      <c r="B390" s="1" t="e">
        <f t="shared" si="18"/>
        <v>#NAME?</v>
      </c>
      <c r="C390" s="12" t="e">
        <f ca="1" t="shared" si="19"/>
        <v>#NAME?</v>
      </c>
      <c r="D390" s="11" t="e">
        <f aca="true" t="shared" si="20" ref="D390:D453">D389*(1+C390)^(1/12)</f>
        <v>#NAME?</v>
      </c>
    </row>
    <row r="391" spans="1:4" ht="12.75" customHeight="1">
      <c r="A391" s="3">
        <v>32.25</v>
      </c>
      <c r="B391" s="1" t="e">
        <f t="shared" si="18"/>
        <v>#NAME?</v>
      </c>
      <c r="C391" s="12" t="e">
        <f ca="1" t="shared" si="19"/>
        <v>#NAME?</v>
      </c>
      <c r="D391" s="11" t="e">
        <f t="shared" si="20"/>
        <v>#NAME?</v>
      </c>
    </row>
    <row r="392" spans="1:4" ht="12.75" customHeight="1">
      <c r="A392" s="3">
        <v>32.3333333333333</v>
      </c>
      <c r="B392" s="1" t="e">
        <f t="shared" si="18"/>
        <v>#NAME?</v>
      </c>
      <c r="C392" s="12" t="e">
        <f ca="1" t="shared" si="19"/>
        <v>#NAME?</v>
      </c>
      <c r="D392" s="11" t="e">
        <f t="shared" si="20"/>
        <v>#NAME?</v>
      </c>
    </row>
    <row r="393" spans="1:4" ht="12.75" customHeight="1">
      <c r="A393" s="3">
        <v>32.4166666666666</v>
      </c>
      <c r="B393" s="1" t="e">
        <f t="shared" si="18"/>
        <v>#NAME?</v>
      </c>
      <c r="C393" s="12" t="e">
        <f ca="1" t="shared" si="19"/>
        <v>#NAME?</v>
      </c>
      <c r="D393" s="11" t="e">
        <f t="shared" si="20"/>
        <v>#NAME?</v>
      </c>
    </row>
    <row r="394" spans="1:4" ht="12.75" customHeight="1">
      <c r="A394" s="3">
        <v>32.5</v>
      </c>
      <c r="B394" s="1" t="e">
        <f t="shared" si="18"/>
        <v>#NAME?</v>
      </c>
      <c r="C394" s="12" t="e">
        <f ca="1" t="shared" si="19"/>
        <v>#NAME?</v>
      </c>
      <c r="D394" s="11" t="e">
        <f t="shared" si="20"/>
        <v>#NAME?</v>
      </c>
    </row>
    <row r="395" spans="1:4" ht="12.75" customHeight="1">
      <c r="A395" s="3">
        <v>32.5833333333333</v>
      </c>
      <c r="B395" s="1" t="e">
        <f t="shared" si="18"/>
        <v>#NAME?</v>
      </c>
      <c r="C395" s="12" t="e">
        <f ca="1" t="shared" si="19"/>
        <v>#NAME?</v>
      </c>
      <c r="D395" s="11" t="e">
        <f t="shared" si="20"/>
        <v>#NAME?</v>
      </c>
    </row>
    <row r="396" spans="1:4" ht="12.75" customHeight="1">
      <c r="A396" s="3">
        <v>32.6666666666666</v>
      </c>
      <c r="B396" s="1" t="e">
        <f t="shared" si="18"/>
        <v>#NAME?</v>
      </c>
      <c r="C396" s="12" t="e">
        <f ca="1" t="shared" si="19"/>
        <v>#NAME?</v>
      </c>
      <c r="D396" s="11" t="e">
        <f t="shared" si="20"/>
        <v>#NAME?</v>
      </c>
    </row>
    <row r="397" spans="1:4" ht="12.75" customHeight="1">
      <c r="A397" s="3">
        <v>32.75</v>
      </c>
      <c r="B397" s="1" t="e">
        <f t="shared" si="18"/>
        <v>#NAME?</v>
      </c>
      <c r="C397" s="12" t="e">
        <f ca="1" t="shared" si="19"/>
        <v>#NAME?</v>
      </c>
      <c r="D397" s="11" t="e">
        <f t="shared" si="20"/>
        <v>#NAME?</v>
      </c>
    </row>
    <row r="398" spans="1:4" ht="12.75" customHeight="1">
      <c r="A398" s="3">
        <v>32.8333333333333</v>
      </c>
      <c r="B398" s="1" t="e">
        <f t="shared" si="18"/>
        <v>#NAME?</v>
      </c>
      <c r="C398" s="12" t="e">
        <f ca="1" t="shared" si="19"/>
        <v>#NAME?</v>
      </c>
      <c r="D398" s="11" t="e">
        <f t="shared" si="20"/>
        <v>#NAME?</v>
      </c>
    </row>
    <row r="399" spans="1:4" ht="12.75" customHeight="1">
      <c r="A399" s="3">
        <v>32.9166666666666</v>
      </c>
      <c r="B399" s="1" t="e">
        <f t="shared" si="18"/>
        <v>#NAME?</v>
      </c>
      <c r="C399" s="12" t="e">
        <f ca="1" t="shared" si="19"/>
        <v>#NAME?</v>
      </c>
      <c r="D399" s="11" t="e">
        <f t="shared" si="20"/>
        <v>#NAME?</v>
      </c>
    </row>
    <row r="400" spans="1:4" ht="12.75" customHeight="1">
      <c r="A400" s="3">
        <v>33</v>
      </c>
      <c r="B400" s="1" t="e">
        <f t="shared" si="18"/>
        <v>#NAME?</v>
      </c>
      <c r="C400" s="12" t="e">
        <f ca="1" t="shared" si="19"/>
        <v>#NAME?</v>
      </c>
      <c r="D400" s="11" t="e">
        <f t="shared" si="20"/>
        <v>#NAME?</v>
      </c>
    </row>
    <row r="401" spans="1:4" ht="12.75" customHeight="1">
      <c r="A401" s="3">
        <v>33.0833333333333</v>
      </c>
      <c r="B401" s="1" t="e">
        <f t="shared" si="18"/>
        <v>#NAME?</v>
      </c>
      <c r="C401" s="12" t="e">
        <f ca="1" t="shared" si="19"/>
        <v>#NAME?</v>
      </c>
      <c r="D401" s="11" t="e">
        <f t="shared" si="20"/>
        <v>#NAME?</v>
      </c>
    </row>
    <row r="402" spans="1:4" ht="12.75" customHeight="1">
      <c r="A402" s="3">
        <v>33.1666666666666</v>
      </c>
      <c r="B402" s="1" t="e">
        <f t="shared" si="18"/>
        <v>#NAME?</v>
      </c>
      <c r="C402" s="12" t="e">
        <f ca="1" t="shared" si="19"/>
        <v>#NAME?</v>
      </c>
      <c r="D402" s="11" t="e">
        <f t="shared" si="20"/>
        <v>#NAME?</v>
      </c>
    </row>
    <row r="403" spans="1:4" ht="12.75" customHeight="1">
      <c r="A403" s="3">
        <v>33.25</v>
      </c>
      <c r="B403" s="1" t="e">
        <f t="shared" si="18"/>
        <v>#NAME?</v>
      </c>
      <c r="C403" s="12" t="e">
        <f ca="1" t="shared" si="19"/>
        <v>#NAME?</v>
      </c>
      <c r="D403" s="11" t="e">
        <f t="shared" si="20"/>
        <v>#NAME?</v>
      </c>
    </row>
    <row r="404" spans="1:4" ht="12.75" customHeight="1">
      <c r="A404" s="3">
        <v>33.3333333333333</v>
      </c>
      <c r="B404" s="1" t="e">
        <f t="shared" si="18"/>
        <v>#NAME?</v>
      </c>
      <c r="C404" s="12" t="e">
        <f ca="1" t="shared" si="19"/>
        <v>#NAME?</v>
      </c>
      <c r="D404" s="11" t="e">
        <f t="shared" si="20"/>
        <v>#NAME?</v>
      </c>
    </row>
    <row r="405" spans="1:4" ht="12.75" customHeight="1">
      <c r="A405" s="3">
        <v>33.4166666666666</v>
      </c>
      <c r="B405" s="1" t="e">
        <f t="shared" si="18"/>
        <v>#NAME?</v>
      </c>
      <c r="C405" s="12" t="e">
        <f ca="1" t="shared" si="19"/>
        <v>#NAME?</v>
      </c>
      <c r="D405" s="11" t="e">
        <f t="shared" si="20"/>
        <v>#NAME?</v>
      </c>
    </row>
    <row r="406" spans="1:4" ht="12.75" customHeight="1">
      <c r="A406" s="3">
        <v>33.5</v>
      </c>
      <c r="B406" s="1" t="e">
        <f t="shared" si="18"/>
        <v>#NAME?</v>
      </c>
      <c r="C406" s="12" t="e">
        <f ca="1" t="shared" si="19"/>
        <v>#NAME?</v>
      </c>
      <c r="D406" s="11" t="e">
        <f t="shared" si="20"/>
        <v>#NAME?</v>
      </c>
    </row>
    <row r="407" spans="1:4" ht="12.75" customHeight="1">
      <c r="A407" s="3">
        <v>33.5833333333333</v>
      </c>
      <c r="B407" s="1" t="e">
        <f t="shared" si="18"/>
        <v>#NAME?</v>
      </c>
      <c r="C407" s="12" t="e">
        <f ca="1" t="shared" si="19"/>
        <v>#NAME?</v>
      </c>
      <c r="D407" s="11" t="e">
        <f t="shared" si="20"/>
        <v>#NAME?</v>
      </c>
    </row>
    <row r="408" spans="1:4" ht="12.75" customHeight="1">
      <c r="A408" s="3">
        <v>33.6666666666666</v>
      </c>
      <c r="B408" s="1" t="e">
        <f t="shared" si="18"/>
        <v>#NAME?</v>
      </c>
      <c r="C408" s="12" t="e">
        <f ca="1" t="shared" si="19"/>
        <v>#NAME?</v>
      </c>
      <c r="D408" s="11" t="e">
        <f t="shared" si="20"/>
        <v>#NAME?</v>
      </c>
    </row>
    <row r="409" spans="1:4" ht="12.75" customHeight="1">
      <c r="A409" s="3">
        <v>33.75</v>
      </c>
      <c r="B409" s="1" t="e">
        <f t="shared" si="18"/>
        <v>#NAME?</v>
      </c>
      <c r="C409" s="12" t="e">
        <f ca="1" t="shared" si="19"/>
        <v>#NAME?</v>
      </c>
      <c r="D409" s="11" t="e">
        <f t="shared" si="20"/>
        <v>#NAME?</v>
      </c>
    </row>
    <row r="410" spans="1:4" ht="12.75" customHeight="1">
      <c r="A410" s="3">
        <v>33.8333333333333</v>
      </c>
      <c r="B410" s="1" t="e">
        <f t="shared" si="18"/>
        <v>#NAME?</v>
      </c>
      <c r="C410" s="12" t="e">
        <f ca="1" t="shared" si="19"/>
        <v>#NAME?</v>
      </c>
      <c r="D410" s="11" t="e">
        <f t="shared" si="20"/>
        <v>#NAME?</v>
      </c>
    </row>
    <row r="411" spans="1:4" ht="12.75" customHeight="1">
      <c r="A411" s="3">
        <v>33.9166666666666</v>
      </c>
      <c r="B411" s="1" t="e">
        <f t="shared" si="18"/>
        <v>#NAME?</v>
      </c>
      <c r="C411" s="12" t="e">
        <f ca="1" t="shared" si="19"/>
        <v>#NAME?</v>
      </c>
      <c r="D411" s="11" t="e">
        <f t="shared" si="20"/>
        <v>#NAME?</v>
      </c>
    </row>
    <row r="412" spans="1:4" ht="12.75" customHeight="1">
      <c r="A412" s="3">
        <v>34</v>
      </c>
      <c r="B412" s="1" t="e">
        <f t="shared" si="18"/>
        <v>#NAME?</v>
      </c>
      <c r="C412" s="12" t="e">
        <f ca="1" t="shared" si="19"/>
        <v>#NAME?</v>
      </c>
      <c r="D412" s="11" t="e">
        <f t="shared" si="20"/>
        <v>#NAME?</v>
      </c>
    </row>
    <row r="413" spans="1:4" ht="12.75" customHeight="1">
      <c r="A413" s="3">
        <v>34.0833333333333</v>
      </c>
      <c r="B413" s="1" t="e">
        <f aca="true" t="shared" si="21" ref="B413:B476">RegimeSimulation(B412,TransitionProb)</f>
        <v>#NAME?</v>
      </c>
      <c r="C413" s="12" t="e">
        <f ca="1" t="shared" si="19"/>
        <v>#NAME?</v>
      </c>
      <c r="D413" s="11" t="e">
        <f t="shared" si="20"/>
        <v>#NAME?</v>
      </c>
    </row>
    <row r="414" spans="1:4" ht="12.75" customHeight="1">
      <c r="A414" s="3">
        <v>34.1666666666666</v>
      </c>
      <c r="B414" s="1" t="e">
        <f t="shared" si="21"/>
        <v>#NAME?</v>
      </c>
      <c r="C414" s="12" t="e">
        <f ca="1" t="shared" si="19"/>
        <v>#NAME?</v>
      </c>
      <c r="D414" s="11" t="e">
        <f t="shared" si="20"/>
        <v>#NAME?</v>
      </c>
    </row>
    <row r="415" spans="1:4" ht="12.75" customHeight="1">
      <c r="A415" s="3">
        <v>34.25</v>
      </c>
      <c r="B415" s="1" t="e">
        <f t="shared" si="21"/>
        <v>#NAME?</v>
      </c>
      <c r="C415" s="12" t="e">
        <f ca="1" t="shared" si="19"/>
        <v>#NAME?</v>
      </c>
      <c r="D415" s="11" t="e">
        <f t="shared" si="20"/>
        <v>#NAME?</v>
      </c>
    </row>
    <row r="416" spans="1:4" ht="12.75" customHeight="1">
      <c r="A416" s="3">
        <v>34.3333333333333</v>
      </c>
      <c r="B416" s="1" t="e">
        <f t="shared" si="21"/>
        <v>#NAME?</v>
      </c>
      <c r="C416" s="12" t="e">
        <f ca="1" t="shared" si="19"/>
        <v>#NAME?</v>
      </c>
      <c r="D416" s="11" t="e">
        <f t="shared" si="20"/>
        <v>#NAME?</v>
      </c>
    </row>
    <row r="417" spans="1:4" ht="12.75" customHeight="1">
      <c r="A417" s="3">
        <v>34.4166666666666</v>
      </c>
      <c r="B417" s="1" t="e">
        <f t="shared" si="21"/>
        <v>#NAME?</v>
      </c>
      <c r="C417" s="12" t="e">
        <f ca="1" t="shared" si="19"/>
        <v>#NAME?</v>
      </c>
      <c r="D417" s="11" t="e">
        <f t="shared" si="20"/>
        <v>#NAME?</v>
      </c>
    </row>
    <row r="418" spans="1:4" ht="12.75" customHeight="1">
      <c r="A418" s="3">
        <v>34.5</v>
      </c>
      <c r="B418" s="1" t="e">
        <f t="shared" si="21"/>
        <v>#NAME?</v>
      </c>
      <c r="C418" s="12" t="e">
        <f ca="1" t="shared" si="19"/>
        <v>#NAME?</v>
      </c>
      <c r="D418" s="11" t="e">
        <f t="shared" si="20"/>
        <v>#NAME?</v>
      </c>
    </row>
    <row r="419" spans="1:4" ht="12.75" customHeight="1">
      <c r="A419" s="3">
        <v>34.5833333333333</v>
      </c>
      <c r="B419" s="1" t="e">
        <f t="shared" si="21"/>
        <v>#NAME?</v>
      </c>
      <c r="C419" s="12" t="e">
        <f ca="1" t="shared" si="19"/>
        <v>#NAME?</v>
      </c>
      <c r="D419" s="11" t="e">
        <f t="shared" si="20"/>
        <v>#NAME?</v>
      </c>
    </row>
    <row r="420" spans="1:4" ht="12.75" customHeight="1">
      <c r="A420" s="3">
        <v>34.6666666666666</v>
      </c>
      <c r="B420" s="1" t="e">
        <f t="shared" si="21"/>
        <v>#NAME?</v>
      </c>
      <c r="C420" s="12" t="e">
        <f ca="1" t="shared" si="19"/>
        <v>#NAME?</v>
      </c>
      <c r="D420" s="11" t="e">
        <f t="shared" si="20"/>
        <v>#NAME?</v>
      </c>
    </row>
    <row r="421" spans="1:4" ht="12.75" customHeight="1">
      <c r="A421" s="3">
        <v>34.75</v>
      </c>
      <c r="B421" s="1" t="e">
        <f t="shared" si="21"/>
        <v>#NAME?</v>
      </c>
      <c r="C421" s="12" t="e">
        <f ca="1" t="shared" si="19"/>
        <v>#NAME?</v>
      </c>
      <c r="D421" s="11" t="e">
        <f t="shared" si="20"/>
        <v>#NAME?</v>
      </c>
    </row>
    <row r="422" spans="1:4" ht="12.75" customHeight="1">
      <c r="A422" s="3">
        <v>34.8333333333333</v>
      </c>
      <c r="B422" s="1" t="e">
        <f t="shared" si="21"/>
        <v>#NAME?</v>
      </c>
      <c r="C422" s="12" t="e">
        <f ca="1" t="shared" si="19"/>
        <v>#NAME?</v>
      </c>
      <c r="D422" s="11" t="e">
        <f t="shared" si="20"/>
        <v>#NAME?</v>
      </c>
    </row>
    <row r="423" spans="1:4" ht="12.75" customHeight="1">
      <c r="A423" s="3">
        <v>34.9166666666666</v>
      </c>
      <c r="B423" s="1" t="e">
        <f t="shared" si="21"/>
        <v>#NAME?</v>
      </c>
      <c r="C423" s="12" t="e">
        <f ca="1" t="shared" si="19"/>
        <v>#NAME?</v>
      </c>
      <c r="D423" s="11" t="e">
        <f t="shared" si="20"/>
        <v>#NAME?</v>
      </c>
    </row>
    <row r="424" spans="1:4" ht="12.75" customHeight="1">
      <c r="A424" s="3">
        <v>35</v>
      </c>
      <c r="B424" s="1" t="e">
        <f t="shared" si="21"/>
        <v>#NAME?</v>
      </c>
      <c r="C424" s="12" t="e">
        <f ca="1" t="shared" si="19"/>
        <v>#NAME?</v>
      </c>
      <c r="D424" s="11" t="e">
        <f t="shared" si="20"/>
        <v>#NAME?</v>
      </c>
    </row>
    <row r="425" spans="1:4" ht="12.75" customHeight="1">
      <c r="A425" s="3">
        <v>35.0833333333333</v>
      </c>
      <c r="B425" s="1" t="e">
        <f t="shared" si="21"/>
        <v>#NAME?</v>
      </c>
      <c r="C425" s="12" t="e">
        <f ca="1" t="shared" si="19"/>
        <v>#NAME?</v>
      </c>
      <c r="D425" s="11" t="e">
        <f t="shared" si="20"/>
        <v>#NAME?</v>
      </c>
    </row>
    <row r="426" spans="1:4" ht="12.75" customHeight="1">
      <c r="A426" s="3">
        <v>35.1666666666666</v>
      </c>
      <c r="B426" s="1" t="e">
        <f t="shared" si="21"/>
        <v>#NAME?</v>
      </c>
      <c r="C426" s="12" t="e">
        <f ca="1" t="shared" si="19"/>
        <v>#NAME?</v>
      </c>
      <c r="D426" s="11" t="e">
        <f t="shared" si="20"/>
        <v>#NAME?</v>
      </c>
    </row>
    <row r="427" spans="1:4" ht="12.75" customHeight="1">
      <c r="A427" s="3">
        <v>35.25</v>
      </c>
      <c r="B427" s="1" t="e">
        <f t="shared" si="21"/>
        <v>#NAME?</v>
      </c>
      <c r="C427" s="12" t="e">
        <f ca="1" t="shared" si="19"/>
        <v>#NAME?</v>
      </c>
      <c r="D427" s="11" t="e">
        <f t="shared" si="20"/>
        <v>#NAME?</v>
      </c>
    </row>
    <row r="428" spans="1:4" ht="12.75" customHeight="1">
      <c r="A428" s="3">
        <v>35.3333333333333</v>
      </c>
      <c r="B428" s="1" t="e">
        <f t="shared" si="21"/>
        <v>#NAME?</v>
      </c>
      <c r="C428" s="12" t="e">
        <f ca="1" t="shared" si="19"/>
        <v>#NAME?</v>
      </c>
      <c r="D428" s="11" t="e">
        <f t="shared" si="20"/>
        <v>#NAME?</v>
      </c>
    </row>
    <row r="429" spans="1:4" ht="12.75" customHeight="1">
      <c r="A429" s="3">
        <v>35.4166666666666</v>
      </c>
      <c r="B429" s="1" t="e">
        <f t="shared" si="21"/>
        <v>#NAME?</v>
      </c>
      <c r="C429" s="12" t="e">
        <f ca="1" t="shared" si="19"/>
        <v>#NAME?</v>
      </c>
      <c r="D429" s="11" t="e">
        <f t="shared" si="20"/>
        <v>#NAME?</v>
      </c>
    </row>
    <row r="430" spans="1:4" ht="12.75" customHeight="1">
      <c r="A430" s="3">
        <v>35.5</v>
      </c>
      <c r="B430" s="1" t="e">
        <f t="shared" si="21"/>
        <v>#NAME?</v>
      </c>
      <c r="C430" s="12" t="e">
        <f ca="1" t="shared" si="19"/>
        <v>#NAME?</v>
      </c>
      <c r="D430" s="11" t="e">
        <f t="shared" si="20"/>
        <v>#NAME?</v>
      </c>
    </row>
    <row r="431" spans="1:4" ht="12.75" customHeight="1">
      <c r="A431" s="3">
        <v>35.5833333333333</v>
      </c>
      <c r="B431" s="1" t="e">
        <f t="shared" si="21"/>
        <v>#NAME?</v>
      </c>
      <c r="C431" s="12" t="e">
        <f ca="1" t="shared" si="19"/>
        <v>#NAME?</v>
      </c>
      <c r="D431" s="11" t="e">
        <f t="shared" si="20"/>
        <v>#NAME?</v>
      </c>
    </row>
    <row r="432" spans="1:4" ht="12.75" customHeight="1">
      <c r="A432" s="3">
        <v>35.6666666666666</v>
      </c>
      <c r="B432" s="1" t="e">
        <f t="shared" si="21"/>
        <v>#NAME?</v>
      </c>
      <c r="C432" s="12" t="e">
        <f ca="1" t="shared" si="19"/>
        <v>#NAME?</v>
      </c>
      <c r="D432" s="11" t="e">
        <f t="shared" si="20"/>
        <v>#NAME?</v>
      </c>
    </row>
    <row r="433" spans="1:4" ht="12.75" customHeight="1">
      <c r="A433" s="3">
        <v>35.75</v>
      </c>
      <c r="B433" s="1" t="e">
        <f t="shared" si="21"/>
        <v>#NAME?</v>
      </c>
      <c r="C433" s="12" t="e">
        <f ca="1" t="shared" si="19"/>
        <v>#NAME?</v>
      </c>
      <c r="D433" s="11" t="e">
        <f t="shared" si="20"/>
        <v>#NAME?</v>
      </c>
    </row>
    <row r="434" spans="1:4" ht="12.75" customHeight="1">
      <c r="A434" s="3">
        <v>35.8333333333333</v>
      </c>
      <c r="B434" s="1" t="e">
        <f t="shared" si="21"/>
        <v>#NAME?</v>
      </c>
      <c r="C434" s="12" t="e">
        <f ca="1" t="shared" si="19"/>
        <v>#NAME?</v>
      </c>
      <c r="D434" s="11" t="e">
        <f t="shared" si="20"/>
        <v>#NAME?</v>
      </c>
    </row>
    <row r="435" spans="1:4" ht="12.75" customHeight="1">
      <c r="A435" s="3">
        <v>35.9166666666666</v>
      </c>
      <c r="B435" s="1" t="e">
        <f t="shared" si="21"/>
        <v>#NAME?</v>
      </c>
      <c r="C435" s="12" t="e">
        <f ca="1" t="shared" si="19"/>
        <v>#NAME?</v>
      </c>
      <c r="D435" s="11" t="e">
        <f t="shared" si="20"/>
        <v>#NAME?</v>
      </c>
    </row>
    <row r="436" spans="1:4" ht="12.75" customHeight="1">
      <c r="A436" s="3">
        <v>36</v>
      </c>
      <c r="B436" s="1" t="e">
        <f t="shared" si="21"/>
        <v>#NAME?</v>
      </c>
      <c r="C436" s="12" t="e">
        <f ca="1" t="shared" si="19"/>
        <v>#NAME?</v>
      </c>
      <c r="D436" s="11" t="e">
        <f t="shared" si="20"/>
        <v>#NAME?</v>
      </c>
    </row>
    <row r="437" spans="1:4" ht="12.75" customHeight="1">
      <c r="A437" s="3">
        <v>36.0833333333333</v>
      </c>
      <c r="B437" s="1" t="e">
        <f t="shared" si="21"/>
        <v>#NAME?</v>
      </c>
      <c r="C437" s="12" t="e">
        <f ca="1" t="shared" si="19"/>
        <v>#NAME?</v>
      </c>
      <c r="D437" s="11" t="e">
        <f t="shared" si="20"/>
        <v>#NAME?</v>
      </c>
    </row>
    <row r="438" spans="1:4" ht="12.75" customHeight="1">
      <c r="A438" s="3">
        <v>36.1666666666666</v>
      </c>
      <c r="B438" s="1" t="e">
        <f t="shared" si="21"/>
        <v>#NAME?</v>
      </c>
      <c r="C438" s="12" t="e">
        <f ca="1" t="shared" si="19"/>
        <v>#NAME?</v>
      </c>
      <c r="D438" s="11" t="e">
        <f t="shared" si="20"/>
        <v>#NAME?</v>
      </c>
    </row>
    <row r="439" spans="1:4" ht="12.75" customHeight="1">
      <c r="A439" s="3">
        <v>36.25</v>
      </c>
      <c r="B439" s="1" t="e">
        <f t="shared" si="21"/>
        <v>#NAME?</v>
      </c>
      <c r="C439" s="12" t="e">
        <f ca="1" t="shared" si="19"/>
        <v>#NAME?</v>
      </c>
      <c r="D439" s="11" t="e">
        <f t="shared" si="20"/>
        <v>#NAME?</v>
      </c>
    </row>
    <row r="440" spans="1:4" ht="12.75" customHeight="1">
      <c r="A440" s="3">
        <v>36.3333333333333</v>
      </c>
      <c r="B440" s="1" t="e">
        <f t="shared" si="21"/>
        <v>#NAME?</v>
      </c>
      <c r="C440" s="12" t="e">
        <f ca="1" t="shared" si="19"/>
        <v>#NAME?</v>
      </c>
      <c r="D440" s="11" t="e">
        <f t="shared" si="20"/>
        <v>#NAME?</v>
      </c>
    </row>
    <row r="441" spans="1:4" ht="12.75" customHeight="1">
      <c r="A441" s="3">
        <v>36.4166666666666</v>
      </c>
      <c r="B441" s="1" t="e">
        <f t="shared" si="21"/>
        <v>#NAME?</v>
      </c>
      <c r="C441" s="12" t="e">
        <f ca="1" t="shared" si="19"/>
        <v>#NAME?</v>
      </c>
      <c r="D441" s="11" t="e">
        <f t="shared" si="20"/>
        <v>#NAME?</v>
      </c>
    </row>
    <row r="442" spans="1:4" ht="12.75" customHeight="1">
      <c r="A442" s="3">
        <v>36.5</v>
      </c>
      <c r="B442" s="1" t="e">
        <f t="shared" si="21"/>
        <v>#NAME?</v>
      </c>
      <c r="C442" s="12" t="e">
        <f ca="1" t="shared" si="19"/>
        <v>#NAME?</v>
      </c>
      <c r="D442" s="11" t="e">
        <f t="shared" si="20"/>
        <v>#NAME?</v>
      </c>
    </row>
    <row r="443" spans="1:4" ht="12.75" customHeight="1">
      <c r="A443" s="3">
        <v>36.5833333333333</v>
      </c>
      <c r="B443" s="1" t="e">
        <f t="shared" si="21"/>
        <v>#NAME?</v>
      </c>
      <c r="C443" s="12" t="e">
        <f ca="1" t="shared" si="19"/>
        <v>#NAME?</v>
      </c>
      <c r="D443" s="11" t="e">
        <f t="shared" si="20"/>
        <v>#NAME?</v>
      </c>
    </row>
    <row r="444" spans="1:4" ht="12.75" customHeight="1">
      <c r="A444" s="3">
        <v>36.6666666666666</v>
      </c>
      <c r="B444" s="1" t="e">
        <f t="shared" si="21"/>
        <v>#NAME?</v>
      </c>
      <c r="C444" s="12" t="e">
        <f ca="1" t="shared" si="19"/>
        <v>#NAME?</v>
      </c>
      <c r="D444" s="11" t="e">
        <f t="shared" si="20"/>
        <v>#NAME?</v>
      </c>
    </row>
    <row r="445" spans="1:4" ht="12.75" customHeight="1">
      <c r="A445" s="3">
        <v>36.75</v>
      </c>
      <c r="B445" s="1" t="e">
        <f t="shared" si="21"/>
        <v>#NAME?</v>
      </c>
      <c r="C445" s="12" t="e">
        <f ca="1" t="shared" si="19"/>
        <v>#NAME?</v>
      </c>
      <c r="D445" s="11" t="e">
        <f t="shared" si="20"/>
        <v>#NAME?</v>
      </c>
    </row>
    <row r="446" spans="1:4" ht="12.75" customHeight="1">
      <c r="A446" s="3">
        <v>36.8333333333333</v>
      </c>
      <c r="B446" s="1" t="e">
        <f t="shared" si="21"/>
        <v>#NAME?</v>
      </c>
      <c r="C446" s="12" t="e">
        <f ca="1" t="shared" si="19"/>
        <v>#NAME?</v>
      </c>
      <c r="D446" s="11" t="e">
        <f t="shared" si="20"/>
        <v>#NAME?</v>
      </c>
    </row>
    <row r="447" spans="1:4" ht="12.75" customHeight="1">
      <c r="A447" s="3">
        <v>36.9166666666666</v>
      </c>
      <c r="B447" s="1" t="e">
        <f t="shared" si="21"/>
        <v>#NAME?</v>
      </c>
      <c r="C447" s="12" t="e">
        <f ca="1" t="shared" si="19"/>
        <v>#NAME?</v>
      </c>
      <c r="D447" s="11" t="e">
        <f t="shared" si="20"/>
        <v>#NAME?</v>
      </c>
    </row>
    <row r="448" spans="1:4" ht="12.75" customHeight="1">
      <c r="A448" s="3">
        <v>37</v>
      </c>
      <c r="B448" s="1" t="e">
        <f t="shared" si="21"/>
        <v>#NAME?</v>
      </c>
      <c r="C448" s="12" t="e">
        <f ca="1" t="shared" si="19"/>
        <v>#NAME?</v>
      </c>
      <c r="D448" s="11" t="e">
        <f t="shared" si="20"/>
        <v>#NAME?</v>
      </c>
    </row>
    <row r="449" spans="1:4" ht="12.75" customHeight="1">
      <c r="A449" s="3">
        <v>37.0833333333333</v>
      </c>
      <c r="B449" s="1" t="e">
        <f t="shared" si="21"/>
        <v>#NAME?</v>
      </c>
      <c r="C449" s="12" t="e">
        <f ca="1" t="shared" si="19"/>
        <v>#NAME?</v>
      </c>
      <c r="D449" s="11" t="e">
        <f t="shared" si="20"/>
        <v>#NAME?</v>
      </c>
    </row>
    <row r="450" spans="1:4" ht="12.75" customHeight="1">
      <c r="A450" s="3">
        <v>37.1666666666666</v>
      </c>
      <c r="B450" s="1" t="e">
        <f t="shared" si="21"/>
        <v>#NAME?</v>
      </c>
      <c r="C450" s="12" t="e">
        <f ca="1" t="shared" si="19"/>
        <v>#NAME?</v>
      </c>
      <c r="D450" s="11" t="e">
        <f t="shared" si="20"/>
        <v>#NAME?</v>
      </c>
    </row>
    <row r="451" spans="1:4" ht="12.75" customHeight="1">
      <c r="A451" s="3">
        <v>37.25</v>
      </c>
      <c r="B451" s="1" t="e">
        <f t="shared" si="21"/>
        <v>#NAME?</v>
      </c>
      <c r="C451" s="12" t="e">
        <f ca="1" t="shared" si="19"/>
        <v>#NAME?</v>
      </c>
      <c r="D451" s="11" t="e">
        <f t="shared" si="20"/>
        <v>#NAME?</v>
      </c>
    </row>
    <row r="452" spans="1:4" ht="12.75" customHeight="1">
      <c r="A452" s="3">
        <v>37.3333333333333</v>
      </c>
      <c r="B452" s="1" t="e">
        <f t="shared" si="21"/>
        <v>#NAME?</v>
      </c>
      <c r="C452" s="12" t="e">
        <f ca="1" t="shared" si="19"/>
        <v>#NAME?</v>
      </c>
      <c r="D452" s="11" t="e">
        <f t="shared" si="20"/>
        <v>#NAME?</v>
      </c>
    </row>
    <row r="453" spans="1:4" ht="12.75" customHeight="1">
      <c r="A453" s="3">
        <v>37.4166666666666</v>
      </c>
      <c r="B453" s="1" t="e">
        <f t="shared" si="21"/>
        <v>#NAME?</v>
      </c>
      <c r="C453" s="12" t="e">
        <f aca="true" ca="1" t="shared" si="22" ref="C453:C516">C452+VLOOKUP(B452,ParameterSelection,4)*(VLOOKUP(B452,ParameterSelection,2)-C452)/12+SQRT(1/12)*NORMINV(RAND(),0,VLOOKUP(B452,ParameterSelection,3))</f>
        <v>#NAME?</v>
      </c>
      <c r="D453" s="11" t="e">
        <f t="shared" si="20"/>
        <v>#NAME?</v>
      </c>
    </row>
    <row r="454" spans="1:4" ht="12.75" customHeight="1">
      <c r="A454" s="3">
        <v>37.5</v>
      </c>
      <c r="B454" s="1" t="e">
        <f t="shared" si="21"/>
        <v>#NAME?</v>
      </c>
      <c r="C454" s="12" t="e">
        <f ca="1" t="shared" si="22"/>
        <v>#NAME?</v>
      </c>
      <c r="D454" s="11" t="e">
        <f aca="true" t="shared" si="23" ref="D454:D517">D453*(1+C454)^(1/12)</f>
        <v>#NAME?</v>
      </c>
    </row>
    <row r="455" spans="1:4" ht="12.75" customHeight="1">
      <c r="A455" s="3">
        <v>37.5833333333333</v>
      </c>
      <c r="B455" s="1" t="e">
        <f t="shared" si="21"/>
        <v>#NAME?</v>
      </c>
      <c r="C455" s="12" t="e">
        <f ca="1" t="shared" si="22"/>
        <v>#NAME?</v>
      </c>
      <c r="D455" s="11" t="e">
        <f t="shared" si="23"/>
        <v>#NAME?</v>
      </c>
    </row>
    <row r="456" spans="1:4" ht="12.75" customHeight="1">
      <c r="A456" s="3">
        <v>37.6666666666666</v>
      </c>
      <c r="B456" s="1" t="e">
        <f t="shared" si="21"/>
        <v>#NAME?</v>
      </c>
      <c r="C456" s="12" t="e">
        <f ca="1" t="shared" si="22"/>
        <v>#NAME?</v>
      </c>
      <c r="D456" s="11" t="e">
        <f t="shared" si="23"/>
        <v>#NAME?</v>
      </c>
    </row>
    <row r="457" spans="1:4" ht="12.75" customHeight="1">
      <c r="A457" s="3">
        <v>37.75</v>
      </c>
      <c r="B457" s="1" t="e">
        <f t="shared" si="21"/>
        <v>#NAME?</v>
      </c>
      <c r="C457" s="12" t="e">
        <f ca="1" t="shared" si="22"/>
        <v>#NAME?</v>
      </c>
      <c r="D457" s="11" t="e">
        <f t="shared" si="23"/>
        <v>#NAME?</v>
      </c>
    </row>
    <row r="458" spans="1:4" ht="12.75" customHeight="1">
      <c r="A458" s="3">
        <v>37.8333333333333</v>
      </c>
      <c r="B458" s="1" t="e">
        <f t="shared" si="21"/>
        <v>#NAME?</v>
      </c>
      <c r="C458" s="12" t="e">
        <f ca="1" t="shared" si="22"/>
        <v>#NAME?</v>
      </c>
      <c r="D458" s="11" t="e">
        <f t="shared" si="23"/>
        <v>#NAME?</v>
      </c>
    </row>
    <row r="459" spans="1:4" ht="12.75" customHeight="1">
      <c r="A459" s="3">
        <v>37.9166666666666</v>
      </c>
      <c r="B459" s="1" t="e">
        <f t="shared" si="21"/>
        <v>#NAME?</v>
      </c>
      <c r="C459" s="12" t="e">
        <f ca="1" t="shared" si="22"/>
        <v>#NAME?</v>
      </c>
      <c r="D459" s="11" t="e">
        <f t="shared" si="23"/>
        <v>#NAME?</v>
      </c>
    </row>
    <row r="460" spans="1:4" ht="12.75" customHeight="1">
      <c r="A460" s="3">
        <v>38</v>
      </c>
      <c r="B460" s="1" t="e">
        <f t="shared" si="21"/>
        <v>#NAME?</v>
      </c>
      <c r="C460" s="12" t="e">
        <f ca="1" t="shared" si="22"/>
        <v>#NAME?</v>
      </c>
      <c r="D460" s="11" t="e">
        <f t="shared" si="23"/>
        <v>#NAME?</v>
      </c>
    </row>
    <row r="461" spans="1:4" ht="12.75" customHeight="1">
      <c r="A461" s="3">
        <v>38.0833333333333</v>
      </c>
      <c r="B461" s="1" t="e">
        <f t="shared" si="21"/>
        <v>#NAME?</v>
      </c>
      <c r="C461" s="12" t="e">
        <f ca="1" t="shared" si="22"/>
        <v>#NAME?</v>
      </c>
      <c r="D461" s="11" t="e">
        <f t="shared" si="23"/>
        <v>#NAME?</v>
      </c>
    </row>
    <row r="462" spans="1:4" ht="12.75" customHeight="1">
      <c r="A462" s="3">
        <v>38.1666666666666</v>
      </c>
      <c r="B462" s="1" t="e">
        <f t="shared" si="21"/>
        <v>#NAME?</v>
      </c>
      <c r="C462" s="12" t="e">
        <f ca="1" t="shared" si="22"/>
        <v>#NAME?</v>
      </c>
      <c r="D462" s="11" t="e">
        <f t="shared" si="23"/>
        <v>#NAME?</v>
      </c>
    </row>
    <row r="463" spans="1:4" ht="12.75" customHeight="1">
      <c r="A463" s="3">
        <v>38.25</v>
      </c>
      <c r="B463" s="1" t="e">
        <f t="shared" si="21"/>
        <v>#NAME?</v>
      </c>
      <c r="C463" s="12" t="e">
        <f ca="1" t="shared" si="22"/>
        <v>#NAME?</v>
      </c>
      <c r="D463" s="11" t="e">
        <f t="shared" si="23"/>
        <v>#NAME?</v>
      </c>
    </row>
    <row r="464" spans="1:4" ht="12.75" customHeight="1">
      <c r="A464" s="3">
        <v>38.3333333333333</v>
      </c>
      <c r="B464" s="1" t="e">
        <f t="shared" si="21"/>
        <v>#NAME?</v>
      </c>
      <c r="C464" s="12" t="e">
        <f ca="1" t="shared" si="22"/>
        <v>#NAME?</v>
      </c>
      <c r="D464" s="11" t="e">
        <f t="shared" si="23"/>
        <v>#NAME?</v>
      </c>
    </row>
    <row r="465" spans="1:4" ht="12.75" customHeight="1">
      <c r="A465" s="3">
        <v>38.4166666666666</v>
      </c>
      <c r="B465" s="1" t="e">
        <f t="shared" si="21"/>
        <v>#NAME?</v>
      </c>
      <c r="C465" s="12" t="e">
        <f ca="1" t="shared" si="22"/>
        <v>#NAME?</v>
      </c>
      <c r="D465" s="11" t="e">
        <f t="shared" si="23"/>
        <v>#NAME?</v>
      </c>
    </row>
    <row r="466" spans="1:4" ht="12.75" customHeight="1">
      <c r="A466" s="3">
        <v>38.5</v>
      </c>
      <c r="B466" s="1" t="e">
        <f t="shared" si="21"/>
        <v>#NAME?</v>
      </c>
      <c r="C466" s="12" t="e">
        <f ca="1" t="shared" si="22"/>
        <v>#NAME?</v>
      </c>
      <c r="D466" s="11" t="e">
        <f t="shared" si="23"/>
        <v>#NAME?</v>
      </c>
    </row>
    <row r="467" spans="1:4" ht="12.75" customHeight="1">
      <c r="A467" s="3">
        <v>38.5833333333333</v>
      </c>
      <c r="B467" s="1" t="e">
        <f t="shared" si="21"/>
        <v>#NAME?</v>
      </c>
      <c r="C467" s="12" t="e">
        <f ca="1" t="shared" si="22"/>
        <v>#NAME?</v>
      </c>
      <c r="D467" s="11" t="e">
        <f t="shared" si="23"/>
        <v>#NAME?</v>
      </c>
    </row>
    <row r="468" spans="1:4" ht="12.75" customHeight="1">
      <c r="A468" s="3">
        <v>38.6666666666666</v>
      </c>
      <c r="B468" s="1" t="e">
        <f t="shared" si="21"/>
        <v>#NAME?</v>
      </c>
      <c r="C468" s="12" t="e">
        <f ca="1" t="shared" si="22"/>
        <v>#NAME?</v>
      </c>
      <c r="D468" s="11" t="e">
        <f t="shared" si="23"/>
        <v>#NAME?</v>
      </c>
    </row>
    <row r="469" spans="1:4" ht="12.75" customHeight="1">
      <c r="A469" s="3">
        <v>38.75</v>
      </c>
      <c r="B469" s="1" t="e">
        <f t="shared" si="21"/>
        <v>#NAME?</v>
      </c>
      <c r="C469" s="12" t="e">
        <f ca="1" t="shared" si="22"/>
        <v>#NAME?</v>
      </c>
      <c r="D469" s="11" t="e">
        <f t="shared" si="23"/>
        <v>#NAME?</v>
      </c>
    </row>
    <row r="470" spans="1:4" ht="12.75" customHeight="1">
      <c r="A470" s="3">
        <v>38.8333333333333</v>
      </c>
      <c r="B470" s="1" t="e">
        <f t="shared" si="21"/>
        <v>#NAME?</v>
      </c>
      <c r="C470" s="12" t="e">
        <f ca="1" t="shared" si="22"/>
        <v>#NAME?</v>
      </c>
      <c r="D470" s="11" t="e">
        <f t="shared" si="23"/>
        <v>#NAME?</v>
      </c>
    </row>
    <row r="471" spans="1:4" ht="12.75" customHeight="1">
      <c r="A471" s="3">
        <v>38.9166666666666</v>
      </c>
      <c r="B471" s="1" t="e">
        <f t="shared" si="21"/>
        <v>#NAME?</v>
      </c>
      <c r="C471" s="12" t="e">
        <f ca="1" t="shared" si="22"/>
        <v>#NAME?</v>
      </c>
      <c r="D471" s="11" t="e">
        <f t="shared" si="23"/>
        <v>#NAME?</v>
      </c>
    </row>
    <row r="472" spans="1:4" ht="12.75" customHeight="1">
      <c r="A472" s="3">
        <v>39</v>
      </c>
      <c r="B472" s="1" t="e">
        <f t="shared" si="21"/>
        <v>#NAME?</v>
      </c>
      <c r="C472" s="12" t="e">
        <f ca="1" t="shared" si="22"/>
        <v>#NAME?</v>
      </c>
      <c r="D472" s="11" t="e">
        <f t="shared" si="23"/>
        <v>#NAME?</v>
      </c>
    </row>
    <row r="473" spans="1:4" ht="12.75" customHeight="1">
      <c r="A473" s="3">
        <v>39.0833333333333</v>
      </c>
      <c r="B473" s="1" t="e">
        <f t="shared" si="21"/>
        <v>#NAME?</v>
      </c>
      <c r="C473" s="12" t="e">
        <f ca="1" t="shared" si="22"/>
        <v>#NAME?</v>
      </c>
      <c r="D473" s="11" t="e">
        <f t="shared" si="23"/>
        <v>#NAME?</v>
      </c>
    </row>
    <row r="474" spans="1:4" ht="12.75" customHeight="1">
      <c r="A474" s="3">
        <v>39.1666666666666</v>
      </c>
      <c r="B474" s="1" t="e">
        <f t="shared" si="21"/>
        <v>#NAME?</v>
      </c>
      <c r="C474" s="12" t="e">
        <f ca="1" t="shared" si="22"/>
        <v>#NAME?</v>
      </c>
      <c r="D474" s="11" t="e">
        <f t="shared" si="23"/>
        <v>#NAME?</v>
      </c>
    </row>
    <row r="475" spans="1:4" ht="12.75" customHeight="1">
      <c r="A475" s="3">
        <v>39.25</v>
      </c>
      <c r="B475" s="1" t="e">
        <f t="shared" si="21"/>
        <v>#NAME?</v>
      </c>
      <c r="C475" s="12" t="e">
        <f ca="1" t="shared" si="22"/>
        <v>#NAME?</v>
      </c>
      <c r="D475" s="11" t="e">
        <f t="shared" si="23"/>
        <v>#NAME?</v>
      </c>
    </row>
    <row r="476" spans="1:4" ht="12.75" customHeight="1">
      <c r="A476" s="3">
        <v>39.3333333333333</v>
      </c>
      <c r="B476" s="1" t="e">
        <f t="shared" si="21"/>
        <v>#NAME?</v>
      </c>
      <c r="C476" s="12" t="e">
        <f ca="1" t="shared" si="22"/>
        <v>#NAME?</v>
      </c>
      <c r="D476" s="11" t="e">
        <f t="shared" si="23"/>
        <v>#NAME?</v>
      </c>
    </row>
    <row r="477" spans="1:4" ht="12.75" customHeight="1">
      <c r="A477" s="3">
        <v>39.4166666666666</v>
      </c>
      <c r="B477" s="1" t="e">
        <f aca="true" t="shared" si="24" ref="B477:B540">RegimeSimulation(B476,TransitionProb)</f>
        <v>#NAME?</v>
      </c>
      <c r="C477" s="12" t="e">
        <f ca="1" t="shared" si="22"/>
        <v>#NAME?</v>
      </c>
      <c r="D477" s="11" t="e">
        <f t="shared" si="23"/>
        <v>#NAME?</v>
      </c>
    </row>
    <row r="478" spans="1:4" ht="12.75" customHeight="1">
      <c r="A478" s="3">
        <v>39.5</v>
      </c>
      <c r="B478" s="1" t="e">
        <f t="shared" si="24"/>
        <v>#NAME?</v>
      </c>
      <c r="C478" s="12" t="e">
        <f ca="1" t="shared" si="22"/>
        <v>#NAME?</v>
      </c>
      <c r="D478" s="11" t="e">
        <f t="shared" si="23"/>
        <v>#NAME?</v>
      </c>
    </row>
    <row r="479" spans="1:4" ht="12.75" customHeight="1">
      <c r="A479" s="3">
        <v>39.5833333333333</v>
      </c>
      <c r="B479" s="1" t="e">
        <f t="shared" si="24"/>
        <v>#NAME?</v>
      </c>
      <c r="C479" s="12" t="e">
        <f ca="1" t="shared" si="22"/>
        <v>#NAME?</v>
      </c>
      <c r="D479" s="11" t="e">
        <f t="shared" si="23"/>
        <v>#NAME?</v>
      </c>
    </row>
    <row r="480" spans="1:4" ht="12.75" customHeight="1">
      <c r="A480" s="3">
        <v>39.6666666666666</v>
      </c>
      <c r="B480" s="1" t="e">
        <f t="shared" si="24"/>
        <v>#NAME?</v>
      </c>
      <c r="C480" s="12" t="e">
        <f ca="1" t="shared" si="22"/>
        <v>#NAME?</v>
      </c>
      <c r="D480" s="11" t="e">
        <f t="shared" si="23"/>
        <v>#NAME?</v>
      </c>
    </row>
    <row r="481" spans="1:4" ht="12.75" customHeight="1">
      <c r="A481" s="3">
        <v>39.75</v>
      </c>
      <c r="B481" s="1" t="e">
        <f t="shared" si="24"/>
        <v>#NAME?</v>
      </c>
      <c r="C481" s="12" t="e">
        <f ca="1" t="shared" si="22"/>
        <v>#NAME?</v>
      </c>
      <c r="D481" s="11" t="e">
        <f t="shared" si="23"/>
        <v>#NAME?</v>
      </c>
    </row>
    <row r="482" spans="1:4" ht="12.75" customHeight="1">
      <c r="A482" s="3">
        <v>39.8333333333333</v>
      </c>
      <c r="B482" s="1" t="e">
        <f t="shared" si="24"/>
        <v>#NAME?</v>
      </c>
      <c r="C482" s="12" t="e">
        <f ca="1" t="shared" si="22"/>
        <v>#NAME?</v>
      </c>
      <c r="D482" s="11" t="e">
        <f t="shared" si="23"/>
        <v>#NAME?</v>
      </c>
    </row>
    <row r="483" spans="1:4" ht="12.75" customHeight="1">
      <c r="A483" s="3">
        <v>39.9166666666666</v>
      </c>
      <c r="B483" s="1" t="e">
        <f t="shared" si="24"/>
        <v>#NAME?</v>
      </c>
      <c r="C483" s="12" t="e">
        <f ca="1" t="shared" si="22"/>
        <v>#NAME?</v>
      </c>
      <c r="D483" s="11" t="e">
        <f t="shared" si="23"/>
        <v>#NAME?</v>
      </c>
    </row>
    <row r="484" spans="1:4" ht="12.75" customHeight="1">
      <c r="A484" s="3">
        <v>40</v>
      </c>
      <c r="B484" s="1" t="e">
        <f t="shared" si="24"/>
        <v>#NAME?</v>
      </c>
      <c r="C484" s="12" t="e">
        <f ca="1" t="shared" si="22"/>
        <v>#NAME?</v>
      </c>
      <c r="D484" s="11" t="e">
        <f t="shared" si="23"/>
        <v>#NAME?</v>
      </c>
    </row>
    <row r="485" spans="1:4" ht="12.75" customHeight="1">
      <c r="A485" s="3">
        <v>40.0833333333333</v>
      </c>
      <c r="B485" s="1" t="e">
        <f t="shared" si="24"/>
        <v>#NAME?</v>
      </c>
      <c r="C485" s="12" t="e">
        <f ca="1" t="shared" si="22"/>
        <v>#NAME?</v>
      </c>
      <c r="D485" s="11" t="e">
        <f t="shared" si="23"/>
        <v>#NAME?</v>
      </c>
    </row>
    <row r="486" spans="1:4" ht="12.75" customHeight="1">
      <c r="A486" s="3">
        <v>40.1666666666666</v>
      </c>
      <c r="B486" s="1" t="e">
        <f t="shared" si="24"/>
        <v>#NAME?</v>
      </c>
      <c r="C486" s="12" t="e">
        <f ca="1" t="shared" si="22"/>
        <v>#NAME?</v>
      </c>
      <c r="D486" s="11" t="e">
        <f t="shared" si="23"/>
        <v>#NAME?</v>
      </c>
    </row>
    <row r="487" spans="1:4" ht="12.75" customHeight="1">
      <c r="A487" s="3">
        <v>40.25</v>
      </c>
      <c r="B487" s="1" t="e">
        <f t="shared" si="24"/>
        <v>#NAME?</v>
      </c>
      <c r="C487" s="12" t="e">
        <f ca="1" t="shared" si="22"/>
        <v>#NAME?</v>
      </c>
      <c r="D487" s="11" t="e">
        <f t="shared" si="23"/>
        <v>#NAME?</v>
      </c>
    </row>
    <row r="488" spans="1:4" ht="12.75" customHeight="1">
      <c r="A488" s="3">
        <v>40.3333333333333</v>
      </c>
      <c r="B488" s="1" t="e">
        <f t="shared" si="24"/>
        <v>#NAME?</v>
      </c>
      <c r="C488" s="12" t="e">
        <f ca="1" t="shared" si="22"/>
        <v>#NAME?</v>
      </c>
      <c r="D488" s="11" t="e">
        <f t="shared" si="23"/>
        <v>#NAME?</v>
      </c>
    </row>
    <row r="489" spans="1:4" ht="12.75" customHeight="1">
      <c r="A489" s="3">
        <v>40.4166666666666</v>
      </c>
      <c r="B489" s="1" t="e">
        <f t="shared" si="24"/>
        <v>#NAME?</v>
      </c>
      <c r="C489" s="12" t="e">
        <f ca="1" t="shared" si="22"/>
        <v>#NAME?</v>
      </c>
      <c r="D489" s="11" t="e">
        <f t="shared" si="23"/>
        <v>#NAME?</v>
      </c>
    </row>
    <row r="490" spans="1:4" ht="12.75" customHeight="1">
      <c r="A490" s="3">
        <v>40.5</v>
      </c>
      <c r="B490" s="1" t="e">
        <f t="shared" si="24"/>
        <v>#NAME?</v>
      </c>
      <c r="C490" s="12" t="e">
        <f ca="1" t="shared" si="22"/>
        <v>#NAME?</v>
      </c>
      <c r="D490" s="11" t="e">
        <f t="shared" si="23"/>
        <v>#NAME?</v>
      </c>
    </row>
    <row r="491" spans="1:4" ht="12.75" customHeight="1">
      <c r="A491" s="3">
        <v>40.5833333333333</v>
      </c>
      <c r="B491" s="1" t="e">
        <f t="shared" si="24"/>
        <v>#NAME?</v>
      </c>
      <c r="C491" s="12" t="e">
        <f ca="1" t="shared" si="22"/>
        <v>#NAME?</v>
      </c>
      <c r="D491" s="11" t="e">
        <f t="shared" si="23"/>
        <v>#NAME?</v>
      </c>
    </row>
    <row r="492" spans="1:4" ht="12.75" customHeight="1">
      <c r="A492" s="3">
        <v>40.6666666666666</v>
      </c>
      <c r="B492" s="1" t="e">
        <f t="shared" si="24"/>
        <v>#NAME?</v>
      </c>
      <c r="C492" s="12" t="e">
        <f ca="1" t="shared" si="22"/>
        <v>#NAME?</v>
      </c>
      <c r="D492" s="11" t="e">
        <f t="shared" si="23"/>
        <v>#NAME?</v>
      </c>
    </row>
    <row r="493" spans="1:4" ht="12.75" customHeight="1">
      <c r="A493" s="3">
        <v>40.75</v>
      </c>
      <c r="B493" s="1" t="e">
        <f t="shared" si="24"/>
        <v>#NAME?</v>
      </c>
      <c r="C493" s="12" t="e">
        <f ca="1" t="shared" si="22"/>
        <v>#NAME?</v>
      </c>
      <c r="D493" s="11" t="e">
        <f t="shared" si="23"/>
        <v>#NAME?</v>
      </c>
    </row>
    <row r="494" spans="1:4" ht="12.75" customHeight="1">
      <c r="A494" s="3">
        <v>40.8333333333333</v>
      </c>
      <c r="B494" s="1" t="e">
        <f t="shared" si="24"/>
        <v>#NAME?</v>
      </c>
      <c r="C494" s="12" t="e">
        <f ca="1" t="shared" si="22"/>
        <v>#NAME?</v>
      </c>
      <c r="D494" s="11" t="e">
        <f t="shared" si="23"/>
        <v>#NAME?</v>
      </c>
    </row>
    <row r="495" spans="1:4" ht="12.75" customHeight="1">
      <c r="A495" s="3">
        <v>40.9166666666666</v>
      </c>
      <c r="B495" s="1" t="e">
        <f t="shared" si="24"/>
        <v>#NAME?</v>
      </c>
      <c r="C495" s="12" t="e">
        <f ca="1" t="shared" si="22"/>
        <v>#NAME?</v>
      </c>
      <c r="D495" s="11" t="e">
        <f t="shared" si="23"/>
        <v>#NAME?</v>
      </c>
    </row>
    <row r="496" spans="1:4" ht="12.75" customHeight="1">
      <c r="A496" s="3">
        <v>41</v>
      </c>
      <c r="B496" s="1" t="e">
        <f t="shared" si="24"/>
        <v>#NAME?</v>
      </c>
      <c r="C496" s="12" t="e">
        <f ca="1" t="shared" si="22"/>
        <v>#NAME?</v>
      </c>
      <c r="D496" s="11" t="e">
        <f t="shared" si="23"/>
        <v>#NAME?</v>
      </c>
    </row>
    <row r="497" spans="1:4" ht="12.75" customHeight="1">
      <c r="A497" s="3">
        <v>41.0833333333333</v>
      </c>
      <c r="B497" s="1" t="e">
        <f t="shared" si="24"/>
        <v>#NAME?</v>
      </c>
      <c r="C497" s="12" t="e">
        <f ca="1" t="shared" si="22"/>
        <v>#NAME?</v>
      </c>
      <c r="D497" s="11" t="e">
        <f t="shared" si="23"/>
        <v>#NAME?</v>
      </c>
    </row>
    <row r="498" spans="1:4" ht="12.75" customHeight="1">
      <c r="A498" s="3">
        <v>41.1666666666666</v>
      </c>
      <c r="B498" s="1" t="e">
        <f t="shared" si="24"/>
        <v>#NAME?</v>
      </c>
      <c r="C498" s="12" t="e">
        <f ca="1" t="shared" si="22"/>
        <v>#NAME?</v>
      </c>
      <c r="D498" s="11" t="e">
        <f t="shared" si="23"/>
        <v>#NAME?</v>
      </c>
    </row>
    <row r="499" spans="1:4" ht="12.75" customHeight="1">
      <c r="A499" s="3">
        <v>41.25</v>
      </c>
      <c r="B499" s="1" t="e">
        <f t="shared" si="24"/>
        <v>#NAME?</v>
      </c>
      <c r="C499" s="12" t="e">
        <f ca="1" t="shared" si="22"/>
        <v>#NAME?</v>
      </c>
      <c r="D499" s="11" t="e">
        <f t="shared" si="23"/>
        <v>#NAME?</v>
      </c>
    </row>
    <row r="500" spans="1:4" ht="12.75" customHeight="1">
      <c r="A500" s="3">
        <v>41.3333333333333</v>
      </c>
      <c r="B500" s="1" t="e">
        <f t="shared" si="24"/>
        <v>#NAME?</v>
      </c>
      <c r="C500" s="12" t="e">
        <f ca="1" t="shared" si="22"/>
        <v>#NAME?</v>
      </c>
      <c r="D500" s="11" t="e">
        <f t="shared" si="23"/>
        <v>#NAME?</v>
      </c>
    </row>
    <row r="501" spans="1:4" ht="12.75" customHeight="1">
      <c r="A501" s="3">
        <v>41.4166666666666</v>
      </c>
      <c r="B501" s="1" t="e">
        <f t="shared" si="24"/>
        <v>#NAME?</v>
      </c>
      <c r="C501" s="12" t="e">
        <f ca="1" t="shared" si="22"/>
        <v>#NAME?</v>
      </c>
      <c r="D501" s="11" t="e">
        <f t="shared" si="23"/>
        <v>#NAME?</v>
      </c>
    </row>
    <row r="502" spans="1:4" ht="12.75" customHeight="1">
      <c r="A502" s="3">
        <v>41.5</v>
      </c>
      <c r="B502" s="1" t="e">
        <f t="shared" si="24"/>
        <v>#NAME?</v>
      </c>
      <c r="C502" s="12" t="e">
        <f ca="1" t="shared" si="22"/>
        <v>#NAME?</v>
      </c>
      <c r="D502" s="11" t="e">
        <f t="shared" si="23"/>
        <v>#NAME?</v>
      </c>
    </row>
    <row r="503" spans="1:4" ht="12.75" customHeight="1">
      <c r="A503" s="3">
        <v>41.5833333333333</v>
      </c>
      <c r="B503" s="1" t="e">
        <f t="shared" si="24"/>
        <v>#NAME?</v>
      </c>
      <c r="C503" s="12" t="e">
        <f ca="1" t="shared" si="22"/>
        <v>#NAME?</v>
      </c>
      <c r="D503" s="11" t="e">
        <f t="shared" si="23"/>
        <v>#NAME?</v>
      </c>
    </row>
    <row r="504" spans="1:4" ht="12.75" customHeight="1">
      <c r="A504" s="3">
        <v>41.6666666666666</v>
      </c>
      <c r="B504" s="1" t="e">
        <f t="shared" si="24"/>
        <v>#NAME?</v>
      </c>
      <c r="C504" s="12" t="e">
        <f ca="1" t="shared" si="22"/>
        <v>#NAME?</v>
      </c>
      <c r="D504" s="11" t="e">
        <f t="shared" si="23"/>
        <v>#NAME?</v>
      </c>
    </row>
    <row r="505" spans="1:4" ht="12.75" customHeight="1">
      <c r="A505" s="3">
        <v>41.75</v>
      </c>
      <c r="B505" s="1" t="e">
        <f t="shared" si="24"/>
        <v>#NAME?</v>
      </c>
      <c r="C505" s="12" t="e">
        <f ca="1" t="shared" si="22"/>
        <v>#NAME?</v>
      </c>
      <c r="D505" s="11" t="e">
        <f t="shared" si="23"/>
        <v>#NAME?</v>
      </c>
    </row>
    <row r="506" spans="1:4" ht="12.75" customHeight="1">
      <c r="A506" s="3">
        <v>41.8333333333333</v>
      </c>
      <c r="B506" s="1" t="e">
        <f t="shared" si="24"/>
        <v>#NAME?</v>
      </c>
      <c r="C506" s="12" t="e">
        <f ca="1" t="shared" si="22"/>
        <v>#NAME?</v>
      </c>
      <c r="D506" s="11" t="e">
        <f t="shared" si="23"/>
        <v>#NAME?</v>
      </c>
    </row>
    <row r="507" spans="1:4" ht="12.75" customHeight="1">
      <c r="A507" s="3">
        <v>41.9166666666666</v>
      </c>
      <c r="B507" s="1" t="e">
        <f t="shared" si="24"/>
        <v>#NAME?</v>
      </c>
      <c r="C507" s="12" t="e">
        <f ca="1" t="shared" si="22"/>
        <v>#NAME?</v>
      </c>
      <c r="D507" s="11" t="e">
        <f t="shared" si="23"/>
        <v>#NAME?</v>
      </c>
    </row>
    <row r="508" spans="1:4" ht="12.75" customHeight="1">
      <c r="A508" s="3">
        <v>42</v>
      </c>
      <c r="B508" s="1" t="e">
        <f t="shared" si="24"/>
        <v>#NAME?</v>
      </c>
      <c r="C508" s="12" t="e">
        <f ca="1" t="shared" si="22"/>
        <v>#NAME?</v>
      </c>
      <c r="D508" s="11" t="e">
        <f t="shared" si="23"/>
        <v>#NAME?</v>
      </c>
    </row>
    <row r="509" spans="1:4" ht="12.75" customHeight="1">
      <c r="A509" s="3">
        <v>42.0833333333333</v>
      </c>
      <c r="B509" s="1" t="e">
        <f t="shared" si="24"/>
        <v>#NAME?</v>
      </c>
      <c r="C509" s="12" t="e">
        <f ca="1" t="shared" si="22"/>
        <v>#NAME?</v>
      </c>
      <c r="D509" s="11" t="e">
        <f t="shared" si="23"/>
        <v>#NAME?</v>
      </c>
    </row>
    <row r="510" spans="1:4" ht="12.75" customHeight="1">
      <c r="A510" s="3">
        <v>42.1666666666666</v>
      </c>
      <c r="B510" s="1" t="e">
        <f t="shared" si="24"/>
        <v>#NAME?</v>
      </c>
      <c r="C510" s="12" t="e">
        <f ca="1" t="shared" si="22"/>
        <v>#NAME?</v>
      </c>
      <c r="D510" s="11" t="e">
        <f t="shared" si="23"/>
        <v>#NAME?</v>
      </c>
    </row>
    <row r="511" spans="1:4" ht="12.75" customHeight="1">
      <c r="A511" s="3">
        <v>42.25</v>
      </c>
      <c r="B511" s="1" t="e">
        <f t="shared" si="24"/>
        <v>#NAME?</v>
      </c>
      <c r="C511" s="12" t="e">
        <f ca="1" t="shared" si="22"/>
        <v>#NAME?</v>
      </c>
      <c r="D511" s="11" t="e">
        <f t="shared" si="23"/>
        <v>#NAME?</v>
      </c>
    </row>
    <row r="512" spans="1:4" ht="12.75" customHeight="1">
      <c r="A512" s="3">
        <v>42.3333333333333</v>
      </c>
      <c r="B512" s="1" t="e">
        <f t="shared" si="24"/>
        <v>#NAME?</v>
      </c>
      <c r="C512" s="12" t="e">
        <f ca="1" t="shared" si="22"/>
        <v>#NAME?</v>
      </c>
      <c r="D512" s="11" t="e">
        <f t="shared" si="23"/>
        <v>#NAME?</v>
      </c>
    </row>
    <row r="513" spans="1:4" ht="12.75" customHeight="1">
      <c r="A513" s="3">
        <v>42.4166666666666</v>
      </c>
      <c r="B513" s="1" t="e">
        <f t="shared" si="24"/>
        <v>#NAME?</v>
      </c>
      <c r="C513" s="12" t="e">
        <f ca="1" t="shared" si="22"/>
        <v>#NAME?</v>
      </c>
      <c r="D513" s="11" t="e">
        <f t="shared" si="23"/>
        <v>#NAME?</v>
      </c>
    </row>
    <row r="514" spans="1:4" ht="12.75" customHeight="1">
      <c r="A514" s="3">
        <v>42.5</v>
      </c>
      <c r="B514" s="1" t="e">
        <f t="shared" si="24"/>
        <v>#NAME?</v>
      </c>
      <c r="C514" s="12" t="e">
        <f ca="1" t="shared" si="22"/>
        <v>#NAME?</v>
      </c>
      <c r="D514" s="11" t="e">
        <f t="shared" si="23"/>
        <v>#NAME?</v>
      </c>
    </row>
    <row r="515" spans="1:4" ht="12.75" customHeight="1">
      <c r="A515" s="3">
        <v>42.5833333333333</v>
      </c>
      <c r="B515" s="1" t="e">
        <f t="shared" si="24"/>
        <v>#NAME?</v>
      </c>
      <c r="C515" s="12" t="e">
        <f ca="1" t="shared" si="22"/>
        <v>#NAME?</v>
      </c>
      <c r="D515" s="11" t="e">
        <f t="shared" si="23"/>
        <v>#NAME?</v>
      </c>
    </row>
    <row r="516" spans="1:4" ht="12.75" customHeight="1">
      <c r="A516" s="3">
        <v>42.6666666666666</v>
      </c>
      <c r="B516" s="1" t="e">
        <f t="shared" si="24"/>
        <v>#NAME?</v>
      </c>
      <c r="C516" s="12" t="e">
        <f ca="1" t="shared" si="22"/>
        <v>#NAME?</v>
      </c>
      <c r="D516" s="11" t="e">
        <f t="shared" si="23"/>
        <v>#NAME?</v>
      </c>
    </row>
    <row r="517" spans="1:4" ht="12.75" customHeight="1">
      <c r="A517" s="3">
        <v>42.75</v>
      </c>
      <c r="B517" s="1" t="e">
        <f t="shared" si="24"/>
        <v>#NAME?</v>
      </c>
      <c r="C517" s="12" t="e">
        <f aca="true" ca="1" t="shared" si="25" ref="C517:C580">C516+VLOOKUP(B516,ParameterSelection,4)*(VLOOKUP(B516,ParameterSelection,2)-C516)/12+SQRT(1/12)*NORMINV(RAND(),0,VLOOKUP(B516,ParameterSelection,3))</f>
        <v>#NAME?</v>
      </c>
      <c r="D517" s="11" t="e">
        <f t="shared" si="23"/>
        <v>#NAME?</v>
      </c>
    </row>
    <row r="518" spans="1:4" ht="12.75" customHeight="1">
      <c r="A518" s="3">
        <v>42.8333333333333</v>
      </c>
      <c r="B518" s="1" t="e">
        <f t="shared" si="24"/>
        <v>#NAME?</v>
      </c>
      <c r="C518" s="12" t="e">
        <f ca="1" t="shared" si="25"/>
        <v>#NAME?</v>
      </c>
      <c r="D518" s="11" t="e">
        <f aca="true" t="shared" si="26" ref="D518:D581">D517*(1+C518)^(1/12)</f>
        <v>#NAME?</v>
      </c>
    </row>
    <row r="519" spans="1:4" ht="12.75" customHeight="1">
      <c r="A519" s="3">
        <v>42.9166666666666</v>
      </c>
      <c r="B519" s="1" t="e">
        <f t="shared" si="24"/>
        <v>#NAME?</v>
      </c>
      <c r="C519" s="12" t="e">
        <f ca="1" t="shared" si="25"/>
        <v>#NAME?</v>
      </c>
      <c r="D519" s="11" t="e">
        <f t="shared" si="26"/>
        <v>#NAME?</v>
      </c>
    </row>
    <row r="520" spans="1:4" ht="12.75" customHeight="1">
      <c r="A520" s="3">
        <v>43</v>
      </c>
      <c r="B520" s="1" t="e">
        <f t="shared" si="24"/>
        <v>#NAME?</v>
      </c>
      <c r="C520" s="12" t="e">
        <f ca="1" t="shared" si="25"/>
        <v>#NAME?</v>
      </c>
      <c r="D520" s="11" t="e">
        <f t="shared" si="26"/>
        <v>#NAME?</v>
      </c>
    </row>
    <row r="521" spans="1:4" ht="12.75" customHeight="1">
      <c r="A521" s="3">
        <v>43.0833333333333</v>
      </c>
      <c r="B521" s="1" t="e">
        <f t="shared" si="24"/>
        <v>#NAME?</v>
      </c>
      <c r="C521" s="12" t="e">
        <f ca="1" t="shared" si="25"/>
        <v>#NAME?</v>
      </c>
      <c r="D521" s="11" t="e">
        <f t="shared" si="26"/>
        <v>#NAME?</v>
      </c>
    </row>
    <row r="522" spans="1:4" ht="12.75" customHeight="1">
      <c r="A522" s="3">
        <v>43.1666666666666</v>
      </c>
      <c r="B522" s="1" t="e">
        <f t="shared" si="24"/>
        <v>#NAME?</v>
      </c>
      <c r="C522" s="12" t="e">
        <f ca="1" t="shared" si="25"/>
        <v>#NAME?</v>
      </c>
      <c r="D522" s="11" t="e">
        <f t="shared" si="26"/>
        <v>#NAME?</v>
      </c>
    </row>
    <row r="523" spans="1:4" ht="12.75" customHeight="1">
      <c r="A523" s="3">
        <v>43.25</v>
      </c>
      <c r="B523" s="1" t="e">
        <f t="shared" si="24"/>
        <v>#NAME?</v>
      </c>
      <c r="C523" s="12" t="e">
        <f ca="1" t="shared" si="25"/>
        <v>#NAME?</v>
      </c>
      <c r="D523" s="11" t="e">
        <f t="shared" si="26"/>
        <v>#NAME?</v>
      </c>
    </row>
    <row r="524" spans="1:4" ht="12.75" customHeight="1">
      <c r="A524" s="3">
        <v>43.3333333333333</v>
      </c>
      <c r="B524" s="1" t="e">
        <f t="shared" si="24"/>
        <v>#NAME?</v>
      </c>
      <c r="C524" s="12" t="e">
        <f ca="1" t="shared" si="25"/>
        <v>#NAME?</v>
      </c>
      <c r="D524" s="11" t="e">
        <f t="shared" si="26"/>
        <v>#NAME?</v>
      </c>
    </row>
    <row r="525" spans="1:4" ht="12.75" customHeight="1">
      <c r="A525" s="3">
        <v>43.4166666666666</v>
      </c>
      <c r="B525" s="1" t="e">
        <f t="shared" si="24"/>
        <v>#NAME?</v>
      </c>
      <c r="C525" s="12" t="e">
        <f ca="1" t="shared" si="25"/>
        <v>#NAME?</v>
      </c>
      <c r="D525" s="11" t="e">
        <f t="shared" si="26"/>
        <v>#NAME?</v>
      </c>
    </row>
    <row r="526" spans="1:4" ht="12.75" customHeight="1">
      <c r="A526" s="3">
        <v>43.5</v>
      </c>
      <c r="B526" s="1" t="e">
        <f t="shared" si="24"/>
        <v>#NAME?</v>
      </c>
      <c r="C526" s="12" t="e">
        <f ca="1" t="shared" si="25"/>
        <v>#NAME?</v>
      </c>
      <c r="D526" s="11" t="e">
        <f t="shared" si="26"/>
        <v>#NAME?</v>
      </c>
    </row>
    <row r="527" spans="1:4" ht="12.75" customHeight="1">
      <c r="A527" s="3">
        <v>43.5833333333333</v>
      </c>
      <c r="B527" s="1" t="e">
        <f t="shared" si="24"/>
        <v>#NAME?</v>
      </c>
      <c r="C527" s="12" t="e">
        <f ca="1" t="shared" si="25"/>
        <v>#NAME?</v>
      </c>
      <c r="D527" s="11" t="e">
        <f t="shared" si="26"/>
        <v>#NAME?</v>
      </c>
    </row>
    <row r="528" spans="1:4" ht="12.75" customHeight="1">
      <c r="A528" s="3">
        <v>43.6666666666666</v>
      </c>
      <c r="B528" s="1" t="e">
        <f t="shared" si="24"/>
        <v>#NAME?</v>
      </c>
      <c r="C528" s="12" t="e">
        <f ca="1" t="shared" si="25"/>
        <v>#NAME?</v>
      </c>
      <c r="D528" s="11" t="e">
        <f t="shared" si="26"/>
        <v>#NAME?</v>
      </c>
    </row>
    <row r="529" spans="1:4" ht="12.75" customHeight="1">
      <c r="A529" s="3">
        <v>43.75</v>
      </c>
      <c r="B529" s="1" t="e">
        <f t="shared" si="24"/>
        <v>#NAME?</v>
      </c>
      <c r="C529" s="12" t="e">
        <f ca="1" t="shared" si="25"/>
        <v>#NAME?</v>
      </c>
      <c r="D529" s="11" t="e">
        <f t="shared" si="26"/>
        <v>#NAME?</v>
      </c>
    </row>
    <row r="530" spans="1:4" ht="12.75" customHeight="1">
      <c r="A530" s="3">
        <v>43.8333333333333</v>
      </c>
      <c r="B530" s="1" t="e">
        <f t="shared" si="24"/>
        <v>#NAME?</v>
      </c>
      <c r="C530" s="12" t="e">
        <f ca="1" t="shared" si="25"/>
        <v>#NAME?</v>
      </c>
      <c r="D530" s="11" t="e">
        <f t="shared" si="26"/>
        <v>#NAME?</v>
      </c>
    </row>
    <row r="531" spans="1:4" ht="12.75" customHeight="1">
      <c r="A531" s="3">
        <v>43.9166666666666</v>
      </c>
      <c r="B531" s="1" t="e">
        <f t="shared" si="24"/>
        <v>#NAME?</v>
      </c>
      <c r="C531" s="12" t="e">
        <f ca="1" t="shared" si="25"/>
        <v>#NAME?</v>
      </c>
      <c r="D531" s="11" t="e">
        <f t="shared" si="26"/>
        <v>#NAME?</v>
      </c>
    </row>
    <row r="532" spans="1:4" ht="12.75" customHeight="1">
      <c r="A532" s="3">
        <v>44</v>
      </c>
      <c r="B532" s="1" t="e">
        <f t="shared" si="24"/>
        <v>#NAME?</v>
      </c>
      <c r="C532" s="12" t="e">
        <f ca="1" t="shared" si="25"/>
        <v>#NAME?</v>
      </c>
      <c r="D532" s="11" t="e">
        <f t="shared" si="26"/>
        <v>#NAME?</v>
      </c>
    </row>
    <row r="533" spans="1:4" ht="12.75" customHeight="1">
      <c r="A533" s="3">
        <v>44.0833333333333</v>
      </c>
      <c r="B533" s="1" t="e">
        <f t="shared" si="24"/>
        <v>#NAME?</v>
      </c>
      <c r="C533" s="12" t="e">
        <f ca="1" t="shared" si="25"/>
        <v>#NAME?</v>
      </c>
      <c r="D533" s="11" t="e">
        <f t="shared" si="26"/>
        <v>#NAME?</v>
      </c>
    </row>
    <row r="534" spans="1:4" ht="12.75" customHeight="1">
      <c r="A534" s="3">
        <v>44.1666666666666</v>
      </c>
      <c r="B534" s="1" t="e">
        <f t="shared" si="24"/>
        <v>#NAME?</v>
      </c>
      <c r="C534" s="12" t="e">
        <f ca="1" t="shared" si="25"/>
        <v>#NAME?</v>
      </c>
      <c r="D534" s="11" t="e">
        <f t="shared" si="26"/>
        <v>#NAME?</v>
      </c>
    </row>
    <row r="535" spans="1:4" ht="12.75" customHeight="1">
      <c r="A535" s="3">
        <v>44.25</v>
      </c>
      <c r="B535" s="1" t="e">
        <f t="shared" si="24"/>
        <v>#NAME?</v>
      </c>
      <c r="C535" s="12" t="e">
        <f ca="1" t="shared" si="25"/>
        <v>#NAME?</v>
      </c>
      <c r="D535" s="11" t="e">
        <f t="shared" si="26"/>
        <v>#NAME?</v>
      </c>
    </row>
    <row r="536" spans="1:4" ht="12.75" customHeight="1">
      <c r="A536" s="3">
        <v>44.3333333333333</v>
      </c>
      <c r="B536" s="1" t="e">
        <f t="shared" si="24"/>
        <v>#NAME?</v>
      </c>
      <c r="C536" s="12" t="e">
        <f ca="1" t="shared" si="25"/>
        <v>#NAME?</v>
      </c>
      <c r="D536" s="11" t="e">
        <f t="shared" si="26"/>
        <v>#NAME?</v>
      </c>
    </row>
    <row r="537" spans="1:4" ht="12.75" customHeight="1">
      <c r="A537" s="3">
        <v>44.4166666666666</v>
      </c>
      <c r="B537" s="1" t="e">
        <f t="shared" si="24"/>
        <v>#NAME?</v>
      </c>
      <c r="C537" s="12" t="e">
        <f ca="1" t="shared" si="25"/>
        <v>#NAME?</v>
      </c>
      <c r="D537" s="11" t="e">
        <f t="shared" si="26"/>
        <v>#NAME?</v>
      </c>
    </row>
    <row r="538" spans="1:4" ht="12.75" customHeight="1">
      <c r="A538" s="3">
        <v>44.5</v>
      </c>
      <c r="B538" s="1" t="e">
        <f t="shared" si="24"/>
        <v>#NAME?</v>
      </c>
      <c r="C538" s="12" t="e">
        <f ca="1" t="shared" si="25"/>
        <v>#NAME?</v>
      </c>
      <c r="D538" s="11" t="e">
        <f t="shared" si="26"/>
        <v>#NAME?</v>
      </c>
    </row>
    <row r="539" spans="1:4" ht="12.75" customHeight="1">
      <c r="A539" s="3">
        <v>44.5833333333333</v>
      </c>
      <c r="B539" s="1" t="e">
        <f t="shared" si="24"/>
        <v>#NAME?</v>
      </c>
      <c r="C539" s="12" t="e">
        <f ca="1" t="shared" si="25"/>
        <v>#NAME?</v>
      </c>
      <c r="D539" s="11" t="e">
        <f t="shared" si="26"/>
        <v>#NAME?</v>
      </c>
    </row>
    <row r="540" spans="1:4" ht="12.75" customHeight="1">
      <c r="A540" s="3">
        <v>44.6666666666666</v>
      </c>
      <c r="B540" s="1" t="e">
        <f t="shared" si="24"/>
        <v>#NAME?</v>
      </c>
      <c r="C540" s="12" t="e">
        <f ca="1" t="shared" si="25"/>
        <v>#NAME?</v>
      </c>
      <c r="D540" s="11" t="e">
        <f t="shared" si="26"/>
        <v>#NAME?</v>
      </c>
    </row>
    <row r="541" spans="1:4" ht="12.75" customHeight="1">
      <c r="A541" s="3">
        <v>44.75</v>
      </c>
      <c r="B541" s="1" t="e">
        <f aca="true" t="shared" si="27" ref="B541:B604">RegimeSimulation(B540,TransitionProb)</f>
        <v>#NAME?</v>
      </c>
      <c r="C541" s="12" t="e">
        <f ca="1" t="shared" si="25"/>
        <v>#NAME?</v>
      </c>
      <c r="D541" s="11" t="e">
        <f t="shared" si="26"/>
        <v>#NAME?</v>
      </c>
    </row>
    <row r="542" spans="1:4" ht="12.75" customHeight="1">
      <c r="A542" s="3">
        <v>44.8333333333333</v>
      </c>
      <c r="B542" s="1" t="e">
        <f t="shared" si="27"/>
        <v>#NAME?</v>
      </c>
      <c r="C542" s="12" t="e">
        <f ca="1" t="shared" si="25"/>
        <v>#NAME?</v>
      </c>
      <c r="D542" s="11" t="e">
        <f t="shared" si="26"/>
        <v>#NAME?</v>
      </c>
    </row>
    <row r="543" spans="1:4" ht="12.75" customHeight="1">
      <c r="A543" s="3">
        <v>44.9166666666666</v>
      </c>
      <c r="B543" s="1" t="e">
        <f t="shared" si="27"/>
        <v>#NAME?</v>
      </c>
      <c r="C543" s="12" t="e">
        <f ca="1" t="shared" si="25"/>
        <v>#NAME?</v>
      </c>
      <c r="D543" s="11" t="e">
        <f t="shared" si="26"/>
        <v>#NAME?</v>
      </c>
    </row>
    <row r="544" spans="1:4" ht="12.75" customHeight="1">
      <c r="A544" s="3">
        <v>45</v>
      </c>
      <c r="B544" s="1" t="e">
        <f t="shared" si="27"/>
        <v>#NAME?</v>
      </c>
      <c r="C544" s="12" t="e">
        <f ca="1" t="shared" si="25"/>
        <v>#NAME?</v>
      </c>
      <c r="D544" s="11" t="e">
        <f t="shared" si="26"/>
        <v>#NAME?</v>
      </c>
    </row>
    <row r="545" spans="1:4" ht="12.75" customHeight="1">
      <c r="A545" s="3">
        <v>45.0833333333333</v>
      </c>
      <c r="B545" s="1" t="e">
        <f t="shared" si="27"/>
        <v>#NAME?</v>
      </c>
      <c r="C545" s="12" t="e">
        <f ca="1" t="shared" si="25"/>
        <v>#NAME?</v>
      </c>
      <c r="D545" s="11" t="e">
        <f t="shared" si="26"/>
        <v>#NAME?</v>
      </c>
    </row>
    <row r="546" spans="1:4" ht="12.75" customHeight="1">
      <c r="A546" s="3">
        <v>45.1666666666666</v>
      </c>
      <c r="B546" s="1" t="e">
        <f t="shared" si="27"/>
        <v>#NAME?</v>
      </c>
      <c r="C546" s="12" t="e">
        <f ca="1" t="shared" si="25"/>
        <v>#NAME?</v>
      </c>
      <c r="D546" s="11" t="e">
        <f t="shared" si="26"/>
        <v>#NAME?</v>
      </c>
    </row>
    <row r="547" spans="1:4" ht="12.75" customHeight="1">
      <c r="A547" s="3">
        <v>45.25</v>
      </c>
      <c r="B547" s="1" t="e">
        <f t="shared" si="27"/>
        <v>#NAME?</v>
      </c>
      <c r="C547" s="12" t="e">
        <f ca="1" t="shared" si="25"/>
        <v>#NAME?</v>
      </c>
      <c r="D547" s="11" t="e">
        <f t="shared" si="26"/>
        <v>#NAME?</v>
      </c>
    </row>
    <row r="548" spans="1:4" ht="12.75" customHeight="1">
      <c r="A548" s="3">
        <v>45.3333333333333</v>
      </c>
      <c r="B548" s="1" t="e">
        <f t="shared" si="27"/>
        <v>#NAME?</v>
      </c>
      <c r="C548" s="12" t="e">
        <f ca="1" t="shared" si="25"/>
        <v>#NAME?</v>
      </c>
      <c r="D548" s="11" t="e">
        <f t="shared" si="26"/>
        <v>#NAME?</v>
      </c>
    </row>
    <row r="549" spans="1:4" ht="12.75" customHeight="1">
      <c r="A549" s="3">
        <v>45.4166666666666</v>
      </c>
      <c r="B549" s="1" t="e">
        <f t="shared" si="27"/>
        <v>#NAME?</v>
      </c>
      <c r="C549" s="12" t="e">
        <f ca="1" t="shared" si="25"/>
        <v>#NAME?</v>
      </c>
      <c r="D549" s="11" t="e">
        <f t="shared" si="26"/>
        <v>#NAME?</v>
      </c>
    </row>
    <row r="550" spans="1:4" ht="12.75" customHeight="1">
      <c r="A550" s="3">
        <v>45.5</v>
      </c>
      <c r="B550" s="1" t="e">
        <f t="shared" si="27"/>
        <v>#NAME?</v>
      </c>
      <c r="C550" s="12" t="e">
        <f ca="1" t="shared" si="25"/>
        <v>#NAME?</v>
      </c>
      <c r="D550" s="11" t="e">
        <f t="shared" si="26"/>
        <v>#NAME?</v>
      </c>
    </row>
    <row r="551" spans="1:4" ht="12.75" customHeight="1">
      <c r="A551" s="3">
        <v>45.5833333333333</v>
      </c>
      <c r="B551" s="1" t="e">
        <f t="shared" si="27"/>
        <v>#NAME?</v>
      </c>
      <c r="C551" s="12" t="e">
        <f ca="1" t="shared" si="25"/>
        <v>#NAME?</v>
      </c>
      <c r="D551" s="11" t="e">
        <f t="shared" si="26"/>
        <v>#NAME?</v>
      </c>
    </row>
    <row r="552" spans="1:4" ht="12.75" customHeight="1">
      <c r="A552" s="3">
        <v>45.6666666666666</v>
      </c>
      <c r="B552" s="1" t="e">
        <f t="shared" si="27"/>
        <v>#NAME?</v>
      </c>
      <c r="C552" s="12" t="e">
        <f ca="1" t="shared" si="25"/>
        <v>#NAME?</v>
      </c>
      <c r="D552" s="11" t="e">
        <f t="shared" si="26"/>
        <v>#NAME?</v>
      </c>
    </row>
    <row r="553" spans="1:4" ht="12.75" customHeight="1">
      <c r="A553" s="3">
        <v>45.75</v>
      </c>
      <c r="B553" s="1" t="e">
        <f t="shared" si="27"/>
        <v>#NAME?</v>
      </c>
      <c r="C553" s="12" t="e">
        <f ca="1" t="shared" si="25"/>
        <v>#NAME?</v>
      </c>
      <c r="D553" s="11" t="e">
        <f t="shared" si="26"/>
        <v>#NAME?</v>
      </c>
    </row>
    <row r="554" spans="1:4" ht="12.75" customHeight="1">
      <c r="A554" s="3">
        <v>45.8333333333333</v>
      </c>
      <c r="B554" s="1" t="e">
        <f t="shared" si="27"/>
        <v>#NAME?</v>
      </c>
      <c r="C554" s="12" t="e">
        <f ca="1" t="shared" si="25"/>
        <v>#NAME?</v>
      </c>
      <c r="D554" s="11" t="e">
        <f t="shared" si="26"/>
        <v>#NAME?</v>
      </c>
    </row>
    <row r="555" spans="1:4" ht="12.75" customHeight="1">
      <c r="A555" s="3">
        <v>45.9166666666666</v>
      </c>
      <c r="B555" s="1" t="e">
        <f t="shared" si="27"/>
        <v>#NAME?</v>
      </c>
      <c r="C555" s="12" t="e">
        <f ca="1" t="shared" si="25"/>
        <v>#NAME?</v>
      </c>
      <c r="D555" s="11" t="e">
        <f t="shared" si="26"/>
        <v>#NAME?</v>
      </c>
    </row>
    <row r="556" spans="1:4" ht="12.75" customHeight="1">
      <c r="A556" s="3">
        <v>46</v>
      </c>
      <c r="B556" s="1" t="e">
        <f t="shared" si="27"/>
        <v>#NAME?</v>
      </c>
      <c r="C556" s="12" t="e">
        <f ca="1" t="shared" si="25"/>
        <v>#NAME?</v>
      </c>
      <c r="D556" s="11" t="e">
        <f t="shared" si="26"/>
        <v>#NAME?</v>
      </c>
    </row>
    <row r="557" spans="1:4" ht="12.75" customHeight="1">
      <c r="A557" s="3">
        <v>46.0833333333333</v>
      </c>
      <c r="B557" s="1" t="e">
        <f t="shared" si="27"/>
        <v>#NAME?</v>
      </c>
      <c r="C557" s="12" t="e">
        <f ca="1" t="shared" si="25"/>
        <v>#NAME?</v>
      </c>
      <c r="D557" s="11" t="e">
        <f t="shared" si="26"/>
        <v>#NAME?</v>
      </c>
    </row>
    <row r="558" spans="1:4" ht="12.75" customHeight="1">
      <c r="A558" s="3">
        <v>46.1666666666666</v>
      </c>
      <c r="B558" s="1" t="e">
        <f t="shared" si="27"/>
        <v>#NAME?</v>
      </c>
      <c r="C558" s="12" t="e">
        <f ca="1" t="shared" si="25"/>
        <v>#NAME?</v>
      </c>
      <c r="D558" s="11" t="e">
        <f t="shared" si="26"/>
        <v>#NAME?</v>
      </c>
    </row>
    <row r="559" spans="1:4" ht="12.75" customHeight="1">
      <c r="A559" s="3">
        <v>46.25</v>
      </c>
      <c r="B559" s="1" t="e">
        <f t="shared" si="27"/>
        <v>#NAME?</v>
      </c>
      <c r="C559" s="12" t="e">
        <f ca="1" t="shared" si="25"/>
        <v>#NAME?</v>
      </c>
      <c r="D559" s="11" t="e">
        <f t="shared" si="26"/>
        <v>#NAME?</v>
      </c>
    </row>
    <row r="560" spans="1:4" ht="12.75" customHeight="1">
      <c r="A560" s="3">
        <v>46.3333333333333</v>
      </c>
      <c r="B560" s="1" t="e">
        <f t="shared" si="27"/>
        <v>#NAME?</v>
      </c>
      <c r="C560" s="12" t="e">
        <f ca="1" t="shared" si="25"/>
        <v>#NAME?</v>
      </c>
      <c r="D560" s="11" t="e">
        <f t="shared" si="26"/>
        <v>#NAME?</v>
      </c>
    </row>
    <row r="561" spans="1:4" ht="12.75" customHeight="1">
      <c r="A561" s="3">
        <v>46.4166666666666</v>
      </c>
      <c r="B561" s="1" t="e">
        <f t="shared" si="27"/>
        <v>#NAME?</v>
      </c>
      <c r="C561" s="12" t="e">
        <f ca="1" t="shared" si="25"/>
        <v>#NAME?</v>
      </c>
      <c r="D561" s="11" t="e">
        <f t="shared" si="26"/>
        <v>#NAME?</v>
      </c>
    </row>
    <row r="562" spans="1:4" ht="12.75" customHeight="1">
      <c r="A562" s="3">
        <v>46.5</v>
      </c>
      <c r="B562" s="1" t="e">
        <f t="shared" si="27"/>
        <v>#NAME?</v>
      </c>
      <c r="C562" s="12" t="e">
        <f ca="1" t="shared" si="25"/>
        <v>#NAME?</v>
      </c>
      <c r="D562" s="11" t="e">
        <f t="shared" si="26"/>
        <v>#NAME?</v>
      </c>
    </row>
    <row r="563" spans="1:4" ht="12.75" customHeight="1">
      <c r="A563" s="3">
        <v>46.5833333333333</v>
      </c>
      <c r="B563" s="1" t="e">
        <f t="shared" si="27"/>
        <v>#NAME?</v>
      </c>
      <c r="C563" s="12" t="e">
        <f ca="1" t="shared" si="25"/>
        <v>#NAME?</v>
      </c>
      <c r="D563" s="11" t="e">
        <f t="shared" si="26"/>
        <v>#NAME?</v>
      </c>
    </row>
    <row r="564" spans="1:4" ht="12.75" customHeight="1">
      <c r="A564" s="3">
        <v>46.6666666666666</v>
      </c>
      <c r="B564" s="1" t="e">
        <f t="shared" si="27"/>
        <v>#NAME?</v>
      </c>
      <c r="C564" s="12" t="e">
        <f ca="1" t="shared" si="25"/>
        <v>#NAME?</v>
      </c>
      <c r="D564" s="11" t="e">
        <f t="shared" si="26"/>
        <v>#NAME?</v>
      </c>
    </row>
    <row r="565" spans="1:4" ht="12.75" customHeight="1">
      <c r="A565" s="3">
        <v>46.75</v>
      </c>
      <c r="B565" s="1" t="e">
        <f t="shared" si="27"/>
        <v>#NAME?</v>
      </c>
      <c r="C565" s="12" t="e">
        <f ca="1" t="shared" si="25"/>
        <v>#NAME?</v>
      </c>
      <c r="D565" s="11" t="e">
        <f t="shared" si="26"/>
        <v>#NAME?</v>
      </c>
    </row>
    <row r="566" spans="1:4" ht="12.75" customHeight="1">
      <c r="A566" s="3">
        <v>46.8333333333333</v>
      </c>
      <c r="B566" s="1" t="e">
        <f t="shared" si="27"/>
        <v>#NAME?</v>
      </c>
      <c r="C566" s="12" t="e">
        <f ca="1" t="shared" si="25"/>
        <v>#NAME?</v>
      </c>
      <c r="D566" s="11" t="e">
        <f t="shared" si="26"/>
        <v>#NAME?</v>
      </c>
    </row>
    <row r="567" spans="1:4" ht="12.75" customHeight="1">
      <c r="A567" s="3">
        <v>46.9166666666666</v>
      </c>
      <c r="B567" s="1" t="e">
        <f t="shared" si="27"/>
        <v>#NAME?</v>
      </c>
      <c r="C567" s="12" t="e">
        <f ca="1" t="shared" si="25"/>
        <v>#NAME?</v>
      </c>
      <c r="D567" s="11" t="e">
        <f t="shared" si="26"/>
        <v>#NAME?</v>
      </c>
    </row>
    <row r="568" spans="1:4" ht="12.75" customHeight="1">
      <c r="A568" s="3">
        <v>47</v>
      </c>
      <c r="B568" s="1" t="e">
        <f t="shared" si="27"/>
        <v>#NAME?</v>
      </c>
      <c r="C568" s="12" t="e">
        <f ca="1" t="shared" si="25"/>
        <v>#NAME?</v>
      </c>
      <c r="D568" s="11" t="e">
        <f t="shared" si="26"/>
        <v>#NAME?</v>
      </c>
    </row>
    <row r="569" spans="1:4" ht="12.75" customHeight="1">
      <c r="A569" s="3">
        <v>47.0833333333333</v>
      </c>
      <c r="B569" s="1" t="e">
        <f t="shared" si="27"/>
        <v>#NAME?</v>
      </c>
      <c r="C569" s="12" t="e">
        <f ca="1" t="shared" si="25"/>
        <v>#NAME?</v>
      </c>
      <c r="D569" s="11" t="e">
        <f t="shared" si="26"/>
        <v>#NAME?</v>
      </c>
    </row>
    <row r="570" spans="1:4" ht="12.75" customHeight="1">
      <c r="A570" s="3">
        <v>47.1666666666666</v>
      </c>
      <c r="B570" s="1" t="e">
        <f t="shared" si="27"/>
        <v>#NAME?</v>
      </c>
      <c r="C570" s="12" t="e">
        <f ca="1" t="shared" si="25"/>
        <v>#NAME?</v>
      </c>
      <c r="D570" s="11" t="e">
        <f t="shared" si="26"/>
        <v>#NAME?</v>
      </c>
    </row>
    <row r="571" spans="1:4" ht="12.75" customHeight="1">
      <c r="A571" s="3">
        <v>47.25</v>
      </c>
      <c r="B571" s="1" t="e">
        <f t="shared" si="27"/>
        <v>#NAME?</v>
      </c>
      <c r="C571" s="12" t="e">
        <f ca="1" t="shared" si="25"/>
        <v>#NAME?</v>
      </c>
      <c r="D571" s="11" t="e">
        <f t="shared" si="26"/>
        <v>#NAME?</v>
      </c>
    </row>
    <row r="572" spans="1:4" ht="12.75" customHeight="1">
      <c r="A572" s="3">
        <v>47.3333333333333</v>
      </c>
      <c r="B572" s="1" t="e">
        <f t="shared" si="27"/>
        <v>#NAME?</v>
      </c>
      <c r="C572" s="12" t="e">
        <f ca="1" t="shared" si="25"/>
        <v>#NAME?</v>
      </c>
      <c r="D572" s="11" t="e">
        <f t="shared" si="26"/>
        <v>#NAME?</v>
      </c>
    </row>
    <row r="573" spans="1:4" ht="12.75" customHeight="1">
      <c r="A573" s="3">
        <v>47.4166666666666</v>
      </c>
      <c r="B573" s="1" t="e">
        <f t="shared" si="27"/>
        <v>#NAME?</v>
      </c>
      <c r="C573" s="12" t="e">
        <f ca="1" t="shared" si="25"/>
        <v>#NAME?</v>
      </c>
      <c r="D573" s="11" t="e">
        <f t="shared" si="26"/>
        <v>#NAME?</v>
      </c>
    </row>
    <row r="574" spans="1:4" ht="12.75" customHeight="1">
      <c r="A574" s="3">
        <v>47.5</v>
      </c>
      <c r="B574" s="1" t="e">
        <f t="shared" si="27"/>
        <v>#NAME?</v>
      </c>
      <c r="C574" s="12" t="e">
        <f ca="1" t="shared" si="25"/>
        <v>#NAME?</v>
      </c>
      <c r="D574" s="11" t="e">
        <f t="shared" si="26"/>
        <v>#NAME?</v>
      </c>
    </row>
    <row r="575" spans="1:4" ht="12.75" customHeight="1">
      <c r="A575" s="3">
        <v>47.5833333333333</v>
      </c>
      <c r="B575" s="1" t="e">
        <f t="shared" si="27"/>
        <v>#NAME?</v>
      </c>
      <c r="C575" s="12" t="e">
        <f ca="1" t="shared" si="25"/>
        <v>#NAME?</v>
      </c>
      <c r="D575" s="11" t="e">
        <f t="shared" si="26"/>
        <v>#NAME?</v>
      </c>
    </row>
    <row r="576" spans="1:4" ht="12.75" customHeight="1">
      <c r="A576" s="3">
        <v>47.6666666666666</v>
      </c>
      <c r="B576" s="1" t="e">
        <f t="shared" si="27"/>
        <v>#NAME?</v>
      </c>
      <c r="C576" s="12" t="e">
        <f ca="1" t="shared" si="25"/>
        <v>#NAME?</v>
      </c>
      <c r="D576" s="11" t="e">
        <f t="shared" si="26"/>
        <v>#NAME?</v>
      </c>
    </row>
    <row r="577" spans="1:4" ht="12.75" customHeight="1">
      <c r="A577" s="3">
        <v>47.75</v>
      </c>
      <c r="B577" s="1" t="e">
        <f t="shared" si="27"/>
        <v>#NAME?</v>
      </c>
      <c r="C577" s="12" t="e">
        <f ca="1" t="shared" si="25"/>
        <v>#NAME?</v>
      </c>
      <c r="D577" s="11" t="e">
        <f t="shared" si="26"/>
        <v>#NAME?</v>
      </c>
    </row>
    <row r="578" spans="1:4" ht="12.75" customHeight="1">
      <c r="A578" s="3">
        <v>47.8333333333333</v>
      </c>
      <c r="B578" s="1" t="e">
        <f t="shared" si="27"/>
        <v>#NAME?</v>
      </c>
      <c r="C578" s="12" t="e">
        <f ca="1" t="shared" si="25"/>
        <v>#NAME?</v>
      </c>
      <c r="D578" s="11" t="e">
        <f t="shared" si="26"/>
        <v>#NAME?</v>
      </c>
    </row>
    <row r="579" spans="1:4" ht="12.75" customHeight="1">
      <c r="A579" s="3">
        <v>47.9166666666666</v>
      </c>
      <c r="B579" s="1" t="e">
        <f t="shared" si="27"/>
        <v>#NAME?</v>
      </c>
      <c r="C579" s="12" t="e">
        <f ca="1" t="shared" si="25"/>
        <v>#NAME?</v>
      </c>
      <c r="D579" s="11" t="e">
        <f t="shared" si="26"/>
        <v>#NAME?</v>
      </c>
    </row>
    <row r="580" spans="1:4" ht="12.75" customHeight="1">
      <c r="A580" s="3">
        <v>48</v>
      </c>
      <c r="B580" s="1" t="e">
        <f t="shared" si="27"/>
        <v>#NAME?</v>
      </c>
      <c r="C580" s="12" t="e">
        <f ca="1" t="shared" si="25"/>
        <v>#NAME?</v>
      </c>
      <c r="D580" s="11" t="e">
        <f t="shared" si="26"/>
        <v>#NAME?</v>
      </c>
    </row>
    <row r="581" spans="1:4" ht="12.75" customHeight="1">
      <c r="A581" s="3">
        <v>48.0833333333333</v>
      </c>
      <c r="B581" s="1" t="e">
        <f t="shared" si="27"/>
        <v>#NAME?</v>
      </c>
      <c r="C581" s="12" t="e">
        <f aca="true" ca="1" t="shared" si="28" ref="C581:C604">C580+VLOOKUP(B580,ParameterSelection,4)*(VLOOKUP(B580,ParameterSelection,2)-C580)/12+SQRT(1/12)*NORMINV(RAND(),0,VLOOKUP(B580,ParameterSelection,3))</f>
        <v>#NAME?</v>
      </c>
      <c r="D581" s="11" t="e">
        <f t="shared" si="26"/>
        <v>#NAME?</v>
      </c>
    </row>
    <row r="582" spans="1:4" ht="12.75" customHeight="1">
      <c r="A582" s="3">
        <v>48.1666666666666</v>
      </c>
      <c r="B582" s="1" t="e">
        <f t="shared" si="27"/>
        <v>#NAME?</v>
      </c>
      <c r="C582" s="12" t="e">
        <f ca="1" t="shared" si="28"/>
        <v>#NAME?</v>
      </c>
      <c r="D582" s="11" t="e">
        <f aca="true" t="shared" si="29" ref="D582:D604">D581*(1+C582)^(1/12)</f>
        <v>#NAME?</v>
      </c>
    </row>
    <row r="583" spans="1:4" ht="12.75" customHeight="1">
      <c r="A583" s="3">
        <v>48.25</v>
      </c>
      <c r="B583" s="1" t="e">
        <f t="shared" si="27"/>
        <v>#NAME?</v>
      </c>
      <c r="C583" s="12" t="e">
        <f ca="1" t="shared" si="28"/>
        <v>#NAME?</v>
      </c>
      <c r="D583" s="11" t="e">
        <f t="shared" si="29"/>
        <v>#NAME?</v>
      </c>
    </row>
    <row r="584" spans="1:4" ht="12.75" customHeight="1">
      <c r="A584" s="3">
        <v>48.3333333333333</v>
      </c>
      <c r="B584" s="1" t="e">
        <f t="shared" si="27"/>
        <v>#NAME?</v>
      </c>
      <c r="C584" s="12" t="e">
        <f ca="1" t="shared" si="28"/>
        <v>#NAME?</v>
      </c>
      <c r="D584" s="11" t="e">
        <f t="shared" si="29"/>
        <v>#NAME?</v>
      </c>
    </row>
    <row r="585" spans="1:4" ht="12.75" customHeight="1">
      <c r="A585" s="3">
        <v>48.4166666666666</v>
      </c>
      <c r="B585" s="1" t="e">
        <f t="shared" si="27"/>
        <v>#NAME?</v>
      </c>
      <c r="C585" s="12" t="e">
        <f ca="1" t="shared" si="28"/>
        <v>#NAME?</v>
      </c>
      <c r="D585" s="11" t="e">
        <f t="shared" si="29"/>
        <v>#NAME?</v>
      </c>
    </row>
    <row r="586" spans="1:4" ht="12.75" customHeight="1">
      <c r="A586" s="3">
        <v>48.5</v>
      </c>
      <c r="B586" s="1" t="e">
        <f t="shared" si="27"/>
        <v>#NAME?</v>
      </c>
      <c r="C586" s="12" t="e">
        <f ca="1" t="shared" si="28"/>
        <v>#NAME?</v>
      </c>
      <c r="D586" s="11" t="e">
        <f t="shared" si="29"/>
        <v>#NAME?</v>
      </c>
    </row>
    <row r="587" spans="1:4" ht="12.75" customHeight="1">
      <c r="A587" s="3">
        <v>48.5833333333333</v>
      </c>
      <c r="B587" s="1" t="e">
        <f t="shared" si="27"/>
        <v>#NAME?</v>
      </c>
      <c r="C587" s="12" t="e">
        <f ca="1" t="shared" si="28"/>
        <v>#NAME?</v>
      </c>
      <c r="D587" s="11" t="e">
        <f t="shared" si="29"/>
        <v>#NAME?</v>
      </c>
    </row>
    <row r="588" spans="1:4" ht="12.75" customHeight="1">
      <c r="A588" s="3">
        <v>48.6666666666666</v>
      </c>
      <c r="B588" s="1" t="e">
        <f t="shared" si="27"/>
        <v>#NAME?</v>
      </c>
      <c r="C588" s="12" t="e">
        <f ca="1" t="shared" si="28"/>
        <v>#NAME?</v>
      </c>
      <c r="D588" s="11" t="e">
        <f t="shared" si="29"/>
        <v>#NAME?</v>
      </c>
    </row>
    <row r="589" spans="1:4" ht="12.75" customHeight="1">
      <c r="A589" s="3">
        <v>48.75</v>
      </c>
      <c r="B589" s="1" t="e">
        <f t="shared" si="27"/>
        <v>#NAME?</v>
      </c>
      <c r="C589" s="12" t="e">
        <f ca="1" t="shared" si="28"/>
        <v>#NAME?</v>
      </c>
      <c r="D589" s="11" t="e">
        <f t="shared" si="29"/>
        <v>#NAME?</v>
      </c>
    </row>
    <row r="590" spans="1:4" ht="12.75" customHeight="1">
      <c r="A590" s="3">
        <v>48.8333333333333</v>
      </c>
      <c r="B590" s="1" t="e">
        <f t="shared" si="27"/>
        <v>#NAME?</v>
      </c>
      <c r="C590" s="12" t="e">
        <f ca="1" t="shared" si="28"/>
        <v>#NAME?</v>
      </c>
      <c r="D590" s="11" t="e">
        <f t="shared" si="29"/>
        <v>#NAME?</v>
      </c>
    </row>
    <row r="591" spans="1:4" ht="12.75" customHeight="1">
      <c r="A591" s="3">
        <v>48.9166666666666</v>
      </c>
      <c r="B591" s="1" t="e">
        <f t="shared" si="27"/>
        <v>#NAME?</v>
      </c>
      <c r="C591" s="12" t="e">
        <f ca="1" t="shared" si="28"/>
        <v>#NAME?</v>
      </c>
      <c r="D591" s="11" t="e">
        <f t="shared" si="29"/>
        <v>#NAME?</v>
      </c>
    </row>
    <row r="592" spans="1:4" ht="12.75" customHeight="1">
      <c r="A592" s="3">
        <v>49</v>
      </c>
      <c r="B592" s="1" t="e">
        <f t="shared" si="27"/>
        <v>#NAME?</v>
      </c>
      <c r="C592" s="12" t="e">
        <f ca="1" t="shared" si="28"/>
        <v>#NAME?</v>
      </c>
      <c r="D592" s="11" t="e">
        <f t="shared" si="29"/>
        <v>#NAME?</v>
      </c>
    </row>
    <row r="593" spans="1:4" ht="12.75" customHeight="1">
      <c r="A593" s="3">
        <v>49.0833333333333</v>
      </c>
      <c r="B593" s="1" t="e">
        <f t="shared" si="27"/>
        <v>#NAME?</v>
      </c>
      <c r="C593" s="12" t="e">
        <f ca="1" t="shared" si="28"/>
        <v>#NAME?</v>
      </c>
      <c r="D593" s="11" t="e">
        <f t="shared" si="29"/>
        <v>#NAME?</v>
      </c>
    </row>
    <row r="594" spans="1:4" ht="12.75" customHeight="1">
      <c r="A594" s="3">
        <v>49.1666666666666</v>
      </c>
      <c r="B594" s="1" t="e">
        <f t="shared" si="27"/>
        <v>#NAME?</v>
      </c>
      <c r="C594" s="12" t="e">
        <f ca="1" t="shared" si="28"/>
        <v>#NAME?</v>
      </c>
      <c r="D594" s="11" t="e">
        <f t="shared" si="29"/>
        <v>#NAME?</v>
      </c>
    </row>
    <row r="595" spans="1:4" ht="12.75" customHeight="1">
      <c r="A595" s="3">
        <v>49.25</v>
      </c>
      <c r="B595" s="1" t="e">
        <f t="shared" si="27"/>
        <v>#NAME?</v>
      </c>
      <c r="C595" s="12" t="e">
        <f ca="1" t="shared" si="28"/>
        <v>#NAME?</v>
      </c>
      <c r="D595" s="11" t="e">
        <f t="shared" si="29"/>
        <v>#NAME?</v>
      </c>
    </row>
    <row r="596" spans="1:4" ht="12.75" customHeight="1">
      <c r="A596" s="3">
        <v>49.3333333333333</v>
      </c>
      <c r="B596" s="1" t="e">
        <f t="shared" si="27"/>
        <v>#NAME?</v>
      </c>
      <c r="C596" s="12" t="e">
        <f ca="1" t="shared" si="28"/>
        <v>#NAME?</v>
      </c>
      <c r="D596" s="11" t="e">
        <f t="shared" si="29"/>
        <v>#NAME?</v>
      </c>
    </row>
    <row r="597" spans="1:4" ht="12.75" customHeight="1">
      <c r="A597" s="3">
        <v>49.4166666666666</v>
      </c>
      <c r="B597" s="1" t="e">
        <f t="shared" si="27"/>
        <v>#NAME?</v>
      </c>
      <c r="C597" s="12" t="e">
        <f ca="1" t="shared" si="28"/>
        <v>#NAME?</v>
      </c>
      <c r="D597" s="11" t="e">
        <f t="shared" si="29"/>
        <v>#NAME?</v>
      </c>
    </row>
    <row r="598" spans="1:4" ht="12.75" customHeight="1">
      <c r="A598" s="3">
        <v>49.5</v>
      </c>
      <c r="B598" s="1" t="e">
        <f t="shared" si="27"/>
        <v>#NAME?</v>
      </c>
      <c r="C598" s="12" t="e">
        <f ca="1" t="shared" si="28"/>
        <v>#NAME?</v>
      </c>
      <c r="D598" s="11" t="e">
        <f t="shared" si="29"/>
        <v>#NAME?</v>
      </c>
    </row>
    <row r="599" spans="1:4" ht="12.75" customHeight="1">
      <c r="A599" s="3">
        <v>49.5833333333333</v>
      </c>
      <c r="B599" s="1" t="e">
        <f t="shared" si="27"/>
        <v>#NAME?</v>
      </c>
      <c r="C599" s="12" t="e">
        <f ca="1" t="shared" si="28"/>
        <v>#NAME?</v>
      </c>
      <c r="D599" s="11" t="e">
        <f t="shared" si="29"/>
        <v>#NAME?</v>
      </c>
    </row>
    <row r="600" spans="1:4" ht="12.75" customHeight="1">
      <c r="A600" s="3">
        <v>49.6666666666666</v>
      </c>
      <c r="B600" s="1" t="e">
        <f t="shared" si="27"/>
        <v>#NAME?</v>
      </c>
      <c r="C600" s="12" t="e">
        <f ca="1" t="shared" si="28"/>
        <v>#NAME?</v>
      </c>
      <c r="D600" s="11" t="e">
        <f t="shared" si="29"/>
        <v>#NAME?</v>
      </c>
    </row>
    <row r="601" spans="1:4" ht="12.75" customHeight="1">
      <c r="A601" s="3">
        <v>49.75</v>
      </c>
      <c r="B601" s="1" t="e">
        <f t="shared" si="27"/>
        <v>#NAME?</v>
      </c>
      <c r="C601" s="12" t="e">
        <f ca="1" t="shared" si="28"/>
        <v>#NAME?</v>
      </c>
      <c r="D601" s="11" t="e">
        <f t="shared" si="29"/>
        <v>#NAME?</v>
      </c>
    </row>
    <row r="602" spans="1:4" ht="12.75" customHeight="1">
      <c r="A602" s="3">
        <v>49.8333333333333</v>
      </c>
      <c r="B602" s="1" t="e">
        <f t="shared" si="27"/>
        <v>#NAME?</v>
      </c>
      <c r="C602" s="12" t="e">
        <f ca="1" t="shared" si="28"/>
        <v>#NAME?</v>
      </c>
      <c r="D602" s="11" t="e">
        <f t="shared" si="29"/>
        <v>#NAME?</v>
      </c>
    </row>
    <row r="603" spans="1:4" ht="12.75" customHeight="1">
      <c r="A603" s="3">
        <v>49.9166666666666</v>
      </c>
      <c r="B603" s="1" t="e">
        <f t="shared" si="27"/>
        <v>#NAME?</v>
      </c>
      <c r="C603" s="12" t="e">
        <f ca="1" t="shared" si="28"/>
        <v>#NAME?</v>
      </c>
      <c r="D603" s="11" t="e">
        <f t="shared" si="29"/>
        <v>#NAME?</v>
      </c>
    </row>
    <row r="604" spans="1:4" ht="12.75" customHeight="1">
      <c r="A604" s="3">
        <v>50</v>
      </c>
      <c r="B604" s="1" t="e">
        <f t="shared" si="27"/>
        <v>#NAME?</v>
      </c>
      <c r="C604" s="12" t="e">
        <f ca="1" t="shared" si="28"/>
        <v>#NAME?</v>
      </c>
      <c r="D604" s="11" t="e">
        <f t="shared" si="29"/>
        <v>#NAME?</v>
      </c>
    </row>
  </sheetData>
  <sheetProtection/>
  <printOptions/>
  <pageMargins left="0.75" right="0.75" top="1" bottom="1" header="0.5" footer="0.5"/>
  <pageSetup horizontalDpi="300" verticalDpi="300" orientation="landscape"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Bradley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Ahlgrim</dc:creator>
  <cp:keywords/>
  <dc:description/>
  <cp:lastModifiedBy>SOA User</cp:lastModifiedBy>
  <cp:lastPrinted>2003-04-23T13:56:52Z</cp:lastPrinted>
  <dcterms:created xsi:type="dcterms:W3CDTF">1997-09-28T16:17:43Z</dcterms:created>
  <dcterms:modified xsi:type="dcterms:W3CDTF">2012-02-09T17:22:52Z</dcterms:modified>
  <cp:category/>
  <cp:version/>
  <cp:contentType/>
  <cp:contentStatus/>
</cp:coreProperties>
</file>