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5595" windowHeight="9420" activeTab="0"/>
  </bookViews>
  <sheets>
    <sheet name="UL Buhlmann by Policy" sheetId="1" r:id="rId1"/>
    <sheet name="UL Buhlmann by Amount" sheetId="2" r:id="rId2"/>
    <sheet name="Term Buhlmann by Policy" sheetId="3" r:id="rId3"/>
    <sheet name="Term Buhlmann by Amount" sheetId="4" r:id="rId4"/>
    <sheet name="Perm Life Buhlmann by Policy" sheetId="5" r:id="rId5"/>
    <sheet name="Perm Life Buhlmann by Amount" sheetId="6" r:id="rId6"/>
    <sheet name="VUL Buhlmann by Policy" sheetId="7" r:id="rId7"/>
    <sheet name="VUL Buhlmann by Amount" sheetId="8" r:id="rId8"/>
  </sheets>
  <definedNames/>
  <calcPr fullCalcOnLoad="1"/>
</workbook>
</file>

<file path=xl/sharedStrings.xml><?xml version="1.0" encoding="utf-8"?>
<sst xmlns="http://schemas.openxmlformats.org/spreadsheetml/2006/main" count="446" uniqueCount="65">
  <si>
    <t>h</t>
  </si>
  <si>
    <t>bh</t>
  </si>
  <si>
    <t>Awhc</t>
  </si>
  <si>
    <t>Awhd</t>
  </si>
  <si>
    <t>Wfh</t>
  </si>
  <si>
    <t>Ewhc</t>
  </si>
  <si>
    <t>Ewhd</t>
  </si>
  <si>
    <t>Bhc</t>
  </si>
  <si>
    <t>Chc</t>
  </si>
  <si>
    <t>Bhd</t>
  </si>
  <si>
    <t>Chd</t>
  </si>
  <si>
    <t>SumOfwmhc</t>
  </si>
  <si>
    <t>SumOfwmhd</t>
  </si>
  <si>
    <t>LFvarwqcnum</t>
  </si>
  <si>
    <t>LFvarwqdnum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</si>
  <si>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</si>
  <si>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</si>
  <si>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</si>
  <si>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</si>
  <si>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</si>
  <si>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</si>
  <si>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</si>
  <si>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</si>
  <si>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</si>
  <si>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</t>
  </si>
  <si>
    <t>Overall</t>
  </si>
  <si>
    <t>Company</t>
  </si>
  <si>
    <t>Z</t>
  </si>
  <si>
    <t>Number</t>
  </si>
  <si>
    <t>wmhc</t>
  </si>
  <si>
    <t>wmhd</t>
  </si>
  <si>
    <t>Ewhc^2</t>
  </si>
  <si>
    <t>Ewhc(wmhc-uwc)^2</t>
  </si>
  <si>
    <t>c_Sigma^2 Den</t>
  </si>
  <si>
    <t xml:space="preserve">c_Sigma^2 </t>
  </si>
  <si>
    <t>c_Sigma^2 Num3</t>
  </si>
  <si>
    <t>c_Sigma^2 Num2</t>
  </si>
  <si>
    <t>A/E  Ratio</t>
  </si>
  <si>
    <t>c_Sigma^2 Num1</t>
  </si>
  <si>
    <t>Ewhd^2</t>
  </si>
  <si>
    <t>d_Sigma^2 Num2</t>
  </si>
  <si>
    <t>d_Sigma^2 Num3</t>
  </si>
  <si>
    <t>d_Sigma^2 Den</t>
  </si>
  <si>
    <t xml:space="preserve">d_Sigma^2 </t>
  </si>
  <si>
    <t>Of Lapses</t>
  </si>
  <si>
    <t>Bhd/Ewhd</t>
  </si>
  <si>
    <t>Chd/Ewhd</t>
  </si>
  <si>
    <t>Bhc/Ewhc</t>
  </si>
  <si>
    <t>Chc/Ewhc</t>
  </si>
  <si>
    <t>whmc</t>
  </si>
  <si>
    <t>Ewhc(whmc-uwc)^2</t>
  </si>
  <si>
    <t>whmd</t>
  </si>
  <si>
    <t>by Amount</t>
  </si>
  <si>
    <t>by Policy</t>
  </si>
  <si>
    <t>UL Lapse by Policy - Buhlmann empirical Bayesian Method</t>
  </si>
  <si>
    <t>Buhlmann estimates</t>
  </si>
  <si>
    <t>UL Lapse by Amount - Buhlmann empirical Bayesian Method</t>
  </si>
  <si>
    <t>Term Lapse by Policy - Buhlmann empirical Bayesian Method</t>
  </si>
  <si>
    <t>Term Lapse by Amount - Buhlmann empirical Bayesian Method</t>
  </si>
  <si>
    <t>Permanent Life Lapse by Policy - Buhlmann empirical Bayesian Method</t>
  </si>
  <si>
    <t>Permanent Life Lapse by Amount - Buhlmann empirical Bayesian Method</t>
  </si>
  <si>
    <t>VUL Lapse by Policy - Buhlmann empirical Bayesian Method</t>
  </si>
  <si>
    <t>VUL Lapse by Amount - Buhlmann empirical Bayesian Method</t>
  </si>
  <si>
    <t>d_Sigma^2 Num1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</si>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</sst>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_(* #,##0.0_);_(* \(#,##0.0\);_(* &quot;-&quot;??_);_(@_)"/>
    <numFmt numFmtId="167" formatCode="_(* #,##0_);_(* \(#,##0\);_(* &quot;-&quot;??_);_(@_)"/>
    <numFmt numFmtId="168" formatCode="0.00000"/>
    <numFmt numFmtId="169" formatCode="0.0000"/>
    <numFmt numFmtId="170" formatCode="0.00000000"/>
    <numFmt numFmtId="171" formatCode="0.0000000"/>
    <numFmt numFmtId="172" formatCode="0.00000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3" fillId="0" borderId="0" xfId="57">
      <alignment/>
      <protection/>
    </xf>
    <xf numFmtId="0" fontId="0" fillId="24" borderId="10" xfId="63" applyFont="1" applyFill="1" applyBorder="1" applyAlignment="1">
      <alignment horizontal="center"/>
      <protection/>
    </xf>
    <xf numFmtId="0" fontId="0" fillId="0" borderId="7" xfId="63" applyFont="1" applyFill="1" applyBorder="1" applyAlignment="1">
      <alignment wrapText="1"/>
      <protection/>
    </xf>
    <xf numFmtId="0" fontId="0" fillId="0" borderId="7" xfId="64" applyFont="1" applyFill="1" applyBorder="1" applyAlignment="1">
      <alignment wrapText="1"/>
      <protection/>
    </xf>
    <xf numFmtId="0" fontId="0" fillId="24" borderId="10" xfId="61" applyFont="1" applyFill="1" applyBorder="1" applyAlignment="1">
      <alignment horizontal="center"/>
      <protection/>
    </xf>
    <xf numFmtId="0" fontId="0" fillId="0" borderId="7" xfId="61" applyFont="1" applyFill="1" applyBorder="1" applyAlignment="1">
      <alignment wrapText="1"/>
      <protection/>
    </xf>
    <xf numFmtId="0" fontId="13" fillId="0" borderId="0" xfId="57" applyFont="1">
      <alignment/>
      <protection/>
    </xf>
    <xf numFmtId="0" fontId="0" fillId="24" borderId="10" xfId="65" applyFont="1" applyFill="1" applyBorder="1" applyAlignment="1">
      <alignment horizontal="center"/>
      <protection/>
    </xf>
    <xf numFmtId="0" fontId="0" fillId="24" borderId="10" xfId="67" applyFont="1" applyFill="1" applyBorder="1" applyAlignment="1">
      <alignment horizontal="center"/>
      <protection/>
    </xf>
    <xf numFmtId="0" fontId="0" fillId="24" borderId="10" xfId="59" applyFont="1" applyFill="1" applyBorder="1" applyAlignment="1">
      <alignment horizontal="center"/>
      <protection/>
    </xf>
    <xf numFmtId="165" fontId="13" fillId="0" borderId="0" xfId="57" applyNumberFormat="1" applyAlignment="1">
      <alignment horizontal="center"/>
      <protection/>
    </xf>
    <xf numFmtId="0" fontId="0" fillId="0" borderId="0" xfId="63" applyFont="1" applyFill="1" applyBorder="1" applyAlignment="1">
      <alignment horizontal="right" wrapText="1"/>
      <protection/>
    </xf>
    <xf numFmtId="0" fontId="0" fillId="0" borderId="0" xfId="62" applyFont="1" applyFill="1" applyBorder="1" applyAlignment="1">
      <alignment horizontal="center" wrapText="1"/>
      <protection/>
    </xf>
    <xf numFmtId="0" fontId="0" fillId="24" borderId="10" xfId="62" applyFont="1" applyFill="1" applyBorder="1" applyAlignment="1">
      <alignment horizontal="center" vertical="center"/>
      <protection/>
    </xf>
    <xf numFmtId="167" fontId="0" fillId="24" borderId="10" xfId="42" applyNumberFormat="1" applyFont="1" applyFill="1" applyBorder="1" applyAlignment="1">
      <alignment horizontal="center"/>
    </xf>
    <xf numFmtId="164" fontId="13" fillId="0" borderId="0" xfId="71" applyNumberFormat="1" applyFont="1" applyAlignment="1">
      <alignment horizontal="center"/>
    </xf>
    <xf numFmtId="0" fontId="13" fillId="0" borderId="0" xfId="57" applyFont="1">
      <alignment/>
      <protection/>
    </xf>
    <xf numFmtId="0" fontId="23" fillId="24" borderId="10" xfId="65" applyFont="1" applyFill="1" applyBorder="1" applyAlignment="1">
      <alignment horizontal="center"/>
      <protection/>
    </xf>
    <xf numFmtId="0" fontId="23" fillId="24" borderId="10" xfId="63" applyFont="1" applyFill="1" applyBorder="1" applyAlignment="1">
      <alignment horizontal="center"/>
      <protection/>
    </xf>
    <xf numFmtId="0" fontId="23" fillId="24" borderId="10" xfId="59" applyFont="1" applyFill="1" applyBorder="1" applyAlignment="1">
      <alignment horizontal="center"/>
      <protection/>
    </xf>
    <xf numFmtId="0" fontId="23" fillId="0" borderId="0" xfId="62" applyFont="1" applyFill="1" applyBorder="1" applyAlignment="1">
      <alignment horizontal="center" wrapText="1"/>
      <protection/>
    </xf>
    <xf numFmtId="0" fontId="23" fillId="24" borderId="10" xfId="62" applyFont="1" applyFill="1" applyBorder="1" applyAlignment="1">
      <alignment horizontal="center" vertical="center"/>
      <protection/>
    </xf>
    <xf numFmtId="0" fontId="24" fillId="0" borderId="0" xfId="60" applyFont="1">
      <alignment/>
      <protection/>
    </xf>
    <xf numFmtId="0" fontId="14" fillId="0" borderId="7" xfId="65" applyFont="1" applyFill="1" applyBorder="1" applyAlignment="1">
      <alignment wrapText="1"/>
      <protection/>
    </xf>
    <xf numFmtId="0" fontId="14" fillId="0" borderId="7" xfId="66" applyFont="1" applyFill="1" applyBorder="1" applyAlignment="1">
      <alignment wrapText="1"/>
      <protection/>
    </xf>
    <xf numFmtId="0" fontId="25" fillId="0" borderId="0" xfId="57" applyFont="1">
      <alignment/>
      <protection/>
    </xf>
    <xf numFmtId="43" fontId="14" fillId="0" borderId="7" xfId="42" applyFont="1" applyFill="1" applyBorder="1" applyAlignment="1">
      <alignment horizontal="right" wrapText="1"/>
    </xf>
    <xf numFmtId="43" fontId="25" fillId="0" borderId="0" xfId="42" applyFont="1" applyAlignment="1">
      <alignment/>
    </xf>
    <xf numFmtId="167" fontId="14" fillId="0" borderId="7" xfId="42" applyNumberFormat="1" applyFont="1" applyFill="1" applyBorder="1" applyAlignment="1">
      <alignment horizontal="right" wrapText="1"/>
    </xf>
    <xf numFmtId="167" fontId="25" fillId="0" borderId="0" xfId="42" applyNumberFormat="1" applyFont="1" applyAlignment="1">
      <alignment/>
    </xf>
    <xf numFmtId="43" fontId="24" fillId="0" borderId="7" xfId="42" applyFont="1" applyFill="1" applyBorder="1" applyAlignment="1">
      <alignment horizontal="right" wrapText="1"/>
    </xf>
    <xf numFmtId="43" fontId="13" fillId="0" borderId="0" xfId="42" applyFont="1" applyAlignment="1">
      <alignment/>
    </xf>
    <xf numFmtId="0" fontId="13" fillId="0" borderId="11" xfId="57" applyFont="1" applyBorder="1">
      <alignment/>
      <protection/>
    </xf>
    <xf numFmtId="0" fontId="24" fillId="0" borderId="12" xfId="60" applyFont="1" applyBorder="1">
      <alignment/>
      <protection/>
    </xf>
    <xf numFmtId="0" fontId="13" fillId="0" borderId="12" xfId="57" applyFont="1" applyBorder="1">
      <alignment/>
      <protection/>
    </xf>
    <xf numFmtId="0" fontId="13" fillId="0" borderId="13" xfId="57" applyFont="1" applyBorder="1">
      <alignment/>
      <protection/>
    </xf>
    <xf numFmtId="0" fontId="23" fillId="0" borderId="14" xfId="58" applyFont="1" applyBorder="1">
      <alignment/>
      <protection/>
    </xf>
    <xf numFmtId="0" fontId="23" fillId="0" borderId="0" xfId="58" applyFont="1" applyBorder="1" applyAlignment="1">
      <alignment horizontal="right"/>
      <protection/>
    </xf>
    <xf numFmtId="0" fontId="23" fillId="0" borderId="0" xfId="58" applyFont="1" applyBorder="1">
      <alignment/>
      <protection/>
    </xf>
    <xf numFmtId="0" fontId="23" fillId="0" borderId="15" xfId="58" applyFont="1" applyBorder="1" applyAlignment="1">
      <alignment horizontal="center" wrapText="1"/>
      <protection/>
    </xf>
    <xf numFmtId="0" fontId="23" fillId="0" borderId="0" xfId="58" applyFont="1" applyBorder="1" applyAlignment="1">
      <alignment horizontal="center"/>
      <protection/>
    </xf>
    <xf numFmtId="0" fontId="23" fillId="0" borderId="15" xfId="62" applyFont="1" applyFill="1" applyBorder="1" applyAlignment="1">
      <alignment horizontal="center" wrapText="1"/>
      <protection/>
    </xf>
    <xf numFmtId="0" fontId="23" fillId="24" borderId="16" xfId="62" applyFont="1" applyFill="1" applyBorder="1" applyAlignment="1">
      <alignment horizontal="center" vertical="center"/>
      <protection/>
    </xf>
    <xf numFmtId="0" fontId="23" fillId="0" borderId="17" xfId="65" applyFont="1" applyFill="1" applyBorder="1" applyAlignment="1">
      <alignment wrapText="1"/>
      <protection/>
    </xf>
    <xf numFmtId="164" fontId="13" fillId="0" borderId="0" xfId="71" applyNumberFormat="1" applyFont="1" applyBorder="1" applyAlignment="1">
      <alignment horizontal="center"/>
    </xf>
    <xf numFmtId="165" fontId="13" fillId="0" borderId="0" xfId="57" applyNumberFormat="1" applyFont="1" applyBorder="1">
      <alignment/>
      <protection/>
    </xf>
    <xf numFmtId="167" fontId="13" fillId="0" borderId="0" xfId="42" applyNumberFormat="1" applyFont="1" applyBorder="1" applyAlignment="1">
      <alignment/>
    </xf>
    <xf numFmtId="164" fontId="13" fillId="0" borderId="15" xfId="71" applyNumberFormat="1" applyFont="1" applyBorder="1" applyAlignment="1">
      <alignment horizontal="center"/>
    </xf>
    <xf numFmtId="0" fontId="23" fillId="0" borderId="17" xfId="66" applyFont="1" applyFill="1" applyBorder="1" applyAlignment="1">
      <alignment wrapText="1"/>
      <protection/>
    </xf>
    <xf numFmtId="0" fontId="23" fillId="0" borderId="18" xfId="65" applyFont="1" applyFill="1" applyBorder="1" applyAlignment="1">
      <alignment wrapText="1"/>
      <protection/>
    </xf>
    <xf numFmtId="164" fontId="13" fillId="0" borderId="19" xfId="71" applyNumberFormat="1" applyFont="1" applyBorder="1" applyAlignment="1">
      <alignment horizontal="center"/>
    </xf>
    <xf numFmtId="165" fontId="13" fillId="0" borderId="19" xfId="57" applyNumberFormat="1" applyFont="1" applyBorder="1">
      <alignment/>
      <protection/>
    </xf>
    <xf numFmtId="167" fontId="13" fillId="0" borderId="19" xfId="42" applyNumberFormat="1" applyFont="1" applyBorder="1" applyAlignment="1">
      <alignment/>
    </xf>
    <xf numFmtId="164" fontId="13" fillId="0" borderId="20" xfId="71" applyNumberFormat="1" applyFont="1" applyBorder="1" applyAlignment="1">
      <alignment horizontal="center"/>
    </xf>
    <xf numFmtId="43" fontId="26" fillId="0" borderId="7" xfId="42" applyFont="1" applyFill="1" applyBorder="1" applyAlignment="1">
      <alignment horizontal="right" wrapText="1"/>
    </xf>
    <xf numFmtId="0" fontId="13" fillId="0" borderId="11" xfId="57" applyBorder="1">
      <alignment/>
      <protection/>
    </xf>
    <xf numFmtId="0" fontId="17" fillId="0" borderId="12" xfId="60" applyFont="1" applyBorder="1">
      <alignment/>
      <protection/>
    </xf>
    <xf numFmtId="0" fontId="13" fillId="0" borderId="12" xfId="57" applyBorder="1">
      <alignment/>
      <protection/>
    </xf>
    <xf numFmtId="0" fontId="13" fillId="0" borderId="13" xfId="57" applyBorder="1">
      <alignment/>
      <protection/>
    </xf>
    <xf numFmtId="0" fontId="0" fillId="0" borderId="14" xfId="58" applyBorder="1">
      <alignment/>
      <protection/>
    </xf>
    <xf numFmtId="0" fontId="0" fillId="0" borderId="0" xfId="58" applyBorder="1" applyAlignment="1">
      <alignment horizontal="right"/>
      <protection/>
    </xf>
    <xf numFmtId="0" fontId="0" fillId="0" borderId="0" xfId="58" applyBorder="1">
      <alignment/>
      <protection/>
    </xf>
    <xf numFmtId="0" fontId="0" fillId="0" borderId="15" xfId="58" applyBorder="1" applyAlignment="1">
      <alignment horizontal="center" wrapText="1"/>
      <protection/>
    </xf>
    <xf numFmtId="0" fontId="0" fillId="0" borderId="0" xfId="58" applyBorder="1" applyAlignment="1">
      <alignment horizontal="center"/>
      <protection/>
    </xf>
    <xf numFmtId="0" fontId="0" fillId="0" borderId="15" xfId="62" applyFont="1" applyFill="1" applyBorder="1" applyAlignment="1">
      <alignment horizontal="center" wrapText="1"/>
      <protection/>
    </xf>
    <xf numFmtId="0" fontId="0" fillId="24" borderId="16" xfId="62" applyFont="1" applyFill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17" xfId="65" applyFont="1" applyFill="1" applyBorder="1" applyAlignment="1">
      <alignment wrapText="1"/>
      <protection/>
    </xf>
    <xf numFmtId="165" fontId="13" fillId="0" borderId="0" xfId="57" applyNumberFormat="1" applyBorder="1" applyAlignment="1">
      <alignment horizontal="center"/>
      <protection/>
    </xf>
    <xf numFmtId="164" fontId="13" fillId="0" borderId="0" xfId="71" applyNumberFormat="1" applyFont="1" applyBorder="1" applyAlignment="1">
      <alignment horizontal="right"/>
    </xf>
    <xf numFmtId="164" fontId="13" fillId="0" borderId="15" xfId="71" applyNumberFormat="1" applyFont="1" applyBorder="1" applyAlignment="1">
      <alignment horizontal="right"/>
    </xf>
    <xf numFmtId="0" fontId="0" fillId="0" borderId="17" xfId="66" applyFont="1" applyFill="1" applyBorder="1" applyAlignment="1">
      <alignment wrapText="1"/>
      <protection/>
    </xf>
    <xf numFmtId="0" fontId="0" fillId="0" borderId="18" xfId="65" applyFont="1" applyFill="1" applyBorder="1" applyAlignment="1">
      <alignment wrapText="1"/>
      <protection/>
    </xf>
    <xf numFmtId="165" fontId="13" fillId="0" borderId="19" xfId="57" applyNumberFormat="1" applyBorder="1" applyAlignment="1">
      <alignment horizontal="center"/>
      <protection/>
    </xf>
    <xf numFmtId="164" fontId="13" fillId="0" borderId="19" xfId="71" applyNumberFormat="1" applyFont="1" applyBorder="1" applyAlignment="1">
      <alignment horizontal="right"/>
    </xf>
    <xf numFmtId="164" fontId="13" fillId="0" borderId="20" xfId="71" applyNumberFormat="1" applyFont="1" applyBorder="1" applyAlignment="1">
      <alignment horizontal="right"/>
    </xf>
    <xf numFmtId="0" fontId="22" fillId="0" borderId="12" xfId="60" applyFont="1" applyBorder="1">
      <alignment/>
      <protection/>
    </xf>
    <xf numFmtId="0" fontId="14" fillId="0" borderId="7" xfId="63" applyFont="1" applyFill="1" applyBorder="1" applyAlignment="1">
      <alignment wrapText="1"/>
      <protection/>
    </xf>
    <xf numFmtId="0" fontId="14" fillId="0" borderId="7" xfId="64" applyFont="1" applyFill="1" applyBorder="1" applyAlignment="1">
      <alignment wrapText="1"/>
      <protection/>
    </xf>
    <xf numFmtId="43" fontId="13" fillId="0" borderId="0" xfId="42" applyAlignment="1">
      <alignment/>
    </xf>
    <xf numFmtId="0" fontId="26" fillId="0" borderId="12" xfId="60" applyFont="1" applyBorder="1">
      <alignment/>
      <protection/>
    </xf>
    <xf numFmtId="0" fontId="0" fillId="0" borderId="17" xfId="63" applyFont="1" applyFill="1" applyBorder="1" applyAlignment="1">
      <alignment wrapText="1"/>
      <protection/>
    </xf>
    <xf numFmtId="164" fontId="13" fillId="0" borderId="0" xfId="57" applyNumberFormat="1" applyBorder="1" applyAlignment="1">
      <alignment horizontal="center"/>
      <protection/>
    </xf>
    <xf numFmtId="165" fontId="13" fillId="0" borderId="0" xfId="57" applyNumberFormat="1" applyBorder="1">
      <alignment/>
      <protection/>
    </xf>
    <xf numFmtId="164" fontId="13" fillId="0" borderId="15" xfId="57" applyNumberFormat="1" applyBorder="1" applyAlignment="1">
      <alignment horizontal="center"/>
      <protection/>
    </xf>
    <xf numFmtId="0" fontId="0" fillId="0" borderId="17" xfId="64" applyFont="1" applyFill="1" applyBorder="1" applyAlignment="1">
      <alignment wrapText="1"/>
      <protection/>
    </xf>
    <xf numFmtId="0" fontId="0" fillId="0" borderId="18" xfId="63" applyFont="1" applyFill="1" applyBorder="1" applyAlignment="1">
      <alignment wrapText="1"/>
      <protection/>
    </xf>
    <xf numFmtId="164" fontId="13" fillId="0" borderId="19" xfId="57" applyNumberFormat="1" applyBorder="1" applyAlignment="1">
      <alignment horizontal="center"/>
      <protection/>
    </xf>
    <xf numFmtId="165" fontId="13" fillId="0" borderId="19" xfId="57" applyNumberFormat="1" applyBorder="1">
      <alignment/>
      <protection/>
    </xf>
    <xf numFmtId="164" fontId="13" fillId="0" borderId="20" xfId="57" applyNumberFormat="1" applyBorder="1" applyAlignment="1">
      <alignment horizontal="center"/>
      <protection/>
    </xf>
    <xf numFmtId="0" fontId="25" fillId="0" borderId="0" xfId="57" applyFont="1">
      <alignment/>
      <protection/>
    </xf>
    <xf numFmtId="43" fontId="25" fillId="0" borderId="0" xfId="42" applyFont="1" applyAlignment="1">
      <alignment/>
    </xf>
    <xf numFmtId="167" fontId="25" fillId="0" borderId="0" xfId="42" applyNumberFormat="1" applyFont="1" applyAlignment="1">
      <alignment/>
    </xf>
    <xf numFmtId="43" fontId="17" fillId="0" borderId="7" xfId="42" applyFont="1" applyFill="1" applyBorder="1" applyAlignment="1">
      <alignment horizontal="right" wrapText="1"/>
    </xf>
    <xf numFmtId="167" fontId="13" fillId="0" borderId="0" xfId="42" applyNumberFormat="1" applyFont="1" applyAlignment="1">
      <alignment/>
    </xf>
    <xf numFmtId="167" fontId="13" fillId="0" borderId="0" xfId="42" applyNumberFormat="1" applyAlignment="1">
      <alignment/>
    </xf>
    <xf numFmtId="0" fontId="0" fillId="24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167" fontId="13" fillId="0" borderId="0" xfId="57" applyNumberFormat="1" applyBorder="1">
      <alignment/>
      <protection/>
    </xf>
    <xf numFmtId="167" fontId="13" fillId="0" borderId="19" xfId="57" applyNumberFormat="1" applyBorder="1">
      <alignment/>
      <protection/>
    </xf>
    <xf numFmtId="0" fontId="14" fillId="0" borderId="7" xfId="61" applyFont="1" applyFill="1" applyBorder="1" applyAlignment="1">
      <alignment wrapText="1"/>
      <protection/>
    </xf>
    <xf numFmtId="0" fontId="0" fillId="0" borderId="17" xfId="61" applyFont="1" applyFill="1" applyBorder="1" applyAlignment="1">
      <alignment wrapText="1"/>
      <protection/>
    </xf>
    <xf numFmtId="0" fontId="0" fillId="0" borderId="18" xfId="61" applyFont="1" applyFill="1" applyBorder="1" applyAlignment="1">
      <alignment wrapText="1"/>
      <protection/>
    </xf>
    <xf numFmtId="43" fontId="14" fillId="0" borderId="7" xfId="42" applyFont="1" applyFill="1" applyBorder="1" applyAlignment="1">
      <alignment wrapText="1"/>
    </xf>
    <xf numFmtId="0" fontId="14" fillId="0" borderId="7" xfId="67" applyFont="1" applyFill="1" applyBorder="1" applyAlignment="1">
      <alignment wrapText="1"/>
      <protection/>
    </xf>
    <xf numFmtId="0" fontId="14" fillId="0" borderId="7" xfId="68" applyFont="1" applyFill="1" applyBorder="1" applyAlignment="1">
      <alignment wrapText="1"/>
      <protection/>
    </xf>
    <xf numFmtId="0" fontId="0" fillId="0" borderId="17" xfId="67" applyFont="1" applyFill="1" applyBorder="1" applyAlignment="1">
      <alignment wrapText="1"/>
      <protection/>
    </xf>
    <xf numFmtId="0" fontId="0" fillId="0" borderId="17" xfId="68" applyFont="1" applyFill="1" applyBorder="1" applyAlignment="1">
      <alignment wrapText="1"/>
      <protection/>
    </xf>
    <xf numFmtId="0" fontId="0" fillId="0" borderId="18" xfId="67" applyFont="1" applyFill="1" applyBorder="1" applyAlignment="1">
      <alignment wrapText="1"/>
      <protection/>
    </xf>
    <xf numFmtId="0" fontId="27" fillId="0" borderId="0" xfId="60" applyFont="1">
      <alignment/>
      <protection/>
    </xf>
    <xf numFmtId="43" fontId="14" fillId="0" borderId="7" xfId="42" applyNumberFormat="1" applyFont="1" applyFill="1" applyBorder="1" applyAlignment="1">
      <alignment wrapText="1"/>
    </xf>
    <xf numFmtId="43" fontId="14" fillId="0" borderId="7" xfId="42" applyNumberFormat="1" applyFont="1" applyFill="1" applyBorder="1" applyAlignment="1">
      <alignment horizontal="right" wrapText="1"/>
    </xf>
    <xf numFmtId="43" fontId="25" fillId="0" borderId="0" xfId="42" applyNumberFormat="1" applyFont="1" applyAlignment="1">
      <alignment/>
    </xf>
    <xf numFmtId="43" fontId="24" fillId="0" borderId="7" xfId="42" applyNumberFormat="1" applyFont="1" applyFill="1" applyBorder="1" applyAlignment="1">
      <alignment horizontal="right" wrapText="1"/>
    </xf>
    <xf numFmtId="0" fontId="0" fillId="24" borderId="14" xfId="62" applyFont="1" applyFill="1" applyBorder="1" applyAlignment="1">
      <alignment horizontal="center" vertical="center"/>
      <protection/>
    </xf>
    <xf numFmtId="0" fontId="0" fillId="0" borderId="14" xfId="67" applyFont="1" applyFill="1" applyBorder="1" applyAlignment="1">
      <alignment wrapText="1"/>
      <protection/>
    </xf>
    <xf numFmtId="164" fontId="13" fillId="0" borderId="0" xfId="71" applyNumberFormat="1" applyFont="1" applyBorder="1" applyAlignment="1">
      <alignment/>
    </xf>
    <xf numFmtId="164" fontId="13" fillId="0" borderId="15" xfId="71" applyNumberFormat="1" applyFont="1" applyBorder="1" applyAlignment="1">
      <alignment/>
    </xf>
    <xf numFmtId="0" fontId="0" fillId="0" borderId="14" xfId="68" applyFont="1" applyFill="1" applyBorder="1" applyAlignment="1">
      <alignment wrapText="1"/>
      <protection/>
    </xf>
    <xf numFmtId="0" fontId="0" fillId="0" borderId="21" xfId="67" applyFont="1" applyFill="1" applyBorder="1" applyAlignment="1">
      <alignment wrapText="1"/>
      <protection/>
    </xf>
    <xf numFmtId="164" fontId="13" fillId="0" borderId="19" xfId="71" applyNumberFormat="1" applyFont="1" applyBorder="1" applyAlignment="1">
      <alignment/>
    </xf>
    <xf numFmtId="164" fontId="13" fillId="0" borderId="20" xfId="71" applyNumberFormat="1" applyFont="1" applyBorder="1" applyAlignment="1">
      <alignment/>
    </xf>
    <xf numFmtId="3" fontId="14" fillId="0" borderId="7" xfId="42" applyNumberFormat="1" applyFont="1" applyFill="1" applyBorder="1" applyAlignment="1">
      <alignment horizontal="right" wrapText="1"/>
    </xf>
    <xf numFmtId="3" fontId="25" fillId="0" borderId="0" xfId="57" applyNumberFormat="1" applyFont="1">
      <alignment/>
      <protection/>
    </xf>
    <xf numFmtId="4" fontId="14" fillId="0" borderId="7" xfId="42" applyNumberFormat="1" applyFont="1" applyFill="1" applyBorder="1" applyAlignment="1">
      <alignment horizontal="right" wrapText="1"/>
    </xf>
    <xf numFmtId="4" fontId="25" fillId="0" borderId="0" xfId="57" applyNumberFormat="1" applyFont="1">
      <alignment/>
      <protection/>
    </xf>
    <xf numFmtId="2" fontId="24" fillId="0" borderId="7" xfId="63" applyNumberFormat="1" applyFont="1" applyFill="1" applyBorder="1" applyAlignment="1">
      <alignment horizontal="right" wrapText="1"/>
      <protection/>
    </xf>
    <xf numFmtId="4" fontId="13" fillId="0" borderId="0" xfId="42" applyNumberFormat="1" applyFont="1" applyAlignment="1">
      <alignment/>
    </xf>
    <xf numFmtId="4" fontId="25" fillId="0" borderId="0" xfId="42" applyNumberFormat="1" applyFont="1" applyAlignment="1">
      <alignment/>
    </xf>
    <xf numFmtId="37" fontId="14" fillId="0" borderId="7" xfId="42" applyNumberFormat="1" applyFont="1" applyFill="1" applyBorder="1" applyAlignment="1">
      <alignment horizontal="right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uhlman by Amt" xfId="58"/>
    <cellStyle name="Normal_Mort Query 3" xfId="59"/>
    <cellStyle name="Normal_Mort Query 3 (2)_1_Term Buhlman by Count" xfId="60"/>
    <cellStyle name="Normal_Perm Plan Query 3" xfId="61"/>
    <cellStyle name="Normal_Sheet1" xfId="62"/>
    <cellStyle name="Normal_Term Query 3" xfId="63"/>
    <cellStyle name="Normal_Term Query 3_1" xfId="64"/>
    <cellStyle name="Normal_UL Query 3" xfId="65"/>
    <cellStyle name="Normal_UL Query 3_1" xfId="66"/>
    <cellStyle name="Normal_VUL Query 3" xfId="67"/>
    <cellStyle name="Normal_VUL Query 3_1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7" customWidth="1"/>
    <col min="2" max="2" width="11.140625" style="17" customWidth="1"/>
    <col min="3" max="3" width="9.140625" style="17" customWidth="1"/>
    <col min="4" max="6" width="16.00390625" style="17" bestFit="1" customWidth="1"/>
    <col min="7" max="7" width="18.8515625" style="17" bestFit="1" customWidth="1"/>
    <col min="8" max="8" width="12.00390625" style="17" bestFit="1" customWidth="1"/>
    <col min="9" max="9" width="9.421875" style="17" bestFit="1" customWidth="1"/>
    <col min="10" max="16384" width="9.140625" style="17" customWidth="1"/>
  </cols>
  <sheetData>
    <row r="2" ht="12.75">
      <c r="C2" s="23" t="s">
        <v>54</v>
      </c>
    </row>
    <row r="4" spans="1:9" ht="12.75">
      <c r="A4" s="18" t="s">
        <v>0</v>
      </c>
      <c r="B4" s="18" t="s">
        <v>2</v>
      </c>
      <c r="C4" s="18" t="s">
        <v>4</v>
      </c>
      <c r="D4" s="18" t="s">
        <v>5</v>
      </c>
      <c r="E4" s="18" t="s">
        <v>31</v>
      </c>
      <c r="F4" s="18" t="s">
        <v>29</v>
      </c>
      <c r="G4" s="18" t="s">
        <v>32</v>
      </c>
      <c r="H4" s="18" t="s">
        <v>7</v>
      </c>
      <c r="I4" s="18" t="s">
        <v>8</v>
      </c>
    </row>
    <row r="5" spans="1:9" ht="12.75">
      <c r="A5" s="24" t="s">
        <v>24</v>
      </c>
      <c r="B5" s="29">
        <v>13472</v>
      </c>
      <c r="C5" s="29">
        <v>272307.89121</v>
      </c>
      <c r="D5" s="27">
        <v>10280.33577</v>
      </c>
      <c r="E5" s="27">
        <f>D5^2</f>
        <v>105685303.54394148</v>
      </c>
      <c r="F5" s="27">
        <f>B5/D5</f>
        <v>1.3104630336407777</v>
      </c>
      <c r="G5" s="27">
        <f>D5*(F5-$F$13)^2</f>
        <v>126.34385079721591</v>
      </c>
      <c r="H5" s="27">
        <v>10280.33577</v>
      </c>
      <c r="I5" s="27">
        <v>280.895156</v>
      </c>
    </row>
    <row r="6" spans="1:9" ht="12.75">
      <c r="A6" s="24" t="s">
        <v>15</v>
      </c>
      <c r="B6" s="29">
        <v>1079</v>
      </c>
      <c r="C6" s="29">
        <v>24686.89501</v>
      </c>
      <c r="D6" s="27">
        <v>1123.71705</v>
      </c>
      <c r="E6" s="27">
        <f aca="true" t="shared" si="0" ref="E6:E12">D6^2</f>
        <v>1262740.0084607024</v>
      </c>
      <c r="F6" s="27">
        <f aca="true" t="shared" si="1" ref="F6:F13">B6/D6</f>
        <v>0.9602061301819707</v>
      </c>
      <c r="G6" s="27">
        <f aca="true" t="shared" si="2" ref="G6:G12">D6*(F6-$F$13)^2</f>
        <v>64.40141185959062</v>
      </c>
      <c r="H6" s="27">
        <v>1123.71705</v>
      </c>
      <c r="I6" s="27">
        <v>36.848393</v>
      </c>
    </row>
    <row r="7" spans="1:9" ht="12.75">
      <c r="A7" s="24" t="s">
        <v>16</v>
      </c>
      <c r="B7" s="29">
        <v>3995</v>
      </c>
      <c r="C7" s="29">
        <v>88958.97019</v>
      </c>
      <c r="D7" s="27">
        <v>3408.16223</v>
      </c>
      <c r="E7" s="27">
        <f t="shared" si="0"/>
        <v>11615569.785998572</v>
      </c>
      <c r="F7" s="27">
        <f t="shared" si="1"/>
        <v>1.1721859848203295</v>
      </c>
      <c r="G7" s="27">
        <f t="shared" si="2"/>
        <v>2.5619671205980827</v>
      </c>
      <c r="H7" s="27">
        <v>3408.16223</v>
      </c>
      <c r="I7" s="27">
        <v>94.318039</v>
      </c>
    </row>
    <row r="8" spans="1:9" ht="12.75">
      <c r="A8" s="24" t="s">
        <v>17</v>
      </c>
      <c r="B8" s="29">
        <v>1879</v>
      </c>
      <c r="C8" s="29">
        <v>36997.78884</v>
      </c>
      <c r="D8" s="27">
        <v>2026.17343</v>
      </c>
      <c r="E8" s="27">
        <f t="shared" si="0"/>
        <v>4105378.7684379653</v>
      </c>
      <c r="F8" s="27">
        <f t="shared" si="1"/>
        <v>0.9273638535473244</v>
      </c>
      <c r="G8" s="27">
        <f t="shared" si="2"/>
        <v>150.16857819171386</v>
      </c>
      <c r="H8" s="27">
        <v>2026.17343</v>
      </c>
      <c r="I8" s="27">
        <v>121.044253</v>
      </c>
    </row>
    <row r="9" spans="1:9" ht="12.75">
      <c r="A9" s="25" t="s">
        <v>19</v>
      </c>
      <c r="B9" s="29">
        <v>1815</v>
      </c>
      <c r="C9" s="29">
        <v>44993.4452</v>
      </c>
      <c r="D9" s="27">
        <v>1882.27744</v>
      </c>
      <c r="E9" s="27">
        <f t="shared" si="0"/>
        <v>3542968.361132954</v>
      </c>
      <c r="F9" s="27">
        <f t="shared" si="1"/>
        <v>0.9642574263653715</v>
      </c>
      <c r="G9" s="27">
        <f t="shared" si="2"/>
        <v>104.25507726576907</v>
      </c>
      <c r="H9" s="27">
        <v>1882.27744</v>
      </c>
      <c r="I9" s="27">
        <v>57.3332</v>
      </c>
    </row>
    <row r="10" spans="1:9" ht="12.75">
      <c r="A10" s="25" t="s">
        <v>20</v>
      </c>
      <c r="B10" s="29">
        <v>3</v>
      </c>
      <c r="C10" s="29">
        <v>77.47731</v>
      </c>
      <c r="D10" s="27">
        <v>2.80898</v>
      </c>
      <c r="E10" s="27">
        <f t="shared" si="0"/>
        <v>7.8903686404</v>
      </c>
      <c r="F10" s="27">
        <f t="shared" si="1"/>
        <v>1.0680033321703963</v>
      </c>
      <c r="G10" s="27">
        <f t="shared" si="2"/>
        <v>0.04864754524627552</v>
      </c>
      <c r="H10" s="27">
        <v>2.80898</v>
      </c>
      <c r="I10" s="27">
        <v>0.091507</v>
      </c>
    </row>
    <row r="11" spans="1:9" ht="12.75">
      <c r="A11" s="24" t="s">
        <v>21</v>
      </c>
      <c r="B11" s="29">
        <v>19993</v>
      </c>
      <c r="C11" s="29">
        <v>387029.30069</v>
      </c>
      <c r="D11" s="27">
        <v>16195.10575</v>
      </c>
      <c r="E11" s="27">
        <f t="shared" si="0"/>
        <v>262281450.2536831</v>
      </c>
      <c r="F11" s="27">
        <f t="shared" si="1"/>
        <v>1.234508765094047</v>
      </c>
      <c r="G11" s="27">
        <f t="shared" si="2"/>
        <v>19.731856189594456</v>
      </c>
      <c r="H11" s="27">
        <v>16195.10575</v>
      </c>
      <c r="I11" s="27">
        <v>483.852422</v>
      </c>
    </row>
    <row r="12" spans="1:9" ht="12.75">
      <c r="A12" s="24" t="s">
        <v>22</v>
      </c>
      <c r="B12" s="29">
        <v>949</v>
      </c>
      <c r="C12" s="29">
        <v>22751.54082</v>
      </c>
      <c r="D12" s="27">
        <v>1080.81689</v>
      </c>
      <c r="E12" s="27">
        <f t="shared" si="0"/>
        <v>1168165.1497092722</v>
      </c>
      <c r="F12" s="27">
        <f t="shared" si="1"/>
        <v>0.8780395724570884</v>
      </c>
      <c r="G12" s="27">
        <f t="shared" si="2"/>
        <v>111.76003396145434</v>
      </c>
      <c r="H12" s="27">
        <v>1080.81689</v>
      </c>
      <c r="I12" s="27">
        <v>37.09102</v>
      </c>
    </row>
    <row r="13" spans="1:9" s="26" customFormat="1" ht="12.75">
      <c r="A13" s="26" t="s">
        <v>64</v>
      </c>
      <c r="B13" s="30">
        <f>SUM(B5:B12)</f>
        <v>43185</v>
      </c>
      <c r="C13" s="30"/>
      <c r="D13" s="28">
        <f>SUM(D5:D12)</f>
        <v>35999.397540000005</v>
      </c>
      <c r="E13" s="28">
        <f>SUM(E5:E12)</f>
        <v>389661583.7617327</v>
      </c>
      <c r="F13" s="31">
        <f t="shared" si="1"/>
        <v>1.1996034086963776</v>
      </c>
      <c r="G13" s="28">
        <f>SUM(G5:G12)</f>
        <v>579.2714229311827</v>
      </c>
      <c r="H13" s="28">
        <f>SUM(H5:H12)</f>
        <v>35999.397540000005</v>
      </c>
      <c r="I13" s="28">
        <f>SUM(I5:I12)</f>
        <v>1111.47399</v>
      </c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8" spans="1:8" ht="12.75">
      <c r="A18" s="19" t="s">
        <v>0</v>
      </c>
      <c r="B18" s="20" t="s">
        <v>47</v>
      </c>
      <c r="C18" s="20" t="s">
        <v>48</v>
      </c>
      <c r="D18" s="20" t="s">
        <v>38</v>
      </c>
      <c r="E18" s="20" t="s">
        <v>36</v>
      </c>
      <c r="F18" s="20" t="s">
        <v>35</v>
      </c>
      <c r="G18" s="20" t="s">
        <v>33</v>
      </c>
      <c r="H18" s="20" t="s">
        <v>34</v>
      </c>
    </row>
    <row r="19" spans="1:9" ht="12.75">
      <c r="A19" s="24" t="s">
        <v>24</v>
      </c>
      <c r="B19" s="7">
        <f>H5/D5</f>
        <v>1</v>
      </c>
      <c r="C19" s="7">
        <f>I5/D5</f>
        <v>0.027323539063744025</v>
      </c>
      <c r="D19" s="32">
        <f>G5</f>
        <v>126.34385079721591</v>
      </c>
      <c r="E19" s="32"/>
      <c r="F19" s="32"/>
      <c r="G19" s="32"/>
      <c r="H19" s="32"/>
      <c r="I19" s="7"/>
    </row>
    <row r="20" spans="1:9" ht="12.75">
      <c r="A20" s="24" t="s">
        <v>15</v>
      </c>
      <c r="B20" s="7">
        <f aca="true" t="shared" si="3" ref="B20:B26">H6/D6</f>
        <v>1</v>
      </c>
      <c r="C20" s="7">
        <f aca="true" t="shared" si="4" ref="C20:C26">I6/D6</f>
        <v>0.03279152256344246</v>
      </c>
      <c r="D20" s="32">
        <f aca="true" t="shared" si="5" ref="D20:D26">G6</f>
        <v>64.40141185959062</v>
      </c>
      <c r="E20" s="32"/>
      <c r="F20" s="32"/>
      <c r="G20" s="32"/>
      <c r="H20" s="32"/>
      <c r="I20" s="7"/>
    </row>
    <row r="21" spans="1:9" ht="12.75">
      <c r="A21" s="24" t="s">
        <v>16</v>
      </c>
      <c r="B21" s="7">
        <f t="shared" si="3"/>
        <v>1</v>
      </c>
      <c r="C21" s="7">
        <f t="shared" si="4"/>
        <v>0.02767416356233723</v>
      </c>
      <c r="D21" s="32">
        <f t="shared" si="5"/>
        <v>2.5619671205980827</v>
      </c>
      <c r="E21" s="32"/>
      <c r="F21" s="32"/>
      <c r="G21" s="32"/>
      <c r="H21" s="32"/>
      <c r="I21" s="7"/>
    </row>
    <row r="22" spans="1:9" ht="12.75">
      <c r="A22" s="24" t="s">
        <v>17</v>
      </c>
      <c r="B22" s="7">
        <f t="shared" si="3"/>
        <v>1</v>
      </c>
      <c r="C22" s="7">
        <f t="shared" si="4"/>
        <v>0.05974032193285646</v>
      </c>
      <c r="D22" s="32">
        <f t="shared" si="5"/>
        <v>150.16857819171386</v>
      </c>
      <c r="E22" s="32"/>
      <c r="F22" s="32"/>
      <c r="G22" s="32"/>
      <c r="H22" s="32"/>
      <c r="I22" s="7"/>
    </row>
    <row r="23" spans="1:9" ht="12.75">
      <c r="A23" s="25" t="s">
        <v>19</v>
      </c>
      <c r="B23" s="7">
        <f t="shared" si="3"/>
        <v>1</v>
      </c>
      <c r="C23" s="7">
        <f t="shared" si="4"/>
        <v>0.03045948422991246</v>
      </c>
      <c r="D23" s="32">
        <f t="shared" si="5"/>
        <v>104.25507726576907</v>
      </c>
      <c r="E23" s="32"/>
      <c r="F23" s="32"/>
      <c r="G23" s="32"/>
      <c r="H23" s="32"/>
      <c r="I23" s="7"/>
    </row>
    <row r="24" spans="1:9" ht="12.75">
      <c r="A24" s="25" t="s">
        <v>20</v>
      </c>
      <c r="B24" s="7">
        <f t="shared" si="3"/>
        <v>1</v>
      </c>
      <c r="C24" s="7">
        <f t="shared" si="4"/>
        <v>0.032576593638972154</v>
      </c>
      <c r="D24" s="32">
        <f t="shared" si="5"/>
        <v>0.04864754524627552</v>
      </c>
      <c r="E24" s="32"/>
      <c r="F24" s="32"/>
      <c r="G24" s="32"/>
      <c r="H24" s="32"/>
      <c r="I24" s="7"/>
    </row>
    <row r="25" spans="1:9" ht="12.75">
      <c r="A25" s="24" t="s">
        <v>21</v>
      </c>
      <c r="B25" s="7">
        <f t="shared" si="3"/>
        <v>1</v>
      </c>
      <c r="C25" s="7">
        <f t="shared" si="4"/>
        <v>0.029876459559394972</v>
      </c>
      <c r="D25" s="32">
        <f t="shared" si="5"/>
        <v>19.731856189594456</v>
      </c>
      <c r="E25" s="32"/>
      <c r="F25" s="32"/>
      <c r="G25" s="32"/>
      <c r="H25" s="32"/>
      <c r="I25" s="7"/>
    </row>
    <row r="26" spans="1:9" ht="12.75">
      <c r="A26" s="24" t="s">
        <v>22</v>
      </c>
      <c r="B26" s="7">
        <f t="shared" si="3"/>
        <v>1</v>
      </c>
      <c r="C26" s="7">
        <f t="shared" si="4"/>
        <v>0.03431757991864838</v>
      </c>
      <c r="D26" s="32">
        <f t="shared" si="5"/>
        <v>111.76003396145434</v>
      </c>
      <c r="E26" s="32"/>
      <c r="F26" s="32"/>
      <c r="G26" s="32"/>
      <c r="H26" s="32"/>
      <c r="I26" s="7"/>
    </row>
    <row r="27" spans="1:9" ht="12.75">
      <c r="A27" s="7"/>
      <c r="B27" s="7">
        <f>SUM(B19:B26)</f>
        <v>8</v>
      </c>
      <c r="C27" s="7">
        <f>SUM(C19:C26)</f>
        <v>0.27475966446930816</v>
      </c>
      <c r="D27" s="32">
        <f>SUM(D19:D26)</f>
        <v>579.2714229311827</v>
      </c>
      <c r="E27" s="32">
        <f>-F13*(B27-H13/E13)</f>
        <v>-9.596716442633493</v>
      </c>
      <c r="F27" s="32">
        <f>F13^2*(C27-I13/D13)</f>
        <v>0.35096211727728177</v>
      </c>
      <c r="G27" s="32">
        <f>D13-E13/D13-C27+I13/D13</f>
        <v>25175.039631311185</v>
      </c>
      <c r="H27" s="32">
        <f>(D27+E27+F27)/G27</f>
        <v>0.022642493396390254</v>
      </c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7" spans="1:6" ht="12.75">
      <c r="A37" s="33"/>
      <c r="B37" s="34" t="s">
        <v>54</v>
      </c>
      <c r="C37" s="35"/>
      <c r="D37" s="35"/>
      <c r="E37" s="35"/>
      <c r="F37" s="36"/>
    </row>
    <row r="38" spans="1:6" ht="25.5">
      <c r="A38" s="37"/>
      <c r="B38" s="21" t="s">
        <v>25</v>
      </c>
      <c r="C38" s="38"/>
      <c r="D38" s="21" t="s">
        <v>26</v>
      </c>
      <c r="E38" s="39"/>
      <c r="F38" s="40" t="s">
        <v>55</v>
      </c>
    </row>
    <row r="39" spans="1:6" ht="15" customHeight="1">
      <c r="A39" s="37"/>
      <c r="B39" s="21" t="s">
        <v>37</v>
      </c>
      <c r="C39" s="38"/>
      <c r="D39" s="21" t="s">
        <v>37</v>
      </c>
      <c r="E39" s="41" t="s">
        <v>28</v>
      </c>
      <c r="F39" s="42" t="s">
        <v>37</v>
      </c>
    </row>
    <row r="40" spans="1:6" ht="12.75">
      <c r="A40" s="43" t="s">
        <v>0</v>
      </c>
      <c r="B40" s="21" t="s">
        <v>53</v>
      </c>
      <c r="C40" s="22" t="s">
        <v>27</v>
      </c>
      <c r="D40" s="21" t="s">
        <v>53</v>
      </c>
      <c r="E40" s="41" t="s">
        <v>44</v>
      </c>
      <c r="F40" s="42" t="s">
        <v>53</v>
      </c>
    </row>
    <row r="41" spans="1:6" ht="12.75">
      <c r="A41" s="44" t="s">
        <v>24</v>
      </c>
      <c r="B41" s="45">
        <f>$F$13</f>
        <v>1.1996034086963776</v>
      </c>
      <c r="C41" s="46">
        <f>D5/(D5+$F$13*H5/($H$27*D5)-($F$13^2+$H$27)*I5/($H$27*D5))</f>
        <v>0.9950427288772679</v>
      </c>
      <c r="D41" s="45">
        <f>F5</f>
        <v>1.3104630336407777</v>
      </c>
      <c r="E41" s="47">
        <f>B5</f>
        <v>13472</v>
      </c>
      <c r="F41" s="48">
        <f>C41*D41+(1-C41)*B41</f>
        <v>1.3099134724233639</v>
      </c>
    </row>
    <row r="42" spans="1:6" ht="12.75">
      <c r="A42" s="44" t="s">
        <v>15</v>
      </c>
      <c r="B42" s="45">
        <f aca="true" t="shared" si="6" ref="B42:B48">$F$13</f>
        <v>1.1996034086963776</v>
      </c>
      <c r="C42" s="46">
        <f aca="true" t="shared" si="7" ref="C42:C48">D6/(D6+$F$13*H6/($H$27*D6)-($F$13^2+$H$27)*I6/($H$27*D6))</f>
        <v>0.956696604729353</v>
      </c>
      <c r="D42" s="45">
        <f aca="true" t="shared" si="8" ref="D42:D48">F6</f>
        <v>0.9602061301819707</v>
      </c>
      <c r="E42" s="47">
        <f aca="true" t="shared" si="9" ref="E42:E48">B6</f>
        <v>1079</v>
      </c>
      <c r="F42" s="48">
        <f aca="true" t="shared" si="10" ref="F42:F48">C42*D42+(1-C42)*B42</f>
        <v>0.9705728451601972</v>
      </c>
    </row>
    <row r="43" spans="1:6" ht="12.75">
      <c r="A43" s="44" t="s">
        <v>16</v>
      </c>
      <c r="B43" s="45">
        <f t="shared" si="6"/>
        <v>1.1996034086963776</v>
      </c>
      <c r="C43" s="46">
        <f t="shared" si="7"/>
        <v>0.9852013867336898</v>
      </c>
      <c r="D43" s="45">
        <f t="shared" si="8"/>
        <v>1.1721859848203295</v>
      </c>
      <c r="E43" s="47">
        <f t="shared" si="9"/>
        <v>3995</v>
      </c>
      <c r="F43" s="48">
        <f t="shared" si="10"/>
        <v>1.1725917246730297</v>
      </c>
    </row>
    <row r="44" spans="1:6" ht="12.75">
      <c r="A44" s="44" t="s">
        <v>17</v>
      </c>
      <c r="B44" s="45">
        <f t="shared" si="6"/>
        <v>1.1996034086963776</v>
      </c>
      <c r="C44" s="46">
        <f t="shared" si="7"/>
        <v>0.9763293489241834</v>
      </c>
      <c r="D44" s="45">
        <f t="shared" si="8"/>
        <v>0.9273638535473244</v>
      </c>
      <c r="E44" s="47">
        <f t="shared" si="9"/>
        <v>1879</v>
      </c>
      <c r="F44" s="48">
        <f t="shared" si="10"/>
        <v>0.9338079410662932</v>
      </c>
    </row>
    <row r="45" spans="1:6" ht="12.75">
      <c r="A45" s="49" t="s">
        <v>19</v>
      </c>
      <c r="B45" s="45">
        <f t="shared" si="6"/>
        <v>1.1996034086963776</v>
      </c>
      <c r="C45" s="46">
        <f t="shared" si="7"/>
        <v>0.9736129454042463</v>
      </c>
      <c r="D45" s="45">
        <f t="shared" si="8"/>
        <v>0.9642574263653715</v>
      </c>
      <c r="E45" s="47">
        <f t="shared" si="9"/>
        <v>1815</v>
      </c>
      <c r="F45" s="48">
        <f t="shared" si="10"/>
        <v>0.970467513650031</v>
      </c>
    </row>
    <row r="46" spans="1:6" ht="12.75">
      <c r="A46" s="49" t="s">
        <v>20</v>
      </c>
      <c r="B46" s="45">
        <f t="shared" si="6"/>
        <v>1.1996034086963776</v>
      </c>
      <c r="C46" s="46">
        <f t="shared" si="7"/>
        <v>0.052322224831442034</v>
      </c>
      <c r="D46" s="45">
        <f t="shared" si="8"/>
        <v>1.0680033321703963</v>
      </c>
      <c r="E46" s="47">
        <f t="shared" si="9"/>
        <v>3</v>
      </c>
      <c r="F46" s="48">
        <f t="shared" si="10"/>
        <v>1.1927177999045504</v>
      </c>
    </row>
    <row r="47" spans="1:6" ht="12.75">
      <c r="A47" s="44" t="s">
        <v>21</v>
      </c>
      <c r="B47" s="45">
        <f t="shared" si="6"/>
        <v>1.1996034086963776</v>
      </c>
      <c r="C47" s="46">
        <f t="shared" si="7"/>
        <v>0.9968576261046219</v>
      </c>
      <c r="D47" s="45">
        <f t="shared" si="8"/>
        <v>1.234508765094047</v>
      </c>
      <c r="E47" s="47">
        <f t="shared" si="9"/>
        <v>19993</v>
      </c>
      <c r="F47" s="48">
        <f t="shared" si="10"/>
        <v>1.234399079413294</v>
      </c>
    </row>
    <row r="48" spans="1:6" ht="12.75">
      <c r="A48" s="50" t="s">
        <v>22</v>
      </c>
      <c r="B48" s="51">
        <f t="shared" si="6"/>
        <v>1.1996034086963776</v>
      </c>
      <c r="C48" s="52">
        <f t="shared" si="7"/>
        <v>0.9551381899185397</v>
      </c>
      <c r="D48" s="51">
        <f t="shared" si="8"/>
        <v>0.8780395724570884</v>
      </c>
      <c r="E48" s="53">
        <f t="shared" si="9"/>
        <v>949</v>
      </c>
      <c r="F48" s="54">
        <f t="shared" si="10"/>
        <v>0.8924655082075211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6.421875" style="1" customWidth="1"/>
    <col min="3" max="3" width="16.7109375" style="1" bestFit="1" customWidth="1"/>
    <col min="4" max="4" width="20.00390625" style="1" bestFit="1" customWidth="1"/>
    <col min="5" max="5" width="16.7109375" style="1" bestFit="1" customWidth="1"/>
    <col min="6" max="6" width="27.7109375" style="1" bestFit="1" customWidth="1"/>
    <col min="7" max="7" width="16.7109375" style="1" bestFit="1" customWidth="1"/>
    <col min="8" max="8" width="24.140625" style="1" bestFit="1" customWidth="1"/>
    <col min="9" max="9" width="22.57421875" style="1" bestFit="1" customWidth="1"/>
    <col min="10" max="16384" width="9.140625" style="1" customWidth="1"/>
  </cols>
  <sheetData>
    <row r="2" ht="12.75">
      <c r="C2" s="23" t="s">
        <v>56</v>
      </c>
    </row>
    <row r="4" spans="1:9" ht="15">
      <c r="A4" s="8" t="s">
        <v>0</v>
      </c>
      <c r="B4" s="8" t="s">
        <v>1</v>
      </c>
      <c r="C4" s="8" t="s">
        <v>3</v>
      </c>
      <c r="D4" s="8" t="s">
        <v>4</v>
      </c>
      <c r="E4" s="8" t="s">
        <v>6</v>
      </c>
      <c r="F4" s="8" t="s">
        <v>39</v>
      </c>
      <c r="G4" s="8" t="s">
        <v>30</v>
      </c>
      <c r="H4" s="8" t="s">
        <v>9</v>
      </c>
      <c r="I4" s="8" t="s">
        <v>10</v>
      </c>
    </row>
    <row r="5" spans="1:9" ht="12.75">
      <c r="A5" s="24" t="s">
        <v>24</v>
      </c>
      <c r="B5" s="29">
        <v>31427393079</v>
      </c>
      <c r="C5" s="29">
        <v>802560527</v>
      </c>
      <c r="D5" s="27">
        <v>272307.89121</v>
      </c>
      <c r="E5" s="27">
        <v>590962948.06236</v>
      </c>
      <c r="F5" s="29">
        <f>E5^2</f>
        <v>3.4923720598255565E+17</v>
      </c>
      <c r="G5" s="27">
        <f>C5/E5</f>
        <v>1.3580555762953037</v>
      </c>
      <c r="H5" s="29">
        <v>58151528481903.195</v>
      </c>
      <c r="I5" s="29">
        <v>1661375788380.6897</v>
      </c>
    </row>
    <row r="6" spans="1:9" ht="12.75">
      <c r="A6" s="24" t="s">
        <v>15</v>
      </c>
      <c r="B6" s="29">
        <v>6029772601</v>
      </c>
      <c r="C6" s="29">
        <v>87991103</v>
      </c>
      <c r="D6" s="27">
        <v>24686.89501</v>
      </c>
      <c r="E6" s="27">
        <v>145678538.2742</v>
      </c>
      <c r="F6" s="29">
        <f aca="true" t="shared" si="0" ref="F6:F12">E6^2</f>
        <v>21222236513707550</v>
      </c>
      <c r="G6" s="27">
        <f aca="true" t="shared" si="1" ref="G6:G13">C6/E6</f>
        <v>0.6040086895598913</v>
      </c>
      <c r="H6" s="29">
        <v>118431705198248.53</v>
      </c>
      <c r="I6" s="29">
        <v>4925269913901.619</v>
      </c>
    </row>
    <row r="7" spans="1:9" ht="12.75">
      <c r="A7" s="24" t="s">
        <v>16</v>
      </c>
      <c r="B7" s="29">
        <v>29700923732</v>
      </c>
      <c r="C7" s="29">
        <v>862961801</v>
      </c>
      <c r="D7" s="27">
        <v>88958.97019</v>
      </c>
      <c r="E7" s="27">
        <v>606275630.39705</v>
      </c>
      <c r="F7" s="29">
        <f t="shared" si="0"/>
        <v>3.675701400133404E+17</v>
      </c>
      <c r="G7" s="27">
        <f t="shared" si="1"/>
        <v>1.423381969740143</v>
      </c>
      <c r="H7" s="29">
        <v>413622264919435.1</v>
      </c>
      <c r="I7" s="29">
        <v>12420730694189.254</v>
      </c>
    </row>
    <row r="8" spans="1:9" ht="12.75">
      <c r="A8" s="24" t="s">
        <v>17</v>
      </c>
      <c r="B8" s="29">
        <v>7543800494</v>
      </c>
      <c r="C8" s="29">
        <v>359977580</v>
      </c>
      <c r="D8" s="27">
        <v>36997.78884</v>
      </c>
      <c r="E8" s="27">
        <v>403593401.79874</v>
      </c>
      <c r="F8" s="29">
        <f t="shared" si="0"/>
        <v>1.628876339754792E+17</v>
      </c>
      <c r="G8" s="27">
        <f t="shared" si="1"/>
        <v>0.8919312813233504</v>
      </c>
      <c r="H8" s="29">
        <v>223619585829769.84</v>
      </c>
      <c r="I8" s="29">
        <v>12506080629073.594</v>
      </c>
    </row>
    <row r="9" spans="1:9" ht="12.75">
      <c r="A9" s="25" t="s">
        <v>19</v>
      </c>
      <c r="B9" s="29">
        <v>14571479375</v>
      </c>
      <c r="C9" s="29">
        <v>331671728</v>
      </c>
      <c r="D9" s="27">
        <v>44993.4452</v>
      </c>
      <c r="E9" s="27">
        <v>337307564.17441</v>
      </c>
      <c r="F9" s="29">
        <f t="shared" si="0"/>
        <v>1.1377639284927371E+17</v>
      </c>
      <c r="G9" s="27">
        <f t="shared" si="1"/>
        <v>0.9832916994073222</v>
      </c>
      <c r="H9" s="29">
        <v>267204855035045.22</v>
      </c>
      <c r="I9" s="29">
        <v>9340786874876.93</v>
      </c>
    </row>
    <row r="10" spans="1:9" ht="12.75">
      <c r="A10" s="25" t="s">
        <v>20</v>
      </c>
      <c r="B10" s="29">
        <v>35090246</v>
      </c>
      <c r="C10" s="29">
        <v>1200000</v>
      </c>
      <c r="D10" s="27">
        <v>77.47731</v>
      </c>
      <c r="E10" s="27">
        <v>576907.20103</v>
      </c>
      <c r="F10" s="29">
        <f t="shared" si="0"/>
        <v>332821918600.2688</v>
      </c>
      <c r="G10" s="27">
        <f t="shared" si="1"/>
        <v>2.0800572394616346</v>
      </c>
      <c r="H10" s="29">
        <v>388200518058.8804</v>
      </c>
      <c r="I10" s="29">
        <v>11387169385.27903</v>
      </c>
    </row>
    <row r="11" spans="1:9" ht="12.75">
      <c r="A11" s="24" t="s">
        <v>21</v>
      </c>
      <c r="B11" s="29">
        <v>115393053917</v>
      </c>
      <c r="C11" s="29">
        <v>3700537152</v>
      </c>
      <c r="D11" s="27">
        <v>387029.30069</v>
      </c>
      <c r="E11" s="27">
        <v>2603715133.1926</v>
      </c>
      <c r="F11" s="29">
        <f t="shared" si="0"/>
        <v>6.779332494816158E+18</v>
      </c>
      <c r="G11" s="27">
        <f t="shared" si="1"/>
        <v>1.4212526957442186</v>
      </c>
      <c r="H11" s="29">
        <v>6030152164345144</v>
      </c>
      <c r="I11" s="29">
        <v>195099985751904.25</v>
      </c>
    </row>
    <row r="12" spans="1:9" ht="12.75">
      <c r="A12" s="24" t="s">
        <v>22</v>
      </c>
      <c r="B12" s="29">
        <v>7730875802</v>
      </c>
      <c r="C12" s="29">
        <v>151813605</v>
      </c>
      <c r="D12" s="27">
        <v>22751.54082</v>
      </c>
      <c r="E12" s="27">
        <v>181139894.72638</v>
      </c>
      <c r="F12" s="29">
        <f t="shared" si="0"/>
        <v>32811661461484024</v>
      </c>
      <c r="G12" s="27">
        <f t="shared" si="1"/>
        <v>0.8381014311028574</v>
      </c>
      <c r="H12" s="29">
        <v>131368510178388.23</v>
      </c>
      <c r="I12" s="29">
        <v>4177688778613.3877</v>
      </c>
    </row>
    <row r="13" spans="1:9" s="26" customFormat="1" ht="15">
      <c r="A13" s="26" t="s">
        <v>64</v>
      </c>
      <c r="B13" s="30"/>
      <c r="C13" s="30">
        <f>SUM(C5:C12)</f>
        <v>6298713496</v>
      </c>
      <c r="D13" s="28"/>
      <c r="E13" s="28">
        <f>SUM(E5:E12)</f>
        <v>4869250017.82677</v>
      </c>
      <c r="F13" s="30">
        <f>SUM(F5:F12)</f>
        <v>7.826838098433916E+18</v>
      </c>
      <c r="G13" s="55">
        <f t="shared" si="1"/>
        <v>1.2935695380068457</v>
      </c>
      <c r="H13" s="30">
        <f>SUM(H5:H12)</f>
        <v>7242938814505993</v>
      </c>
      <c r="I13" s="30">
        <f>SUM(I5:I12)</f>
        <v>240143305600325</v>
      </c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8" spans="1:9" ht="15">
      <c r="A18" s="10" t="s">
        <v>0</v>
      </c>
      <c r="B18" s="10" t="s">
        <v>45</v>
      </c>
      <c r="C18" s="10" t="s">
        <v>46</v>
      </c>
      <c r="D18" s="10" t="s">
        <v>63</v>
      </c>
      <c r="E18" s="10" t="s">
        <v>40</v>
      </c>
      <c r="F18" s="10" t="s">
        <v>41</v>
      </c>
      <c r="G18" s="10" t="s">
        <v>42</v>
      </c>
      <c r="H18" s="10" t="s">
        <v>43</v>
      </c>
      <c r="I18" s="15" t="s">
        <v>2</v>
      </c>
    </row>
    <row r="19" spans="1:12" ht="12.75">
      <c r="A19" s="24" t="s">
        <v>24</v>
      </c>
      <c r="B19" s="32">
        <f>H5/E5</f>
        <v>98401.31039106514</v>
      </c>
      <c r="C19" s="32">
        <f>I5/E5</f>
        <v>2811.302796271716</v>
      </c>
      <c r="D19" s="32">
        <f>E5*(G5-$G$13)^2</f>
        <v>2457489.359679022</v>
      </c>
      <c r="E19" s="32"/>
      <c r="F19" s="32"/>
      <c r="G19" s="32"/>
      <c r="H19" s="32"/>
      <c r="I19" s="29">
        <v>13472</v>
      </c>
      <c r="J19" s="32"/>
      <c r="K19" s="32"/>
      <c r="L19" s="7"/>
    </row>
    <row r="20" spans="1:12" ht="12.75">
      <c r="A20" s="24" t="s">
        <v>15</v>
      </c>
      <c r="B20" s="32">
        <f aca="true" t="shared" si="2" ref="B20:B26">H6/E6</f>
        <v>812966.0456596101</v>
      </c>
      <c r="C20" s="32">
        <f aca="true" t="shared" si="3" ref="C20:C26">I6/E6</f>
        <v>33809.16621109381</v>
      </c>
      <c r="D20" s="32">
        <f aca="true" t="shared" si="4" ref="D20:D26">E6*(G6-$G$13)^2</f>
        <v>69269294.72731468</v>
      </c>
      <c r="E20" s="32"/>
      <c r="F20" s="32"/>
      <c r="G20" s="32"/>
      <c r="H20" s="32"/>
      <c r="I20" s="29">
        <v>1079</v>
      </c>
      <c r="J20" s="32"/>
      <c r="K20" s="32"/>
      <c r="L20" s="7"/>
    </row>
    <row r="21" spans="1:12" ht="12.75">
      <c r="A21" s="24" t="s">
        <v>16</v>
      </c>
      <c r="B21" s="32">
        <f t="shared" si="2"/>
        <v>682234.6869666423</v>
      </c>
      <c r="C21" s="32">
        <f t="shared" si="3"/>
        <v>20486.937081826818</v>
      </c>
      <c r="D21" s="32">
        <f t="shared" si="4"/>
        <v>10216512.785635486</v>
      </c>
      <c r="E21" s="32"/>
      <c r="F21" s="32"/>
      <c r="G21" s="32"/>
      <c r="H21" s="32"/>
      <c r="I21" s="29">
        <v>3995</v>
      </c>
      <c r="J21" s="32"/>
      <c r="K21" s="32"/>
      <c r="L21" s="7"/>
    </row>
    <row r="22" spans="1:12" ht="12.75">
      <c r="A22" s="24" t="s">
        <v>17</v>
      </c>
      <c r="B22" s="32">
        <f t="shared" si="2"/>
        <v>554071.4611119492</v>
      </c>
      <c r="C22" s="32">
        <f t="shared" si="3"/>
        <v>30986.83123494175</v>
      </c>
      <c r="D22" s="32">
        <f t="shared" si="4"/>
        <v>65104979.15638897</v>
      </c>
      <c r="E22" s="32"/>
      <c r="F22" s="32"/>
      <c r="G22" s="32"/>
      <c r="H22" s="32"/>
      <c r="I22" s="29">
        <v>1879</v>
      </c>
      <c r="J22" s="32"/>
      <c r="K22" s="32"/>
      <c r="L22" s="7"/>
    </row>
    <row r="23" spans="1:12" ht="12.75">
      <c r="A23" s="25" t="s">
        <v>19</v>
      </c>
      <c r="B23" s="32">
        <f t="shared" si="2"/>
        <v>792169.7685287689</v>
      </c>
      <c r="C23" s="32">
        <f t="shared" si="3"/>
        <v>27692.195097193653</v>
      </c>
      <c r="D23" s="32">
        <f t="shared" si="4"/>
        <v>32473387.533345968</v>
      </c>
      <c r="E23" s="32"/>
      <c r="F23" s="32"/>
      <c r="G23" s="32"/>
      <c r="H23" s="32"/>
      <c r="I23" s="29">
        <v>1815</v>
      </c>
      <c r="J23" s="32"/>
      <c r="K23" s="32"/>
      <c r="L23" s="7"/>
    </row>
    <row r="24" spans="1:12" ht="12.75">
      <c r="A24" s="25" t="s">
        <v>20</v>
      </c>
      <c r="B24" s="32">
        <f t="shared" si="2"/>
        <v>672899.4149592759</v>
      </c>
      <c r="C24" s="32">
        <f t="shared" si="3"/>
        <v>19738.303430687945</v>
      </c>
      <c r="D24" s="32">
        <f t="shared" si="4"/>
        <v>356853.3939189491</v>
      </c>
      <c r="E24" s="32"/>
      <c r="F24" s="32"/>
      <c r="G24" s="32"/>
      <c r="H24" s="32"/>
      <c r="I24" s="29">
        <v>3</v>
      </c>
      <c r="J24" s="32"/>
      <c r="K24" s="32"/>
      <c r="L24" s="7"/>
    </row>
    <row r="25" spans="1:12" ht="12.75">
      <c r="A25" s="24" t="s">
        <v>21</v>
      </c>
      <c r="B25" s="32">
        <f t="shared" si="2"/>
        <v>2315979.9962260644</v>
      </c>
      <c r="C25" s="32">
        <f t="shared" si="3"/>
        <v>74931.38679601955</v>
      </c>
      <c r="D25" s="32">
        <f t="shared" si="4"/>
        <v>42448338.576163046</v>
      </c>
      <c r="E25" s="32"/>
      <c r="F25" s="32"/>
      <c r="G25" s="32"/>
      <c r="H25" s="32"/>
      <c r="I25" s="29">
        <v>19993</v>
      </c>
      <c r="J25" s="32"/>
      <c r="K25" s="32"/>
      <c r="L25" s="7"/>
    </row>
    <row r="26" spans="1:12" ht="12.75">
      <c r="A26" s="24" t="s">
        <v>22</v>
      </c>
      <c r="B26" s="32">
        <f t="shared" si="2"/>
        <v>725232.3425318664</v>
      </c>
      <c r="C26" s="32">
        <f t="shared" si="3"/>
        <v>23063.327849030582</v>
      </c>
      <c r="D26" s="32">
        <f t="shared" si="4"/>
        <v>37577687.877971746</v>
      </c>
      <c r="E26" s="32"/>
      <c r="F26" s="32"/>
      <c r="G26" s="32"/>
      <c r="H26" s="32"/>
      <c r="I26" s="29">
        <v>949</v>
      </c>
      <c r="J26" s="32"/>
      <c r="K26" s="32"/>
      <c r="L26" s="7"/>
    </row>
    <row r="27" spans="1:11" s="26" customFormat="1" ht="12.75">
      <c r="A27" s="26" t="s">
        <v>64</v>
      </c>
      <c r="B27" s="28">
        <f>SUM(B19:B26)</f>
        <v>6653955.0263752425</v>
      </c>
      <c r="C27" s="28">
        <f>SUM(C19:C26)</f>
        <v>233519.45049706582</v>
      </c>
      <c r="D27" s="28">
        <f>SUM(D19:D26)</f>
        <v>259904543.41041788</v>
      </c>
      <c r="E27" s="28">
        <f>-G13*(B27-H13/E13)</f>
        <v>-6683187.593813167</v>
      </c>
      <c r="F27" s="28">
        <f>G13^2*(C27-I13/E13)</f>
        <v>308227.80585818534</v>
      </c>
      <c r="G27" s="28">
        <f>E13-F13/E13-C27+I13/E13</f>
        <v>3261664662.5751896</v>
      </c>
      <c r="H27" s="28">
        <f>(D27+E27+F27)/G27</f>
        <v>0.07773011938704119</v>
      </c>
      <c r="I27" s="28"/>
      <c r="J27" s="28"/>
      <c r="K27" s="28"/>
    </row>
    <row r="28" spans="2:12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36" spans="1:6" ht="12.75">
      <c r="A36" s="56"/>
      <c r="B36" s="34" t="s">
        <v>56</v>
      </c>
      <c r="C36" s="58"/>
      <c r="D36" s="58"/>
      <c r="E36" s="58"/>
      <c r="F36" s="59"/>
    </row>
    <row r="37" spans="1:6" ht="15">
      <c r="A37" s="60"/>
      <c r="B37" s="13" t="s">
        <v>25</v>
      </c>
      <c r="C37" s="61"/>
      <c r="D37" s="13" t="s">
        <v>26</v>
      </c>
      <c r="E37" s="62"/>
      <c r="F37" s="63" t="s">
        <v>55</v>
      </c>
    </row>
    <row r="38" spans="1:6" ht="15" customHeight="1">
      <c r="A38" s="60"/>
      <c r="B38" s="13" t="s">
        <v>37</v>
      </c>
      <c r="C38" s="61"/>
      <c r="D38" s="13" t="s">
        <v>37</v>
      </c>
      <c r="E38" s="64" t="s">
        <v>28</v>
      </c>
      <c r="F38" s="65" t="s">
        <v>37</v>
      </c>
    </row>
    <row r="39" spans="1:6" ht="15" customHeight="1">
      <c r="A39" s="66" t="s">
        <v>0</v>
      </c>
      <c r="B39" s="13" t="s">
        <v>52</v>
      </c>
      <c r="C39" s="14" t="s">
        <v>27</v>
      </c>
      <c r="D39" s="13" t="s">
        <v>52</v>
      </c>
      <c r="E39" s="67" t="s">
        <v>44</v>
      </c>
      <c r="F39" s="65" t="s">
        <v>52</v>
      </c>
    </row>
    <row r="40" spans="1:6" ht="15">
      <c r="A40" s="68" t="s">
        <v>24</v>
      </c>
      <c r="B40" s="45">
        <f>$G$13</f>
        <v>1.2935695380068457</v>
      </c>
      <c r="C40" s="69">
        <f>E5/(E5+$G$13*H5/($H$27*E5)-($G$13^2+$H$27)*I5/($H$27*E5))</f>
        <v>0.997343214321039</v>
      </c>
      <c r="D40" s="70">
        <f>G5</f>
        <v>1.3580555762953037</v>
      </c>
      <c r="E40" s="47">
        <f>I19</f>
        <v>13472</v>
      </c>
      <c r="F40" s="71">
        <f>C40*D40+(1-C40)*B40</f>
        <v>1.3578842507122861</v>
      </c>
    </row>
    <row r="41" spans="1:6" ht="15">
      <c r="A41" s="68" t="s">
        <v>15</v>
      </c>
      <c r="B41" s="45">
        <f aca="true" t="shared" si="5" ref="B41:B47">$G$13</f>
        <v>1.2935695380068457</v>
      </c>
      <c r="C41" s="69">
        <f aca="true" t="shared" si="6" ref="C41:C47">E6/(E6+$G$13*H6/($H$27*E6)-($G$13^2+$H$27)*I6/($H$27*E6))</f>
        <v>0.9194199788683771</v>
      </c>
      <c r="D41" s="70">
        <f aca="true" t="shared" si="7" ref="D41:D47">G6</f>
        <v>0.6040086895598913</v>
      </c>
      <c r="E41" s="47">
        <f aca="true" t="shared" si="8" ref="E41:E47">I20</f>
        <v>1079</v>
      </c>
      <c r="F41" s="71">
        <f aca="true" t="shared" si="9" ref="F41:F47">C41*D41+(1-C41)*B41</f>
        <v>0.6595735172992867</v>
      </c>
    </row>
    <row r="42" spans="1:6" ht="15">
      <c r="A42" s="68" t="s">
        <v>16</v>
      </c>
      <c r="B42" s="45">
        <f t="shared" si="5"/>
        <v>1.2935695380068457</v>
      </c>
      <c r="C42" s="69">
        <f t="shared" si="6"/>
        <v>0.9823514735999875</v>
      </c>
      <c r="D42" s="70">
        <f t="shared" si="7"/>
        <v>1.423381969740143</v>
      </c>
      <c r="E42" s="47">
        <f t="shared" si="8"/>
        <v>3995</v>
      </c>
      <c r="F42" s="71">
        <f t="shared" si="9"/>
        <v>1.4210909716116482</v>
      </c>
    </row>
    <row r="43" spans="1:6" ht="15">
      <c r="A43" s="68" t="s">
        <v>17</v>
      </c>
      <c r="B43" s="45">
        <f t="shared" si="5"/>
        <v>1.2935695380068457</v>
      </c>
      <c r="C43" s="69">
        <f t="shared" si="6"/>
        <v>0.9793196652995747</v>
      </c>
      <c r="D43" s="70">
        <f t="shared" si="7"/>
        <v>0.8919312813233504</v>
      </c>
      <c r="E43" s="47">
        <f t="shared" si="8"/>
        <v>1879</v>
      </c>
      <c r="F43" s="71">
        <f t="shared" si="9"/>
        <v>0.9002372949000604</v>
      </c>
    </row>
    <row r="44" spans="1:6" ht="15">
      <c r="A44" s="72" t="s">
        <v>19</v>
      </c>
      <c r="B44" s="45">
        <f t="shared" si="5"/>
        <v>1.2935695380068457</v>
      </c>
      <c r="C44" s="69">
        <f t="shared" si="6"/>
        <v>0.9641026197216466</v>
      </c>
      <c r="D44" s="70">
        <f t="shared" si="7"/>
        <v>0.9832916994073222</v>
      </c>
      <c r="E44" s="47">
        <f t="shared" si="8"/>
        <v>1815</v>
      </c>
      <c r="F44" s="71">
        <f t="shared" si="9"/>
        <v>0.9944298609714748</v>
      </c>
    </row>
    <row r="45" spans="1:6" ht="15">
      <c r="A45" s="72" t="s">
        <v>20</v>
      </c>
      <c r="B45" s="45">
        <f t="shared" si="5"/>
        <v>1.2935695380068457</v>
      </c>
      <c r="C45" s="69">
        <f t="shared" si="6"/>
        <v>0.050916228619553576</v>
      </c>
      <c r="D45" s="70">
        <f t="shared" si="7"/>
        <v>2.0800572394616346</v>
      </c>
      <c r="E45" s="47">
        <f t="shared" si="8"/>
        <v>3</v>
      </c>
      <c r="F45" s="71">
        <f t="shared" si="9"/>
        <v>1.3336145256205851</v>
      </c>
    </row>
    <row r="46" spans="1:6" ht="15">
      <c r="A46" s="68" t="s">
        <v>21</v>
      </c>
      <c r="B46" s="45">
        <f t="shared" si="5"/>
        <v>1.2935695380068457</v>
      </c>
      <c r="C46" s="69">
        <f t="shared" si="6"/>
        <v>0.9860431287352758</v>
      </c>
      <c r="D46" s="70">
        <f t="shared" si="7"/>
        <v>1.4212526957442186</v>
      </c>
      <c r="E46" s="47">
        <f t="shared" si="8"/>
        <v>19993</v>
      </c>
      <c r="F46" s="71">
        <f t="shared" si="9"/>
        <v>1.4194706383490046</v>
      </c>
    </row>
    <row r="47" spans="1:6" ht="15">
      <c r="A47" s="73" t="s">
        <v>22</v>
      </c>
      <c r="B47" s="51">
        <f t="shared" si="5"/>
        <v>1.2935695380068457</v>
      </c>
      <c r="C47" s="74">
        <f t="shared" si="6"/>
        <v>0.9400609814898035</v>
      </c>
      <c r="D47" s="75">
        <f t="shared" si="7"/>
        <v>0.8381014311028574</v>
      </c>
      <c r="E47" s="53">
        <f t="shared" si="8"/>
        <v>949</v>
      </c>
      <c r="F47" s="76">
        <f t="shared" si="9"/>
        <v>0.8654017423933797</v>
      </c>
    </row>
    <row r="48" ht="12.75">
      <c r="D48" s="16"/>
    </row>
  </sheetData>
  <sheetProtection/>
  <printOptions/>
  <pageMargins left="0.75" right="0.75" top="1" bottom="1" header="0.5" footer="0.5"/>
  <pageSetup fitToHeight="2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0.7109375" style="1" customWidth="1"/>
    <col min="3" max="3" width="15.7109375" style="1" customWidth="1"/>
    <col min="4" max="6" width="16.00390625" style="1" bestFit="1" customWidth="1"/>
    <col min="7" max="7" width="18.28125" style="1" bestFit="1" customWidth="1"/>
    <col min="8" max="8" width="11.7109375" style="1" bestFit="1" customWidth="1"/>
    <col min="9" max="16384" width="9.140625" style="1" customWidth="1"/>
  </cols>
  <sheetData>
    <row r="2" ht="12.75">
      <c r="C2" s="23" t="s">
        <v>57</v>
      </c>
    </row>
    <row r="4" spans="1:9" ht="15">
      <c r="A4" s="2" t="s">
        <v>0</v>
      </c>
      <c r="B4" s="2" t="s">
        <v>2</v>
      </c>
      <c r="C4" s="2" t="s">
        <v>4</v>
      </c>
      <c r="D4" s="2" t="s">
        <v>5</v>
      </c>
      <c r="E4" s="2" t="s">
        <v>31</v>
      </c>
      <c r="F4" s="2" t="s">
        <v>29</v>
      </c>
      <c r="G4" s="2" t="s">
        <v>32</v>
      </c>
      <c r="H4" s="2" t="s">
        <v>7</v>
      </c>
      <c r="I4" s="2" t="s">
        <v>8</v>
      </c>
    </row>
    <row r="5" spans="1:9" ht="12.75">
      <c r="A5" s="78" t="s">
        <v>15</v>
      </c>
      <c r="B5" s="123">
        <v>12245</v>
      </c>
      <c r="C5" s="27">
        <v>185502.26781</v>
      </c>
      <c r="D5" s="125">
        <v>14202.43869</v>
      </c>
      <c r="E5" s="125">
        <f>D5^2</f>
        <v>201709264.74320894</v>
      </c>
      <c r="F5" s="27">
        <f>B5/D5</f>
        <v>0.8621758746701549</v>
      </c>
      <c r="G5" s="27">
        <f>D5*(F5-$F$14)^2</f>
        <v>572.649685561903</v>
      </c>
      <c r="H5" s="27">
        <v>14202.43869</v>
      </c>
      <c r="I5" s="27">
        <v>889.414412</v>
      </c>
    </row>
    <row r="6" spans="1:9" ht="12.75">
      <c r="A6" s="78" t="s">
        <v>16</v>
      </c>
      <c r="B6" s="123">
        <v>3712</v>
      </c>
      <c r="C6" s="27">
        <v>46282.22039</v>
      </c>
      <c r="D6" s="125">
        <v>3070.97474</v>
      </c>
      <c r="E6" s="125">
        <f aca="true" t="shared" si="0" ref="E6:E13">D6^2</f>
        <v>9430885.853718068</v>
      </c>
      <c r="F6" s="27">
        <f aca="true" t="shared" si="1" ref="F6:F14">B6/D6</f>
        <v>1.2087367413513794</v>
      </c>
      <c r="G6" s="27">
        <f aca="true" t="shared" si="2" ref="G6:G13">D6*(F6-$F$14)^2</f>
        <v>65.24690828835611</v>
      </c>
      <c r="H6" s="27">
        <v>3070.97474</v>
      </c>
      <c r="I6" s="27">
        <v>254.266736</v>
      </c>
    </row>
    <row r="7" spans="1:9" ht="12.75">
      <c r="A7" s="78" t="s">
        <v>17</v>
      </c>
      <c r="B7" s="123">
        <v>4670</v>
      </c>
      <c r="C7" s="27">
        <v>97799.2216</v>
      </c>
      <c r="D7" s="125">
        <v>4911.05988</v>
      </c>
      <c r="E7" s="125">
        <f t="shared" si="0"/>
        <v>24118509.144945614</v>
      </c>
      <c r="F7" s="27">
        <f t="shared" si="1"/>
        <v>0.9509148970099709</v>
      </c>
      <c r="G7" s="27">
        <f t="shared" si="2"/>
        <v>61.671099311985394</v>
      </c>
      <c r="H7" s="27">
        <v>4911.05988</v>
      </c>
      <c r="I7" s="27">
        <v>298.021045</v>
      </c>
    </row>
    <row r="8" spans="1:9" ht="12.75">
      <c r="A8" s="78" t="s">
        <v>18</v>
      </c>
      <c r="B8" s="123">
        <v>11592</v>
      </c>
      <c r="C8" s="27">
        <v>230966.51051</v>
      </c>
      <c r="D8" s="125">
        <v>13830.14902</v>
      </c>
      <c r="E8" s="125">
        <f t="shared" si="0"/>
        <v>191273021.91540697</v>
      </c>
      <c r="F8" s="27">
        <f t="shared" si="1"/>
        <v>0.8381688428112106</v>
      </c>
      <c r="G8" s="27">
        <f t="shared" si="2"/>
        <v>698.9489707390319</v>
      </c>
      <c r="H8" s="27">
        <v>13830.14902</v>
      </c>
      <c r="I8" s="27">
        <v>680.955862</v>
      </c>
    </row>
    <row r="9" spans="1:9" ht="12.75">
      <c r="A9" s="78" t="s">
        <v>19</v>
      </c>
      <c r="B9" s="123">
        <v>6194</v>
      </c>
      <c r="C9" s="27">
        <v>103921.27872</v>
      </c>
      <c r="D9" s="125">
        <v>6605.75167</v>
      </c>
      <c r="E9" s="125">
        <f t="shared" si="0"/>
        <v>43635955.12570778</v>
      </c>
      <c r="F9" s="27">
        <f t="shared" si="1"/>
        <v>0.9376677037573228</v>
      </c>
      <c r="G9" s="27">
        <f t="shared" si="2"/>
        <v>103.72391960788183</v>
      </c>
      <c r="H9" s="27">
        <v>6605.75167</v>
      </c>
      <c r="I9" s="27">
        <v>528.391684</v>
      </c>
    </row>
    <row r="10" spans="1:9" ht="12.75">
      <c r="A10" s="79" t="s">
        <v>20</v>
      </c>
      <c r="B10" s="123">
        <v>269</v>
      </c>
      <c r="C10" s="27">
        <v>5440.96541</v>
      </c>
      <c r="D10" s="125">
        <v>271.36341</v>
      </c>
      <c r="E10" s="125">
        <f t="shared" si="0"/>
        <v>73638.10028682809</v>
      </c>
      <c r="F10" s="27">
        <f t="shared" si="1"/>
        <v>0.9912906091502904</v>
      </c>
      <c r="G10" s="27">
        <f t="shared" si="2"/>
        <v>1.3944643153708962</v>
      </c>
      <c r="H10" s="27">
        <v>271.36341</v>
      </c>
      <c r="I10" s="27">
        <v>9.3868</v>
      </c>
    </row>
    <row r="11" spans="1:9" ht="12.75">
      <c r="A11" s="78" t="s">
        <v>21</v>
      </c>
      <c r="B11" s="123">
        <v>33507</v>
      </c>
      <c r="C11" s="27">
        <v>315568.73529</v>
      </c>
      <c r="D11" s="125">
        <v>23422.21701</v>
      </c>
      <c r="E11" s="125">
        <f t="shared" si="0"/>
        <v>548600249.6635333</v>
      </c>
      <c r="F11" s="27">
        <f t="shared" si="1"/>
        <v>1.4305648344772124</v>
      </c>
      <c r="G11" s="27">
        <f t="shared" si="2"/>
        <v>3164.8536826689333</v>
      </c>
      <c r="H11" s="27">
        <v>23422.21701</v>
      </c>
      <c r="I11" s="27">
        <v>2307.426844</v>
      </c>
    </row>
    <row r="12" spans="1:9" ht="12.75">
      <c r="A12" s="78" t="s">
        <v>22</v>
      </c>
      <c r="B12" s="123">
        <v>23738</v>
      </c>
      <c r="C12" s="27">
        <v>355737.15842</v>
      </c>
      <c r="D12" s="125">
        <v>21242.06073</v>
      </c>
      <c r="E12" s="125">
        <f t="shared" si="0"/>
        <v>451225144.0570082</v>
      </c>
      <c r="F12" s="27">
        <f t="shared" si="1"/>
        <v>1.1174998650895958</v>
      </c>
      <c r="G12" s="27">
        <f t="shared" si="2"/>
        <v>63.15049355649872</v>
      </c>
      <c r="H12" s="27">
        <v>21242.06073</v>
      </c>
      <c r="I12" s="27">
        <v>1503.320813</v>
      </c>
    </row>
    <row r="13" spans="1:9" ht="12.75">
      <c r="A13" s="78" t="s">
        <v>23</v>
      </c>
      <c r="B13" s="123">
        <v>3357</v>
      </c>
      <c r="C13" s="27">
        <v>70230.5839</v>
      </c>
      <c r="D13" s="125">
        <v>5845.94319</v>
      </c>
      <c r="E13" s="125">
        <f t="shared" si="0"/>
        <v>34175051.780707374</v>
      </c>
      <c r="F13" s="27">
        <f t="shared" si="1"/>
        <v>0.5742443761243599</v>
      </c>
      <c r="G13" s="27">
        <f t="shared" si="2"/>
        <v>1396.3513557465278</v>
      </c>
      <c r="H13" s="27">
        <v>5845.94319</v>
      </c>
      <c r="I13" s="27">
        <v>339.719465</v>
      </c>
    </row>
    <row r="14" spans="1:9" s="26" customFormat="1" ht="12.75">
      <c r="A14" s="26" t="s">
        <v>64</v>
      </c>
      <c r="B14" s="124">
        <f>SUM(B5:B13)</f>
        <v>99284</v>
      </c>
      <c r="D14" s="126">
        <f>SUM(D5:D13)</f>
        <v>93401.95834</v>
      </c>
      <c r="E14" s="126">
        <f>SUM(E5:E13)</f>
        <v>1504241720.3845232</v>
      </c>
      <c r="F14" s="127">
        <f t="shared" si="1"/>
        <v>1.0629755710109237</v>
      </c>
      <c r="H14" s="126">
        <f>SUM(H5:H13)</f>
        <v>93401.95834</v>
      </c>
      <c r="I14" s="126">
        <f>SUM(I5:I13)</f>
        <v>6810.903661</v>
      </c>
    </row>
    <row r="15" ht="15">
      <c r="F15" s="12"/>
    </row>
    <row r="18" spans="1:8" ht="15">
      <c r="A18" s="2" t="s">
        <v>0</v>
      </c>
      <c r="B18" s="10" t="s">
        <v>47</v>
      </c>
      <c r="C18" s="10" t="s">
        <v>48</v>
      </c>
      <c r="D18" s="10" t="s">
        <v>38</v>
      </c>
      <c r="E18" s="10" t="s">
        <v>36</v>
      </c>
      <c r="F18" s="10" t="s">
        <v>35</v>
      </c>
      <c r="G18" s="10" t="s">
        <v>33</v>
      </c>
      <c r="H18" s="10" t="s">
        <v>34</v>
      </c>
    </row>
    <row r="19" spans="1:8" ht="15">
      <c r="A19" s="3" t="s">
        <v>15</v>
      </c>
      <c r="B19" s="80">
        <f>H5/D5</f>
        <v>1</v>
      </c>
      <c r="C19" s="80">
        <f>I5/D5</f>
        <v>0.06262406276932148</v>
      </c>
      <c r="D19" s="80">
        <f>G5</f>
        <v>572.649685561903</v>
      </c>
      <c r="E19" s="80"/>
      <c r="F19" s="80"/>
      <c r="G19" s="80"/>
      <c r="H19" s="80"/>
    </row>
    <row r="20" spans="1:8" ht="15">
      <c r="A20" s="3" t="s">
        <v>16</v>
      </c>
      <c r="B20" s="80">
        <f aca="true" t="shared" si="3" ref="B20:B27">H6/D6</f>
        <v>1</v>
      </c>
      <c r="C20" s="80">
        <f aca="true" t="shared" si="4" ref="C20:C27">I6/D6</f>
        <v>0.08279675266882854</v>
      </c>
      <c r="D20" s="80">
        <f aca="true" t="shared" si="5" ref="D20:D27">G6</f>
        <v>65.24690828835611</v>
      </c>
      <c r="E20" s="80"/>
      <c r="F20" s="80"/>
      <c r="G20" s="80"/>
      <c r="H20" s="80"/>
    </row>
    <row r="21" spans="1:8" ht="15">
      <c r="A21" s="3" t="s">
        <v>17</v>
      </c>
      <c r="B21" s="80">
        <f t="shared" si="3"/>
        <v>1</v>
      </c>
      <c r="C21" s="80">
        <f t="shared" si="4"/>
        <v>0.06068365124474923</v>
      </c>
      <c r="D21" s="80">
        <f t="shared" si="5"/>
        <v>61.671099311985394</v>
      </c>
      <c r="E21" s="80"/>
      <c r="F21" s="80"/>
      <c r="G21" s="80"/>
      <c r="H21" s="80"/>
    </row>
    <row r="22" spans="1:8" ht="15">
      <c r="A22" s="3" t="s">
        <v>18</v>
      </c>
      <c r="B22" s="80">
        <f t="shared" si="3"/>
        <v>1</v>
      </c>
      <c r="C22" s="80">
        <f t="shared" si="4"/>
        <v>0.04923705890769932</v>
      </c>
      <c r="D22" s="80">
        <f t="shared" si="5"/>
        <v>698.9489707390319</v>
      </c>
      <c r="E22" s="80"/>
      <c r="F22" s="80"/>
      <c r="G22" s="80"/>
      <c r="H22" s="80"/>
    </row>
    <row r="23" spans="1:8" ht="15">
      <c r="A23" s="3" t="s">
        <v>19</v>
      </c>
      <c r="B23" s="80">
        <f t="shared" si="3"/>
        <v>1</v>
      </c>
      <c r="C23" s="80">
        <f t="shared" si="4"/>
        <v>0.07998963787871245</v>
      </c>
      <c r="D23" s="80">
        <f t="shared" si="5"/>
        <v>103.72391960788183</v>
      </c>
      <c r="E23" s="80"/>
      <c r="F23" s="80"/>
      <c r="G23" s="80"/>
      <c r="H23" s="80"/>
    </row>
    <row r="24" spans="1:8" ht="15">
      <c r="A24" s="4" t="s">
        <v>20</v>
      </c>
      <c r="B24" s="80">
        <f t="shared" si="3"/>
        <v>1</v>
      </c>
      <c r="C24" s="80">
        <f t="shared" si="4"/>
        <v>0.034591251635583437</v>
      </c>
      <c r="D24" s="80">
        <f t="shared" si="5"/>
        <v>1.3944643153708962</v>
      </c>
      <c r="E24" s="80"/>
      <c r="F24" s="80"/>
      <c r="G24" s="80"/>
      <c r="H24" s="80"/>
    </row>
    <row r="25" spans="1:8" ht="15">
      <c r="A25" s="3" t="s">
        <v>21</v>
      </c>
      <c r="B25" s="80">
        <f t="shared" si="3"/>
        <v>1</v>
      </c>
      <c r="C25" s="80">
        <f t="shared" si="4"/>
        <v>0.09851445074626605</v>
      </c>
      <c r="D25" s="80">
        <f t="shared" si="5"/>
        <v>3164.8536826689333</v>
      </c>
      <c r="E25" s="80"/>
      <c r="F25" s="80"/>
      <c r="G25" s="80"/>
      <c r="H25" s="80"/>
    </row>
    <row r="26" spans="1:8" ht="15">
      <c r="A26" s="3" t="s">
        <v>22</v>
      </c>
      <c r="B26" s="80">
        <f t="shared" si="3"/>
        <v>1</v>
      </c>
      <c r="C26" s="80">
        <f t="shared" si="4"/>
        <v>0.07077094977310142</v>
      </c>
      <c r="D26" s="80">
        <f t="shared" si="5"/>
        <v>63.15049355649872</v>
      </c>
      <c r="E26" s="80"/>
      <c r="F26" s="80"/>
      <c r="G26" s="80"/>
      <c r="H26" s="80"/>
    </row>
    <row r="27" spans="1:8" ht="15">
      <c r="A27" s="3" t="s">
        <v>23</v>
      </c>
      <c r="B27" s="80">
        <f t="shared" si="3"/>
        <v>1</v>
      </c>
      <c r="C27" s="80">
        <f t="shared" si="4"/>
        <v>0.05811200245344841</v>
      </c>
      <c r="D27" s="80">
        <f t="shared" si="5"/>
        <v>1396.3513557465278</v>
      </c>
      <c r="E27" s="80"/>
      <c r="F27" s="80"/>
      <c r="G27" s="80"/>
      <c r="H27" s="80"/>
    </row>
    <row r="28" spans="1:8" s="26" customFormat="1" ht="12.75">
      <c r="A28" s="26" t="s">
        <v>64</v>
      </c>
      <c r="B28" s="28">
        <f>SUM(B19:B27)</f>
        <v>9</v>
      </c>
      <c r="C28" s="28">
        <f>SUM(C19:C27)</f>
        <v>0.5973198180777103</v>
      </c>
      <c r="D28" s="28">
        <f>SUM(D19:D27)</f>
        <v>6127.990579796488</v>
      </c>
      <c r="E28" s="28">
        <f>-F14*(B28-H14/D14)</f>
        <v>-8.50380456808739</v>
      </c>
      <c r="F28" s="28">
        <f>F14^2*(C28-I14/D14)</f>
        <v>0.5925279055960243</v>
      </c>
      <c r="G28" s="28">
        <f>D14-E14/D14-C28+I14/D14</f>
        <v>77296.3998800185</v>
      </c>
      <c r="H28" s="28">
        <f>(D28+E28+F28)/G28</f>
        <v>0.07917677036231628</v>
      </c>
    </row>
    <row r="36" spans="1:6" ht="15">
      <c r="A36" s="56"/>
      <c r="B36" s="81" t="s">
        <v>57</v>
      </c>
      <c r="C36" s="58"/>
      <c r="D36" s="58"/>
      <c r="E36" s="58"/>
      <c r="F36" s="59"/>
    </row>
    <row r="37" spans="1:6" ht="30">
      <c r="A37" s="60"/>
      <c r="B37" s="13" t="s">
        <v>25</v>
      </c>
      <c r="C37" s="61"/>
      <c r="D37" s="13" t="s">
        <v>26</v>
      </c>
      <c r="E37" s="62"/>
      <c r="F37" s="63" t="s">
        <v>55</v>
      </c>
    </row>
    <row r="38" spans="1:6" ht="15" customHeight="1">
      <c r="A38" s="60"/>
      <c r="B38" s="13" t="s">
        <v>37</v>
      </c>
      <c r="C38" s="61"/>
      <c r="D38" s="13" t="s">
        <v>37</v>
      </c>
      <c r="E38" s="64" t="s">
        <v>28</v>
      </c>
      <c r="F38" s="65" t="s">
        <v>37</v>
      </c>
    </row>
    <row r="39" spans="1:6" ht="15">
      <c r="A39" s="66" t="s">
        <v>0</v>
      </c>
      <c r="B39" s="13" t="s">
        <v>53</v>
      </c>
      <c r="C39" s="14" t="s">
        <v>27</v>
      </c>
      <c r="D39" s="13" t="s">
        <v>53</v>
      </c>
      <c r="E39" s="67" t="s">
        <v>44</v>
      </c>
      <c r="F39" s="65" t="s">
        <v>53</v>
      </c>
    </row>
    <row r="40" spans="1:6" ht="15">
      <c r="A40" s="82" t="s">
        <v>15</v>
      </c>
      <c r="B40" s="83">
        <f>$F$14</f>
        <v>1.0629755710109237</v>
      </c>
      <c r="C40" s="84">
        <f>D5/(D5+$F$14*H5/($H$28*D5)-($F$14^2+$H$28)*I5/($H$28*D5))</f>
        <v>0.99912282047971</v>
      </c>
      <c r="D40" s="83">
        <f aca="true" t="shared" si="6" ref="D40:D48">F5</f>
        <v>0.8621758746701549</v>
      </c>
      <c r="E40" s="47">
        <f>B5</f>
        <v>12245</v>
      </c>
      <c r="F40" s="85">
        <f>C40*D40+(1-C40)*B40</f>
        <v>0.8623520120514655</v>
      </c>
    </row>
    <row r="41" spans="1:6" ht="15">
      <c r="A41" s="82" t="s">
        <v>16</v>
      </c>
      <c r="B41" s="83">
        <f aca="true" t="shared" si="7" ref="B41:B48">$F$14</f>
        <v>1.0629755710109237</v>
      </c>
      <c r="C41" s="84">
        <f aca="true" t="shared" si="8" ref="C41:C48">D6/(D6+$F$14*H6/($H$28*D6)-($F$14^2+$H$28)*I6/($H$28*D6))</f>
        <v>0.9960556480012673</v>
      </c>
      <c r="D41" s="83">
        <f t="shared" si="6"/>
        <v>1.2087367413513794</v>
      </c>
      <c r="E41" s="47">
        <f aca="true" t="shared" si="9" ref="E41:E48">B6</f>
        <v>3712</v>
      </c>
      <c r="F41" s="85">
        <f aca="true" t="shared" si="10" ref="F41:F48">C41*D41+(1-C41)*B41</f>
        <v>1.2081618079878094</v>
      </c>
    </row>
    <row r="42" spans="1:6" ht="15">
      <c r="A42" s="82" t="s">
        <v>17</v>
      </c>
      <c r="B42" s="83">
        <f t="shared" si="7"/>
        <v>1.0629755710109237</v>
      </c>
      <c r="C42" s="84">
        <f t="shared" si="8"/>
        <v>0.9974614585158788</v>
      </c>
      <c r="D42" s="83">
        <f t="shared" si="6"/>
        <v>0.9509148970099709</v>
      </c>
      <c r="E42" s="47">
        <f t="shared" si="9"/>
        <v>4670</v>
      </c>
      <c r="F42" s="85">
        <f t="shared" si="10"/>
        <v>0.951199367679661</v>
      </c>
    </row>
    <row r="43" spans="1:6" ht="15">
      <c r="A43" s="82" t="s">
        <v>18</v>
      </c>
      <c r="B43" s="83">
        <f t="shared" si="7"/>
        <v>1.0629755710109237</v>
      </c>
      <c r="C43" s="84">
        <f t="shared" si="8"/>
        <v>0.9990844745415174</v>
      </c>
      <c r="D43" s="83">
        <f t="shared" si="6"/>
        <v>0.8381688428112106</v>
      </c>
      <c r="E43" s="47">
        <f t="shared" si="9"/>
        <v>11592</v>
      </c>
      <c r="F43" s="85">
        <f t="shared" si="10"/>
        <v>0.8383746590941157</v>
      </c>
    </row>
    <row r="44" spans="1:6" ht="15">
      <c r="A44" s="82" t="s">
        <v>19</v>
      </c>
      <c r="B44" s="83">
        <f t="shared" si="7"/>
        <v>1.0629755710109237</v>
      </c>
      <c r="C44" s="84">
        <f t="shared" si="8"/>
        <v>0.9981559502139246</v>
      </c>
      <c r="D44" s="83">
        <f t="shared" si="6"/>
        <v>0.9376677037573228</v>
      </c>
      <c r="E44" s="47">
        <f t="shared" si="9"/>
        <v>6194</v>
      </c>
      <c r="F44" s="85">
        <f t="shared" si="10"/>
        <v>0.9378987777031254</v>
      </c>
    </row>
    <row r="45" spans="1:6" ht="15">
      <c r="A45" s="86" t="s">
        <v>20</v>
      </c>
      <c r="B45" s="83">
        <f t="shared" si="7"/>
        <v>1.0629755710109237</v>
      </c>
      <c r="C45" s="84">
        <f t="shared" si="8"/>
        <v>0.9546292611423763</v>
      </c>
      <c r="D45" s="83">
        <f t="shared" si="6"/>
        <v>0.9912906091502904</v>
      </c>
      <c r="E45" s="47">
        <f t="shared" si="9"/>
        <v>269</v>
      </c>
      <c r="F45" s="85">
        <f t="shared" si="10"/>
        <v>0.994543008834888</v>
      </c>
    </row>
    <row r="46" spans="1:6" ht="15">
      <c r="A46" s="82" t="s">
        <v>21</v>
      </c>
      <c r="B46" s="83">
        <f t="shared" si="7"/>
        <v>1.0629755710109237</v>
      </c>
      <c r="C46" s="84">
        <f t="shared" si="8"/>
        <v>0.9994912998094445</v>
      </c>
      <c r="D46" s="83">
        <f t="shared" si="6"/>
        <v>1.4305648344772124</v>
      </c>
      <c r="E46" s="47">
        <f t="shared" si="9"/>
        <v>33507</v>
      </c>
      <c r="F46" s="85">
        <f t="shared" si="10"/>
        <v>1.430377841748841</v>
      </c>
    </row>
    <row r="47" spans="1:6" ht="15">
      <c r="A47" s="82" t="s">
        <v>22</v>
      </c>
      <c r="B47" s="83">
        <f t="shared" si="7"/>
        <v>1.0629755710109237</v>
      </c>
      <c r="C47" s="84">
        <f t="shared" si="8"/>
        <v>0.9994191972852917</v>
      </c>
      <c r="D47" s="83">
        <f t="shared" si="6"/>
        <v>1.1174998650895958</v>
      </c>
      <c r="E47" s="47">
        <f t="shared" si="9"/>
        <v>23738</v>
      </c>
      <c r="F47" s="85">
        <f t="shared" si="10"/>
        <v>1.1174681972315772</v>
      </c>
    </row>
    <row r="48" spans="1:6" ht="15">
      <c r="A48" s="87" t="s">
        <v>23</v>
      </c>
      <c r="B48" s="88">
        <f t="shared" si="7"/>
        <v>1.0629755710109237</v>
      </c>
      <c r="C48" s="89">
        <f t="shared" si="8"/>
        <v>0.9978598670002223</v>
      </c>
      <c r="D48" s="88">
        <f t="shared" si="6"/>
        <v>0.5742443761243599</v>
      </c>
      <c r="E48" s="53">
        <f t="shared" si="9"/>
        <v>3357</v>
      </c>
      <c r="F48" s="90">
        <f t="shared" si="10"/>
        <v>0.5752903258825574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8.7109375" style="1" bestFit="1" customWidth="1"/>
    <col min="3" max="3" width="17.8515625" style="1" bestFit="1" customWidth="1"/>
    <col min="4" max="4" width="19.421875" style="1" bestFit="1" customWidth="1"/>
    <col min="5" max="5" width="17.8515625" style="1" bestFit="1" customWidth="1"/>
    <col min="6" max="6" width="28.7109375" style="1" bestFit="1" customWidth="1"/>
    <col min="7" max="7" width="17.7109375" style="1" bestFit="1" customWidth="1"/>
    <col min="8" max="8" width="25.140625" style="1" bestFit="1" customWidth="1"/>
    <col min="9" max="9" width="24.140625" style="1" bestFit="1" customWidth="1"/>
    <col min="10" max="10" width="11.28125" style="1" bestFit="1" customWidth="1"/>
    <col min="11" max="11" width="11.421875" style="1" bestFit="1" customWidth="1"/>
    <col min="12" max="12" width="12.28125" style="1" bestFit="1" customWidth="1"/>
    <col min="13" max="13" width="24.7109375" style="1" bestFit="1" customWidth="1"/>
    <col min="14" max="16384" width="9.140625" style="1" customWidth="1"/>
  </cols>
  <sheetData>
    <row r="2" ht="12.75">
      <c r="C2" s="23" t="s">
        <v>58</v>
      </c>
    </row>
    <row r="4" spans="1:13" ht="15">
      <c r="A4" s="2" t="s">
        <v>0</v>
      </c>
      <c r="B4" s="2" t="s">
        <v>1</v>
      </c>
      <c r="C4" s="2" t="s">
        <v>3</v>
      </c>
      <c r="D4" s="2" t="s">
        <v>4</v>
      </c>
      <c r="E4" s="2" t="s">
        <v>6</v>
      </c>
      <c r="F4" s="2" t="s">
        <v>39</v>
      </c>
      <c r="G4" s="2" t="s">
        <v>30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</row>
    <row r="5" spans="1:13" ht="12.75">
      <c r="A5" s="78" t="s">
        <v>15</v>
      </c>
      <c r="B5" s="29">
        <v>32735543601</v>
      </c>
      <c r="C5" s="29">
        <v>1320143730</v>
      </c>
      <c r="D5" s="27">
        <v>185502.26781</v>
      </c>
      <c r="E5" s="27">
        <v>1085813628.22768</v>
      </c>
      <c r="F5" s="29">
        <f>E5^2</f>
        <v>1.1789912352449585E+18</v>
      </c>
      <c r="G5" s="27">
        <f>C5/E5</f>
        <v>1.215810610293044</v>
      </c>
      <c r="H5" s="27">
        <v>273241716091003.8</v>
      </c>
      <c r="I5" s="29">
        <v>14780635205779.463</v>
      </c>
      <c r="J5" s="27">
        <v>314628.3497</v>
      </c>
      <c r="K5" s="27">
        <v>443678.24844</v>
      </c>
      <c r="L5" s="27">
        <v>11583.535936</v>
      </c>
      <c r="M5" s="29">
        <v>310361372921943.4</v>
      </c>
    </row>
    <row r="6" spans="1:13" ht="12.75">
      <c r="A6" s="78" t="s">
        <v>16</v>
      </c>
      <c r="B6" s="29">
        <v>48720311910</v>
      </c>
      <c r="C6" s="29">
        <v>1772014599</v>
      </c>
      <c r="D6" s="27">
        <v>46282.22039</v>
      </c>
      <c r="E6" s="27">
        <v>1507169302.64816</v>
      </c>
      <c r="F6" s="29">
        <f aca="true" t="shared" si="0" ref="F6:F13">E6^2</f>
        <v>2.2715593068449408E+18</v>
      </c>
      <c r="G6" s="27">
        <f aca="true" t="shared" si="1" ref="G6:G14">C6/E6</f>
        <v>1.1757236535314883</v>
      </c>
      <c r="H6" s="27">
        <v>2024817812185239.5</v>
      </c>
      <c r="I6" s="29">
        <v>131534560589069.31</v>
      </c>
      <c r="J6" s="27">
        <v>110669.450688</v>
      </c>
      <c r="K6" s="27">
        <v>107646.846434</v>
      </c>
      <c r="L6" s="27">
        <v>3340.394264</v>
      </c>
      <c r="M6" s="29">
        <v>2198800672040111.2</v>
      </c>
    </row>
    <row r="7" spans="1:13" ht="12.75">
      <c r="A7" s="78" t="s">
        <v>17</v>
      </c>
      <c r="B7" s="29">
        <v>29598791335</v>
      </c>
      <c r="C7" s="29">
        <v>1254739503</v>
      </c>
      <c r="D7" s="27">
        <v>97799.2216</v>
      </c>
      <c r="E7" s="27">
        <v>1492662517.82667</v>
      </c>
      <c r="F7" s="29">
        <f t="shared" si="0"/>
        <v>2.2280413921246538E+18</v>
      </c>
      <c r="G7" s="27">
        <f t="shared" si="1"/>
        <v>0.8406049512296403</v>
      </c>
      <c r="H7" s="27">
        <v>1387917085841363</v>
      </c>
      <c r="I7" s="29">
        <v>83732081873505.66</v>
      </c>
      <c r="J7" s="27">
        <v>93878.033736</v>
      </c>
      <c r="K7" s="27">
        <v>82987.789296</v>
      </c>
      <c r="L7" s="27">
        <v>4400.47292</v>
      </c>
      <c r="M7" s="29">
        <v>1107522303475417.8</v>
      </c>
    </row>
    <row r="8" spans="1:13" ht="12.75">
      <c r="A8" s="78" t="s">
        <v>18</v>
      </c>
      <c r="B8" s="29">
        <v>74621393567</v>
      </c>
      <c r="C8" s="29">
        <v>1788492086</v>
      </c>
      <c r="D8" s="27">
        <v>230966.51051</v>
      </c>
      <c r="E8" s="27">
        <v>1988570642.47348</v>
      </c>
      <c r="F8" s="29">
        <f t="shared" si="0"/>
        <v>3.954413200107389E+18</v>
      </c>
      <c r="G8" s="27">
        <f t="shared" si="1"/>
        <v>0.899385743608981</v>
      </c>
      <c r="H8" s="27">
        <v>715878708870577.8</v>
      </c>
      <c r="I8" s="29">
        <v>29842755083440.867</v>
      </c>
      <c r="J8" s="27">
        <v>384908.537968</v>
      </c>
      <c r="K8" s="27">
        <v>413020.97601</v>
      </c>
      <c r="L8" s="27">
        <v>11113.214707</v>
      </c>
      <c r="M8" s="29">
        <v>619710997967230.1</v>
      </c>
    </row>
    <row r="9" spans="1:13" ht="12.75">
      <c r="A9" s="78" t="s">
        <v>19</v>
      </c>
      <c r="B9" s="29">
        <v>97039723632</v>
      </c>
      <c r="C9" s="29">
        <v>2714024240</v>
      </c>
      <c r="D9" s="27">
        <v>103921.27872</v>
      </c>
      <c r="E9" s="27">
        <v>2914604439.80469</v>
      </c>
      <c r="F9" s="29">
        <f t="shared" si="0"/>
        <v>8.49491904052921E+18</v>
      </c>
      <c r="G9" s="27">
        <f t="shared" si="1"/>
        <v>0.9311809873527362</v>
      </c>
      <c r="H9" s="27">
        <v>4434433849960525.5</v>
      </c>
      <c r="I9" s="29">
        <v>232094066741649.84</v>
      </c>
      <c r="J9" s="27">
        <v>191187.488299</v>
      </c>
      <c r="K9" s="27">
        <v>189864.80846</v>
      </c>
      <c r="L9" s="27">
        <v>5729.23598</v>
      </c>
      <c r="M9" s="29">
        <v>3928007339577946</v>
      </c>
    </row>
    <row r="10" spans="1:13" ht="12.75">
      <c r="A10" s="79" t="s">
        <v>20</v>
      </c>
      <c r="B10" s="29">
        <v>6576950012</v>
      </c>
      <c r="C10" s="29">
        <v>125492224</v>
      </c>
      <c r="D10" s="27">
        <v>5440.96541</v>
      </c>
      <c r="E10" s="27">
        <v>165998893.64098</v>
      </c>
      <c r="F10" s="29">
        <f t="shared" si="0"/>
        <v>27555632690029390</v>
      </c>
      <c r="G10" s="27">
        <f t="shared" si="1"/>
        <v>0.7559822914929346</v>
      </c>
      <c r="H10" s="27">
        <v>310507042736385.75</v>
      </c>
      <c r="I10" s="29">
        <v>12324781190228.273</v>
      </c>
      <c r="J10" s="27">
        <v>10702.95813</v>
      </c>
      <c r="K10" s="27">
        <v>8162.337654</v>
      </c>
      <c r="L10" s="27">
        <v>259.765293</v>
      </c>
      <c r="M10" s="29">
        <v>227693959827115.3</v>
      </c>
    </row>
    <row r="11" spans="1:13" ht="12.75">
      <c r="A11" s="78" t="s">
        <v>21</v>
      </c>
      <c r="B11" s="29">
        <v>191232992341</v>
      </c>
      <c r="C11" s="29">
        <v>8810708664</v>
      </c>
      <c r="D11" s="27">
        <v>315568.73529</v>
      </c>
      <c r="E11" s="27">
        <v>6322438148.49361</v>
      </c>
      <c r="F11" s="29">
        <f t="shared" si="0"/>
        <v>3.997322414152731E+19</v>
      </c>
      <c r="G11" s="27">
        <f t="shared" si="1"/>
        <v>1.3935618596916202</v>
      </c>
      <c r="H11" s="27">
        <v>12592492815429060</v>
      </c>
      <c r="I11" s="29">
        <v>638582621700433</v>
      </c>
      <c r="J11" s="27">
        <v>878168.878168</v>
      </c>
      <c r="K11" s="27">
        <v>855454.142582</v>
      </c>
      <c r="L11" s="27">
        <v>28783.91641</v>
      </c>
      <c r="M11" s="29">
        <v>16308276217676088</v>
      </c>
    </row>
    <row r="12" spans="1:13" ht="12.75">
      <c r="A12" s="78" t="s">
        <v>22</v>
      </c>
      <c r="B12" s="29">
        <v>167506163745</v>
      </c>
      <c r="C12" s="29">
        <v>5598222295</v>
      </c>
      <c r="D12" s="27">
        <v>355737.15842</v>
      </c>
      <c r="E12" s="27">
        <v>4935628808.19388</v>
      </c>
      <c r="F12" s="29">
        <f t="shared" si="0"/>
        <v>2.436043173227334E+19</v>
      </c>
      <c r="G12" s="27">
        <f t="shared" si="1"/>
        <v>1.1342470255676675</v>
      </c>
      <c r="H12" s="27">
        <v>2683371592519765</v>
      </c>
      <c r="I12" s="29">
        <v>162614279837983.9</v>
      </c>
      <c r="J12" s="27">
        <v>792116.81617</v>
      </c>
      <c r="K12" s="27">
        <v>803988.30101</v>
      </c>
      <c r="L12" s="27">
        <v>21859.852793</v>
      </c>
      <c r="M12" s="29">
        <v>2834400400875887.5</v>
      </c>
    </row>
    <row r="13" spans="1:13" ht="12.75">
      <c r="A13" s="78" t="s">
        <v>23</v>
      </c>
      <c r="B13" s="29">
        <v>6970392710</v>
      </c>
      <c r="C13" s="29">
        <v>237738351</v>
      </c>
      <c r="D13" s="27">
        <v>70230.5839</v>
      </c>
      <c r="E13" s="27">
        <v>310632980.42443</v>
      </c>
      <c r="F13" s="29">
        <f t="shared" si="0"/>
        <v>96492848527364320</v>
      </c>
      <c r="G13" s="27">
        <f t="shared" si="1"/>
        <v>0.7653351896993319</v>
      </c>
      <c r="H13" s="27">
        <v>59765572122359.02</v>
      </c>
      <c r="I13" s="29">
        <v>3710105025053.938</v>
      </c>
      <c r="J13" s="27">
        <v>79944.526948</v>
      </c>
      <c r="K13" s="27">
        <v>106547.642695</v>
      </c>
      <c r="L13" s="27">
        <v>3244.884281</v>
      </c>
      <c r="M13" s="29">
        <v>43567532809993.71</v>
      </c>
    </row>
    <row r="14" spans="1:13" s="91" customFormat="1" ht="15">
      <c r="A14" s="91" t="s">
        <v>64</v>
      </c>
      <c r="C14" s="93">
        <f>SUM(C5:C13)</f>
        <v>23621575692</v>
      </c>
      <c r="D14" s="92"/>
      <c r="E14" s="92">
        <f>SUM(E5:E13)</f>
        <v>20723519361.73358</v>
      </c>
      <c r="F14" s="93">
        <f>SUM(F5:F13)</f>
        <v>8.25856285298692E+19</v>
      </c>
      <c r="G14" s="94">
        <f t="shared" si="1"/>
        <v>1.1398438305617984</v>
      </c>
      <c r="H14" s="92">
        <f>SUM(H5:H13)</f>
        <v>24482426195756280</v>
      </c>
      <c r="I14" s="93">
        <f>SUM(I5:I13)</f>
        <v>1309215887247144.5</v>
      </c>
      <c r="J14" s="92"/>
      <c r="K14" s="92"/>
      <c r="L14" s="92"/>
      <c r="M14" s="92"/>
    </row>
    <row r="15" spans="4:13" ht="12.75"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8" spans="1:9" ht="15">
      <c r="A18" s="10" t="s">
        <v>0</v>
      </c>
      <c r="B18" s="10" t="s">
        <v>45</v>
      </c>
      <c r="C18" s="10" t="s">
        <v>46</v>
      </c>
      <c r="D18" s="10" t="s">
        <v>63</v>
      </c>
      <c r="E18" s="10" t="s">
        <v>40</v>
      </c>
      <c r="F18" s="10" t="s">
        <v>41</v>
      </c>
      <c r="G18" s="10" t="s">
        <v>42</v>
      </c>
      <c r="H18" s="10" t="s">
        <v>43</v>
      </c>
      <c r="I18" s="15" t="s">
        <v>2</v>
      </c>
    </row>
    <row r="19" spans="1:11" ht="12.75">
      <c r="A19" s="78" t="s">
        <v>15</v>
      </c>
      <c r="B19" s="128">
        <f>H5/E5</f>
        <v>251646.97604413272</v>
      </c>
      <c r="C19" s="128">
        <f>I5/E5</f>
        <v>13612.497413488136</v>
      </c>
      <c r="D19" s="128">
        <f>E5*(G5-$G$14)^2</f>
        <v>6266177.919808936</v>
      </c>
      <c r="E19" s="95"/>
      <c r="F19" s="95"/>
      <c r="G19" s="95"/>
      <c r="H19" s="95"/>
      <c r="I19" s="29">
        <v>12245</v>
      </c>
      <c r="J19" s="95"/>
      <c r="K19" s="96"/>
    </row>
    <row r="20" spans="1:11" ht="12.75">
      <c r="A20" s="78" t="s">
        <v>16</v>
      </c>
      <c r="B20" s="128">
        <f aca="true" t="shared" si="2" ref="B20:B27">H6/E6</f>
        <v>1343457.4394711656</v>
      </c>
      <c r="C20" s="128">
        <f aca="true" t="shared" si="3" ref="C20:C27">I6/E6</f>
        <v>87272.58467775155</v>
      </c>
      <c r="D20" s="128">
        <f aca="true" t="shared" si="4" ref="D20:D27">E6*(G6-$G$14)^2</f>
        <v>1940272.0301231188</v>
      </c>
      <c r="E20" s="95"/>
      <c r="F20" s="95"/>
      <c r="G20" s="95"/>
      <c r="H20" s="95"/>
      <c r="I20" s="29">
        <v>3712</v>
      </c>
      <c r="J20" s="95"/>
      <c r="K20" s="96"/>
    </row>
    <row r="21" spans="1:11" ht="12.75">
      <c r="A21" s="78" t="s">
        <v>17</v>
      </c>
      <c r="B21" s="128">
        <f t="shared" si="2"/>
        <v>929826.447214728</v>
      </c>
      <c r="C21" s="128">
        <f t="shared" si="3"/>
        <v>56095.78915093301</v>
      </c>
      <c r="D21" s="128">
        <f t="shared" si="4"/>
        <v>133658833.53531063</v>
      </c>
      <c r="E21" s="95"/>
      <c r="F21" s="95"/>
      <c r="G21" s="95"/>
      <c r="H21" s="95"/>
      <c r="I21" s="29">
        <v>4670</v>
      </c>
      <c r="J21" s="95"/>
      <c r="K21" s="96"/>
    </row>
    <row r="22" spans="1:11" ht="12.75">
      <c r="A22" s="78" t="s">
        <v>18</v>
      </c>
      <c r="B22" s="128">
        <f t="shared" si="2"/>
        <v>359996.61947142764</v>
      </c>
      <c r="C22" s="128">
        <f t="shared" si="3"/>
        <v>15007.138517503714</v>
      </c>
      <c r="D22" s="128">
        <f t="shared" si="4"/>
        <v>114979336.66312185</v>
      </c>
      <c r="E22" s="95"/>
      <c r="F22" s="95"/>
      <c r="G22" s="95"/>
      <c r="H22" s="95"/>
      <c r="I22" s="29">
        <v>11592</v>
      </c>
      <c r="J22" s="95"/>
      <c r="K22" s="96"/>
    </row>
    <row r="23" spans="1:11" ht="12.75">
      <c r="A23" s="78" t="s">
        <v>19</v>
      </c>
      <c r="B23" s="128">
        <f t="shared" si="2"/>
        <v>1521453.0621718536</v>
      </c>
      <c r="C23" s="128">
        <f t="shared" si="3"/>
        <v>79631.41192401486</v>
      </c>
      <c r="D23" s="128">
        <f t="shared" si="4"/>
        <v>126902408.16375174</v>
      </c>
      <c r="E23" s="95"/>
      <c r="F23" s="95"/>
      <c r="G23" s="95"/>
      <c r="H23" s="95"/>
      <c r="I23" s="29">
        <v>6194</v>
      </c>
      <c r="J23" s="95"/>
      <c r="K23" s="96"/>
    </row>
    <row r="24" spans="1:11" ht="12.75">
      <c r="A24" s="79" t="s">
        <v>20</v>
      </c>
      <c r="B24" s="128">
        <f t="shared" si="2"/>
        <v>1870536.8206124667</v>
      </c>
      <c r="C24" s="128">
        <f t="shared" si="3"/>
        <v>74246.16465748339</v>
      </c>
      <c r="D24" s="128">
        <f t="shared" si="4"/>
        <v>24459884.05361973</v>
      </c>
      <c r="E24" s="95"/>
      <c r="F24" s="95"/>
      <c r="G24" s="95"/>
      <c r="H24" s="95"/>
      <c r="I24" s="29">
        <v>269</v>
      </c>
      <c r="J24" s="95"/>
      <c r="K24" s="96"/>
    </row>
    <row r="25" spans="1:11" ht="12.75">
      <c r="A25" s="78" t="s">
        <v>21</v>
      </c>
      <c r="B25" s="128">
        <f t="shared" si="2"/>
        <v>1991714.6707760768</v>
      </c>
      <c r="C25" s="128">
        <f t="shared" si="3"/>
        <v>101002.5889857985</v>
      </c>
      <c r="D25" s="128">
        <f t="shared" si="4"/>
        <v>406993288.62963736</v>
      </c>
      <c r="E25" s="95"/>
      <c r="F25" s="95"/>
      <c r="G25" s="95"/>
      <c r="H25" s="95"/>
      <c r="I25" s="29">
        <v>33507</v>
      </c>
      <c r="J25" s="95"/>
      <c r="K25" s="96"/>
    </row>
    <row r="26" spans="1:11" ht="12.75">
      <c r="A26" s="78" t="s">
        <v>22</v>
      </c>
      <c r="B26" s="128">
        <f t="shared" si="2"/>
        <v>543673.7033516313</v>
      </c>
      <c r="C26" s="128">
        <f t="shared" si="3"/>
        <v>32947.0238053599</v>
      </c>
      <c r="D26" s="128">
        <f t="shared" si="4"/>
        <v>154604.7529424537</v>
      </c>
      <c r="E26" s="95"/>
      <c r="F26" s="95"/>
      <c r="G26" s="95"/>
      <c r="H26" s="95"/>
      <c r="I26" s="29">
        <v>23738</v>
      </c>
      <c r="J26" s="95"/>
      <c r="K26" s="96"/>
    </row>
    <row r="27" spans="1:11" ht="12.75">
      <c r="A27" s="78" t="s">
        <v>23</v>
      </c>
      <c r="B27" s="128">
        <f t="shared" si="2"/>
        <v>192399.31330117935</v>
      </c>
      <c r="C27" s="128">
        <f t="shared" si="3"/>
        <v>11943.693229175718</v>
      </c>
      <c r="D27" s="128">
        <f t="shared" si="4"/>
        <v>43568363.60447387</v>
      </c>
      <c r="E27" s="95"/>
      <c r="F27" s="95"/>
      <c r="G27" s="95"/>
      <c r="H27" s="95"/>
      <c r="I27" s="29">
        <v>3357</v>
      </c>
      <c r="J27" s="95"/>
      <c r="K27" s="96"/>
    </row>
    <row r="28" spans="1:11" s="26" customFormat="1" ht="12.75">
      <c r="A28" s="26" t="s">
        <v>64</v>
      </c>
      <c r="B28" s="129">
        <f>SUM(B19:B27)</f>
        <v>9004705.052414661</v>
      </c>
      <c r="C28" s="129">
        <f>SUM(C19:C27)</f>
        <v>471758.8923615088</v>
      </c>
      <c r="D28" s="129">
        <f>SUM(D19:D27)</f>
        <v>858923169.3527896</v>
      </c>
      <c r="E28" s="129">
        <f>-G14*(B28-H14/E14)</f>
        <v>-8917364.676222226</v>
      </c>
      <c r="F28" s="129">
        <f>G14^2*(C28-I14/E14)</f>
        <v>530849.6800758985</v>
      </c>
      <c r="G28" s="129">
        <f>E14-F14/E14-C28+I14/E14</f>
        <v>16737994780.854063</v>
      </c>
      <c r="H28" s="129">
        <f>(D28+E28+F28)/G28</f>
        <v>0.050814728137538845</v>
      </c>
      <c r="I28" s="30"/>
      <c r="J28" s="30"/>
      <c r="K28" s="30"/>
    </row>
    <row r="36" spans="1:6" ht="15">
      <c r="A36" s="56"/>
      <c r="B36" s="57" t="s">
        <v>58</v>
      </c>
      <c r="C36" s="58"/>
      <c r="D36" s="58"/>
      <c r="E36" s="58"/>
      <c r="F36" s="59"/>
    </row>
    <row r="37" spans="1:6" ht="15">
      <c r="A37" s="60"/>
      <c r="B37" s="13" t="s">
        <v>25</v>
      </c>
      <c r="C37" s="61"/>
      <c r="D37" s="13" t="s">
        <v>26</v>
      </c>
      <c r="E37" s="62"/>
      <c r="F37" s="63" t="s">
        <v>55</v>
      </c>
    </row>
    <row r="38" spans="1:6" ht="15">
      <c r="A38" s="60"/>
      <c r="B38" s="13" t="s">
        <v>37</v>
      </c>
      <c r="C38" s="61"/>
      <c r="D38" s="13" t="s">
        <v>37</v>
      </c>
      <c r="E38" s="64" t="s">
        <v>28</v>
      </c>
      <c r="F38" s="65" t="s">
        <v>37</v>
      </c>
    </row>
    <row r="39" spans="1:7" ht="15">
      <c r="A39" s="66" t="s">
        <v>0</v>
      </c>
      <c r="B39" s="13" t="s">
        <v>52</v>
      </c>
      <c r="C39" s="14" t="s">
        <v>27</v>
      </c>
      <c r="D39" s="13" t="s">
        <v>52</v>
      </c>
      <c r="E39" s="67" t="s">
        <v>44</v>
      </c>
      <c r="F39" s="65" t="s">
        <v>52</v>
      </c>
      <c r="G39" s="98"/>
    </row>
    <row r="40" spans="1:7" ht="15">
      <c r="A40" s="82" t="s">
        <v>15</v>
      </c>
      <c r="B40" s="83">
        <f>$G$14</f>
        <v>1.1398438305617984</v>
      </c>
      <c r="C40" s="69">
        <f>E5/(E5+$G$14*H5/($H$28*E5)-($G$14^2+$H$28)*I5/($H$28*E5))</f>
        <v>0.9951579679636019</v>
      </c>
      <c r="D40" s="83">
        <f>C5/E5</f>
        <v>1.215810610293044</v>
      </c>
      <c r="E40" s="99">
        <f>I19</f>
        <v>12245</v>
      </c>
      <c r="F40" s="85">
        <f>C40*D40+(1-C40)*B40</f>
        <v>1.2154427767118832</v>
      </c>
      <c r="G40" s="11"/>
    </row>
    <row r="41" spans="1:7" ht="15">
      <c r="A41" s="82" t="s">
        <v>16</v>
      </c>
      <c r="B41" s="83">
        <f aca="true" t="shared" si="5" ref="B41:B48">$G$14</f>
        <v>1.1398438305617984</v>
      </c>
      <c r="C41" s="69">
        <f aca="true" t="shared" si="6" ref="C41:C48">E6/(E6+$G$14*H6/($H$28*E6)-($G$14^2+$H$28)*I6/($H$28*E6))</f>
        <v>0.9818780737240858</v>
      </c>
      <c r="D41" s="83">
        <f aca="true" t="shared" si="7" ref="D41:D48">C6/E6</f>
        <v>1.1757236535314883</v>
      </c>
      <c r="E41" s="99">
        <f aca="true" t="shared" si="8" ref="E41:E48">I20</f>
        <v>3712</v>
      </c>
      <c r="F41" s="85">
        <f aca="true" t="shared" si="9" ref="F41:F48">C41*D41+(1-C41)*B41</f>
        <v>1.1750734420248388</v>
      </c>
      <c r="G41" s="11"/>
    </row>
    <row r="42" spans="1:7" ht="15">
      <c r="A42" s="82" t="s">
        <v>17</v>
      </c>
      <c r="B42" s="83">
        <f t="shared" si="5"/>
        <v>1.1398438305617984</v>
      </c>
      <c r="C42" s="69">
        <f t="shared" si="6"/>
        <v>0.9871914455401585</v>
      </c>
      <c r="D42" s="83">
        <f t="shared" si="7"/>
        <v>0.8406049512296403</v>
      </c>
      <c r="E42" s="99">
        <f t="shared" si="8"/>
        <v>4670</v>
      </c>
      <c r="F42" s="85">
        <f t="shared" si="9"/>
        <v>0.8444377687120682</v>
      </c>
      <c r="G42" s="11"/>
    </row>
    <row r="43" spans="1:7" ht="15">
      <c r="A43" s="82" t="s">
        <v>18</v>
      </c>
      <c r="B43" s="83">
        <f t="shared" si="5"/>
        <v>1.1398438305617984</v>
      </c>
      <c r="C43" s="69">
        <f t="shared" si="6"/>
        <v>0.9961545328092882</v>
      </c>
      <c r="D43" s="83">
        <f t="shared" si="7"/>
        <v>0.899385743608981</v>
      </c>
      <c r="E43" s="99">
        <f t="shared" si="8"/>
        <v>11592</v>
      </c>
      <c r="F43" s="85">
        <f t="shared" si="9"/>
        <v>0.9003104172930995</v>
      </c>
      <c r="G43" s="11"/>
    </row>
    <row r="44" spans="1:7" ht="15">
      <c r="A44" s="82" t="s">
        <v>19</v>
      </c>
      <c r="B44" s="83">
        <f t="shared" si="5"/>
        <v>1.1398438305617984</v>
      </c>
      <c r="C44" s="69">
        <f t="shared" si="6"/>
        <v>0.9891358109112734</v>
      </c>
      <c r="D44" s="83">
        <f t="shared" si="7"/>
        <v>0.9311809873527362</v>
      </c>
      <c r="E44" s="99">
        <f t="shared" si="8"/>
        <v>6194</v>
      </c>
      <c r="F44" s="85">
        <f t="shared" si="9"/>
        <v>0.9334479399371508</v>
      </c>
      <c r="G44" s="11"/>
    </row>
    <row r="45" spans="1:7" ht="15">
      <c r="A45" s="86" t="s">
        <v>20</v>
      </c>
      <c r="B45" s="83">
        <f t="shared" si="5"/>
        <v>1.1398438305617984</v>
      </c>
      <c r="C45" s="69">
        <f t="shared" si="6"/>
        <v>0.8058785485642582</v>
      </c>
      <c r="D45" s="83">
        <f t="shared" si="7"/>
        <v>0.7559822914929346</v>
      </c>
      <c r="E45" s="99">
        <f t="shared" si="8"/>
        <v>269</v>
      </c>
      <c r="F45" s="85">
        <f t="shared" si="9"/>
        <v>0.83049805060734</v>
      </c>
      <c r="G45" s="11"/>
    </row>
    <row r="46" spans="1:7" ht="15">
      <c r="A46" s="82" t="s">
        <v>21</v>
      </c>
      <c r="B46" s="83">
        <f t="shared" si="5"/>
        <v>1.1398438305617984</v>
      </c>
      <c r="C46" s="69">
        <f t="shared" si="6"/>
        <v>0.9934018583973921</v>
      </c>
      <c r="D46" s="83">
        <f t="shared" si="7"/>
        <v>1.3935618596916202</v>
      </c>
      <c r="E46" s="99">
        <f t="shared" si="8"/>
        <v>33507</v>
      </c>
      <c r="F46" s="85">
        <f t="shared" si="9"/>
        <v>1.391887792208287</v>
      </c>
      <c r="G46" s="11"/>
    </row>
    <row r="47" spans="1:7" ht="15">
      <c r="A47" s="82" t="s">
        <v>22</v>
      </c>
      <c r="B47" s="83">
        <f t="shared" si="5"/>
        <v>1.1398438305617984</v>
      </c>
      <c r="C47" s="69">
        <f t="shared" si="6"/>
        <v>0.9977117208980566</v>
      </c>
      <c r="D47" s="83">
        <f t="shared" si="7"/>
        <v>1.1342470255676675</v>
      </c>
      <c r="E47" s="99">
        <f t="shared" si="8"/>
        <v>23738</v>
      </c>
      <c r="F47" s="85">
        <f t="shared" si="9"/>
        <v>1.1342598326195732</v>
      </c>
      <c r="G47" s="11"/>
    </row>
    <row r="48" spans="1:7" ht="15">
      <c r="A48" s="87" t="s">
        <v>23</v>
      </c>
      <c r="B48" s="88">
        <f t="shared" si="5"/>
        <v>1.1398438305617984</v>
      </c>
      <c r="C48" s="74">
        <f t="shared" si="6"/>
        <v>0.9872916177531795</v>
      </c>
      <c r="D48" s="88">
        <f t="shared" si="7"/>
        <v>0.7653351896993319</v>
      </c>
      <c r="E48" s="100">
        <f t="shared" si="8"/>
        <v>3357</v>
      </c>
      <c r="F48" s="90">
        <f t="shared" si="9"/>
        <v>0.7700945886621494</v>
      </c>
      <c r="G48" s="11"/>
    </row>
  </sheetData>
  <sheetProtection/>
  <printOptions/>
  <pageMargins left="0.75" right="0.75" top="1" bottom="1" header="0.5" footer="0.5"/>
  <pageSetup fitToHeight="2" fitToWidth="1"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1.00390625" style="1" customWidth="1"/>
    <col min="3" max="3" width="12.57421875" style="1" customWidth="1"/>
    <col min="4" max="6" width="16.00390625" style="1" bestFit="1" customWidth="1"/>
    <col min="7" max="7" width="18.8515625" style="1" bestFit="1" customWidth="1"/>
    <col min="8" max="8" width="12.00390625" style="1" bestFit="1" customWidth="1"/>
    <col min="9" max="9" width="9.421875" style="1" bestFit="1" customWidth="1"/>
    <col min="10" max="16384" width="9.140625" style="1" customWidth="1"/>
  </cols>
  <sheetData>
    <row r="2" ht="12.75">
      <c r="C2" s="23" t="s">
        <v>59</v>
      </c>
    </row>
    <row r="4" spans="1:9" ht="15">
      <c r="A4" s="5" t="s">
        <v>0</v>
      </c>
      <c r="B4" s="5" t="s">
        <v>2</v>
      </c>
      <c r="C4" s="5" t="s">
        <v>4</v>
      </c>
      <c r="D4" s="5" t="s">
        <v>5</v>
      </c>
      <c r="E4" s="5" t="s">
        <v>31</v>
      </c>
      <c r="F4" s="5" t="s">
        <v>29</v>
      </c>
      <c r="G4" s="5" t="s">
        <v>32</v>
      </c>
      <c r="H4" s="5" t="s">
        <v>7</v>
      </c>
      <c r="I4" s="5" t="s">
        <v>8</v>
      </c>
    </row>
    <row r="5" spans="1:9" ht="15" customHeight="1">
      <c r="A5" s="101" t="s">
        <v>16</v>
      </c>
      <c r="B5" s="29">
        <v>193</v>
      </c>
      <c r="C5" s="27">
        <v>5632.3284</v>
      </c>
      <c r="D5" s="27">
        <v>186.49264</v>
      </c>
      <c r="E5" s="27">
        <f aca="true" t="shared" si="0" ref="E5:E10">D5^2</f>
        <v>34779.504774169596</v>
      </c>
      <c r="F5" s="27">
        <f>B5/D5</f>
        <v>1.0348933877497792</v>
      </c>
      <c r="G5" s="27">
        <f aca="true" t="shared" si="1" ref="G5:G10">D5*(F5-$F$11)^2</f>
        <v>6.562661982550802</v>
      </c>
      <c r="H5" s="27">
        <v>186.49264</v>
      </c>
      <c r="I5" s="27">
        <v>4.346322</v>
      </c>
    </row>
    <row r="6" spans="1:9" ht="15" customHeight="1">
      <c r="A6" s="101" t="s">
        <v>18</v>
      </c>
      <c r="B6" s="29">
        <v>19292</v>
      </c>
      <c r="C6" s="27">
        <v>829189.42971</v>
      </c>
      <c r="D6" s="27">
        <v>28434.00896</v>
      </c>
      <c r="E6" s="27">
        <f t="shared" si="0"/>
        <v>808492865.5373602</v>
      </c>
      <c r="F6" s="27">
        <f aca="true" t="shared" si="2" ref="F6:F11">B6/D6</f>
        <v>0.6784832918614935</v>
      </c>
      <c r="G6" s="27">
        <f t="shared" si="1"/>
        <v>810.377777484622</v>
      </c>
      <c r="H6" s="27">
        <v>28434.00896</v>
      </c>
      <c r="I6" s="27">
        <v>718.508236</v>
      </c>
    </row>
    <row r="7" spans="1:9" ht="15" customHeight="1">
      <c r="A7" s="101" t="s">
        <v>19</v>
      </c>
      <c r="B7" s="29">
        <v>2654</v>
      </c>
      <c r="C7" s="27">
        <v>85509.78257</v>
      </c>
      <c r="D7" s="27">
        <v>3176.30985</v>
      </c>
      <c r="E7" s="27">
        <f t="shared" si="0"/>
        <v>10088944.263207024</v>
      </c>
      <c r="F7" s="27">
        <f t="shared" si="2"/>
        <v>0.8355608002160116</v>
      </c>
      <c r="G7" s="27">
        <f t="shared" si="1"/>
        <v>0.4379927193596941</v>
      </c>
      <c r="H7" s="27">
        <v>3176.30985</v>
      </c>
      <c r="I7" s="27">
        <v>95.679838</v>
      </c>
    </row>
    <row r="8" spans="1:9" ht="15" customHeight="1">
      <c r="A8" s="101" t="s">
        <v>21</v>
      </c>
      <c r="B8" s="29">
        <v>9335</v>
      </c>
      <c r="C8" s="27">
        <v>254632.52185</v>
      </c>
      <c r="D8" s="27">
        <v>7521.84117</v>
      </c>
      <c r="E8" s="27">
        <f t="shared" si="0"/>
        <v>56578094.586706966</v>
      </c>
      <c r="F8" s="27">
        <f t="shared" si="2"/>
        <v>1.2410525281006433</v>
      </c>
      <c r="G8" s="27">
        <f t="shared" si="1"/>
        <v>1166.1727964657218</v>
      </c>
      <c r="H8" s="27">
        <v>7521.84117</v>
      </c>
      <c r="I8" s="27">
        <v>155.866068</v>
      </c>
    </row>
    <row r="9" spans="1:9" ht="15" customHeight="1">
      <c r="A9" s="101" t="s">
        <v>22</v>
      </c>
      <c r="B9" s="29">
        <v>9179</v>
      </c>
      <c r="C9" s="27">
        <v>223581.26842</v>
      </c>
      <c r="D9" s="27">
        <v>7973.8052</v>
      </c>
      <c r="E9" s="27">
        <f t="shared" si="0"/>
        <v>63581569.367547035</v>
      </c>
      <c r="F9" s="27">
        <f t="shared" si="2"/>
        <v>1.1511442491722772</v>
      </c>
      <c r="G9" s="27">
        <f t="shared" si="1"/>
        <v>736.1347922913895</v>
      </c>
      <c r="H9" s="27">
        <v>7973.8052</v>
      </c>
      <c r="I9" s="27">
        <v>201.128338</v>
      </c>
    </row>
    <row r="10" spans="1:9" ht="15" customHeight="1">
      <c r="A10" s="101" t="s">
        <v>23</v>
      </c>
      <c r="B10" s="29">
        <v>5318</v>
      </c>
      <c r="C10" s="27">
        <v>168072.90488</v>
      </c>
      <c r="D10" s="27">
        <v>6963.18263</v>
      </c>
      <c r="E10" s="27">
        <f t="shared" si="0"/>
        <v>48485912.33873372</v>
      </c>
      <c r="F10" s="27">
        <f t="shared" si="2"/>
        <v>0.7637312250131231</v>
      </c>
      <c r="G10" s="27">
        <f t="shared" si="1"/>
        <v>48.633259220347675</v>
      </c>
      <c r="H10" s="27">
        <v>6963.18263</v>
      </c>
      <c r="I10" s="27">
        <v>217.025266</v>
      </c>
    </row>
    <row r="11" spans="1:9" s="91" customFormat="1" ht="15" customHeight="1">
      <c r="A11" s="91" t="s">
        <v>64</v>
      </c>
      <c r="B11" s="93">
        <f>SUM(B5:B10)</f>
        <v>45971</v>
      </c>
      <c r="C11" s="92"/>
      <c r="D11" s="92">
        <f>SUM(D5:D10)</f>
        <v>54255.640450000006</v>
      </c>
      <c r="E11" s="92">
        <f>SUM(E5:E10)</f>
        <v>987262165.5983292</v>
      </c>
      <c r="F11" s="94">
        <f t="shared" si="2"/>
        <v>0.8473036097023898</v>
      </c>
      <c r="G11" s="92">
        <f>SUM(G5:G10)</f>
        <v>2768.3192801639916</v>
      </c>
      <c r="H11" s="92">
        <f>SUM(H5:H10)</f>
        <v>54255.640450000006</v>
      </c>
      <c r="I11" s="92">
        <f>SUM(I5:I10)</f>
        <v>1392.554068</v>
      </c>
    </row>
    <row r="18" spans="1:8" ht="15">
      <c r="A18" s="2" t="s">
        <v>0</v>
      </c>
      <c r="B18" s="10" t="s">
        <v>47</v>
      </c>
      <c r="C18" s="10" t="s">
        <v>48</v>
      </c>
      <c r="D18" s="10" t="s">
        <v>38</v>
      </c>
      <c r="E18" s="10" t="s">
        <v>36</v>
      </c>
      <c r="F18" s="10" t="s">
        <v>35</v>
      </c>
      <c r="G18" s="10" t="s">
        <v>33</v>
      </c>
      <c r="H18" s="10" t="s">
        <v>34</v>
      </c>
    </row>
    <row r="19" spans="1:8" ht="15">
      <c r="A19" s="6" t="s">
        <v>16</v>
      </c>
      <c r="B19" s="1">
        <f aca="true" t="shared" si="3" ref="B19:B24">H5/D5</f>
        <v>1</v>
      </c>
      <c r="C19" s="80">
        <f aca="true" t="shared" si="4" ref="C19:C24">I5/D5</f>
        <v>0.023305595330732624</v>
      </c>
      <c r="D19" s="80">
        <f aca="true" t="shared" si="5" ref="D19:D24">G5</f>
        <v>6.562661982550802</v>
      </c>
      <c r="E19" s="80"/>
      <c r="F19" s="80"/>
      <c r="G19" s="80"/>
      <c r="H19" s="80"/>
    </row>
    <row r="20" spans="1:8" ht="15">
      <c r="A20" s="6" t="s">
        <v>18</v>
      </c>
      <c r="B20" s="1">
        <f t="shared" si="3"/>
        <v>1</v>
      </c>
      <c r="C20" s="80">
        <f t="shared" si="4"/>
        <v>0.025269325792601847</v>
      </c>
      <c r="D20" s="80">
        <f t="shared" si="5"/>
        <v>810.377777484622</v>
      </c>
      <c r="E20" s="80"/>
      <c r="F20" s="80"/>
      <c r="G20" s="80"/>
      <c r="H20" s="80"/>
    </row>
    <row r="21" spans="1:8" ht="15">
      <c r="A21" s="6" t="s">
        <v>19</v>
      </c>
      <c r="B21" s="1">
        <f t="shared" si="3"/>
        <v>1</v>
      </c>
      <c r="C21" s="80">
        <f t="shared" si="4"/>
        <v>0.03012295478666856</v>
      </c>
      <c r="D21" s="80">
        <f t="shared" si="5"/>
        <v>0.4379927193596941</v>
      </c>
      <c r="E21" s="80"/>
      <c r="F21" s="80"/>
      <c r="G21" s="80"/>
      <c r="H21" s="80"/>
    </row>
    <row r="22" spans="1:8" ht="15">
      <c r="A22" s="6" t="s">
        <v>21</v>
      </c>
      <c r="B22" s="1">
        <f t="shared" si="3"/>
        <v>1</v>
      </c>
      <c r="C22" s="80">
        <f t="shared" si="4"/>
        <v>0.020721797293680427</v>
      </c>
      <c r="D22" s="80">
        <f t="shared" si="5"/>
        <v>1166.1727964657218</v>
      </c>
      <c r="E22" s="80"/>
      <c r="F22" s="80"/>
      <c r="G22" s="80"/>
      <c r="H22" s="80"/>
    </row>
    <row r="23" spans="1:8" ht="15">
      <c r="A23" s="6" t="s">
        <v>22</v>
      </c>
      <c r="B23" s="1">
        <f t="shared" si="3"/>
        <v>1</v>
      </c>
      <c r="C23" s="80">
        <f t="shared" si="4"/>
        <v>0.025223633253543744</v>
      </c>
      <c r="D23" s="80">
        <f t="shared" si="5"/>
        <v>736.1347922913895</v>
      </c>
      <c r="E23" s="80"/>
      <c r="F23" s="80"/>
      <c r="G23" s="80"/>
      <c r="H23" s="80"/>
    </row>
    <row r="24" spans="1:8" ht="15">
      <c r="A24" s="6" t="s">
        <v>23</v>
      </c>
      <c r="B24" s="1">
        <f t="shared" si="3"/>
        <v>1</v>
      </c>
      <c r="C24" s="80">
        <f t="shared" si="4"/>
        <v>0.0311675389734823</v>
      </c>
      <c r="D24" s="80">
        <f t="shared" si="5"/>
        <v>48.633259220347675</v>
      </c>
      <c r="E24" s="80"/>
      <c r="F24" s="80"/>
      <c r="G24" s="80"/>
      <c r="H24" s="80"/>
    </row>
    <row r="25" spans="1:8" s="26" customFormat="1" ht="12.75">
      <c r="A25" s="26" t="s">
        <v>64</v>
      </c>
      <c r="B25" s="26">
        <f>SUM(B19:B24)</f>
        <v>6</v>
      </c>
      <c r="C25" s="28">
        <f>SUM(C19:C24)</f>
        <v>0.1558108454307095</v>
      </c>
      <c r="D25" s="28">
        <f>SUM(D19:D24)</f>
        <v>2768.3192801639916</v>
      </c>
      <c r="E25" s="28">
        <f>-F11*(B25-H11/D11)</f>
        <v>-4.236518048511949</v>
      </c>
      <c r="F25" s="28">
        <f>F11^2*(C25-I11/D11)</f>
        <v>0.09343364974585375</v>
      </c>
      <c r="G25" s="28">
        <f>D11-E11/D11-C25+I11/D11</f>
        <v>36059.02128795546</v>
      </c>
      <c r="H25" s="28">
        <f>(D25+E25+F25)/G25</f>
        <v>0.07665699447834219</v>
      </c>
    </row>
    <row r="37" spans="1:6" ht="12.75">
      <c r="A37" s="56"/>
      <c r="B37" s="34" t="s">
        <v>59</v>
      </c>
      <c r="C37" s="58"/>
      <c r="D37" s="58"/>
      <c r="E37" s="58"/>
      <c r="F37" s="59"/>
    </row>
    <row r="38" spans="1:6" ht="30">
      <c r="A38" s="60"/>
      <c r="B38" s="13" t="s">
        <v>25</v>
      </c>
      <c r="C38" s="61"/>
      <c r="D38" s="13" t="s">
        <v>26</v>
      </c>
      <c r="E38" s="62"/>
      <c r="F38" s="63" t="s">
        <v>55</v>
      </c>
    </row>
    <row r="39" spans="1:6" ht="15" customHeight="1">
      <c r="A39" s="60"/>
      <c r="B39" s="13" t="s">
        <v>37</v>
      </c>
      <c r="C39" s="61"/>
      <c r="D39" s="13" t="s">
        <v>37</v>
      </c>
      <c r="E39" s="64" t="s">
        <v>28</v>
      </c>
      <c r="F39" s="65" t="s">
        <v>37</v>
      </c>
    </row>
    <row r="40" spans="1:6" ht="15">
      <c r="A40" s="66" t="s">
        <v>0</v>
      </c>
      <c r="B40" s="13" t="s">
        <v>53</v>
      </c>
      <c r="C40" s="14" t="s">
        <v>27</v>
      </c>
      <c r="D40" s="13" t="s">
        <v>53</v>
      </c>
      <c r="E40" s="67" t="s">
        <v>44</v>
      </c>
      <c r="F40" s="65" t="s">
        <v>53</v>
      </c>
    </row>
    <row r="41" spans="1:6" ht="15">
      <c r="A41" s="102" t="s">
        <v>16</v>
      </c>
      <c r="B41" s="45">
        <f aca="true" t="shared" si="6" ref="B41:B46">$F$11</f>
        <v>0.8473036097023898</v>
      </c>
      <c r="C41" s="84">
        <f aca="true" t="shared" si="7" ref="C41:C46">D5/(D5+$F$11*H5/(D5)-($F$11^2+$H$25)*I5/($H$25*D5))</f>
        <v>0.9967624956390082</v>
      </c>
      <c r="D41" s="45">
        <f aca="true" t="shared" si="8" ref="D41:D46">F5</f>
        <v>1.0348933877497792</v>
      </c>
      <c r="E41" s="47">
        <f aca="true" t="shared" si="9" ref="E41:E46">B5</f>
        <v>193</v>
      </c>
      <c r="F41" s="48">
        <f aca="true" t="shared" si="10" ref="F41:F46">C41*D41+(1-C41)*B41</f>
        <v>1.0342860650252732</v>
      </c>
    </row>
    <row r="42" spans="1:6" ht="15">
      <c r="A42" s="102" t="s">
        <v>18</v>
      </c>
      <c r="B42" s="45">
        <f t="shared" si="6"/>
        <v>0.8473036097023898</v>
      </c>
      <c r="C42" s="84">
        <f t="shared" si="7"/>
        <v>0.9999794132127863</v>
      </c>
      <c r="D42" s="45">
        <f t="shared" si="8"/>
        <v>0.6784832918614935</v>
      </c>
      <c r="E42" s="47">
        <f t="shared" si="9"/>
        <v>19292</v>
      </c>
      <c r="F42" s="48">
        <f t="shared" si="10"/>
        <v>0.6784867673294542</v>
      </c>
    </row>
    <row r="43" spans="1:6" ht="15">
      <c r="A43" s="102" t="s">
        <v>19</v>
      </c>
      <c r="B43" s="45">
        <f t="shared" si="6"/>
        <v>0.8473036097023898</v>
      </c>
      <c r="C43" s="84">
        <f t="shared" si="7"/>
        <v>0.9998315727863091</v>
      </c>
      <c r="D43" s="45">
        <f t="shared" si="8"/>
        <v>0.8355608002160116</v>
      </c>
      <c r="E43" s="47">
        <f t="shared" si="9"/>
        <v>2654</v>
      </c>
      <c r="F43" s="48">
        <f t="shared" si="10"/>
        <v>0.8355627780246944</v>
      </c>
    </row>
    <row r="44" spans="1:6" ht="15">
      <c r="A44" s="102" t="s">
        <v>21</v>
      </c>
      <c r="B44" s="45">
        <f t="shared" si="6"/>
        <v>0.8473036097023898</v>
      </c>
      <c r="C44" s="84">
        <f t="shared" si="7"/>
        <v>0.9999159167687298</v>
      </c>
      <c r="D44" s="45">
        <f t="shared" si="8"/>
        <v>1.2410525281006433</v>
      </c>
      <c r="E44" s="47">
        <f t="shared" si="9"/>
        <v>9335</v>
      </c>
      <c r="F44" s="48">
        <f t="shared" si="10"/>
        <v>1.2410194204192753</v>
      </c>
    </row>
    <row r="45" spans="1:6" ht="15">
      <c r="A45" s="102" t="s">
        <v>22</v>
      </c>
      <c r="B45" s="45">
        <f t="shared" si="6"/>
        <v>0.8473036097023898</v>
      </c>
      <c r="C45" s="84">
        <f t="shared" si="7"/>
        <v>0.9999265335044587</v>
      </c>
      <c r="D45" s="45">
        <f t="shared" si="8"/>
        <v>1.1511442491722772</v>
      </c>
      <c r="E45" s="47">
        <f t="shared" si="9"/>
        <v>9179</v>
      </c>
      <c r="F45" s="48">
        <f t="shared" si="10"/>
        <v>1.1511219270652924</v>
      </c>
    </row>
    <row r="46" spans="1:6" ht="15">
      <c r="A46" s="103" t="s">
        <v>23</v>
      </c>
      <c r="B46" s="51">
        <f t="shared" si="6"/>
        <v>0.8473036097023898</v>
      </c>
      <c r="C46" s="89">
        <f t="shared" si="7"/>
        <v>0.9999247183124259</v>
      </c>
      <c r="D46" s="51">
        <f t="shared" si="8"/>
        <v>0.7637312250131231</v>
      </c>
      <c r="E46" s="53">
        <f t="shared" si="9"/>
        <v>5318</v>
      </c>
      <c r="F46" s="54">
        <f t="shared" si="10"/>
        <v>0.763737516483277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7.00390625" style="1" bestFit="1" customWidth="1"/>
    <col min="3" max="3" width="16.7109375" style="1" bestFit="1" customWidth="1"/>
    <col min="4" max="4" width="20.00390625" style="1" bestFit="1" customWidth="1"/>
    <col min="5" max="5" width="16.7109375" style="1" bestFit="1" customWidth="1"/>
    <col min="6" max="6" width="26.28125" style="1" bestFit="1" customWidth="1"/>
    <col min="7" max="7" width="16.7109375" style="1" bestFit="1" customWidth="1"/>
    <col min="8" max="8" width="22.57421875" style="1" bestFit="1" customWidth="1"/>
    <col min="9" max="9" width="21.57421875" style="1" bestFit="1" customWidth="1"/>
    <col min="10" max="16384" width="9.140625" style="1" customWidth="1"/>
  </cols>
  <sheetData>
    <row r="2" ht="12.75">
      <c r="C2" s="23" t="s">
        <v>60</v>
      </c>
    </row>
    <row r="4" spans="1:9" ht="15">
      <c r="A4" s="5" t="s">
        <v>0</v>
      </c>
      <c r="B4" s="5" t="s">
        <v>1</v>
      </c>
      <c r="C4" s="5" t="s">
        <v>3</v>
      </c>
      <c r="D4" s="5" t="s">
        <v>4</v>
      </c>
      <c r="E4" s="5" t="s">
        <v>6</v>
      </c>
      <c r="F4" s="5" t="s">
        <v>39</v>
      </c>
      <c r="G4" s="5" t="s">
        <v>30</v>
      </c>
      <c r="H4" s="5" t="s">
        <v>9</v>
      </c>
      <c r="I4" s="5" t="s">
        <v>10</v>
      </c>
    </row>
    <row r="5" spans="1:9" ht="15" customHeight="1">
      <c r="A5" s="104" t="s">
        <v>16</v>
      </c>
      <c r="B5" s="29">
        <v>388321313</v>
      </c>
      <c r="C5" s="29">
        <v>6072292</v>
      </c>
      <c r="D5" s="27">
        <v>5632.3284</v>
      </c>
      <c r="E5" s="27">
        <v>7034441.11483</v>
      </c>
      <c r="F5" s="29">
        <f aca="true" t="shared" si="0" ref="F5:F10">E5^2</f>
        <v>49483361798010.734</v>
      </c>
      <c r="G5" s="27">
        <f>C5/E5</f>
        <v>0.8632230906302423</v>
      </c>
      <c r="H5" s="29">
        <v>3677320558569.432</v>
      </c>
      <c r="I5" s="29">
        <v>116578050989.50447</v>
      </c>
    </row>
    <row r="6" spans="1:9" ht="15" customHeight="1">
      <c r="A6" s="104" t="s">
        <v>18</v>
      </c>
      <c r="B6" s="29">
        <v>22255811900</v>
      </c>
      <c r="C6" s="29">
        <v>341065233</v>
      </c>
      <c r="D6" s="27">
        <v>829189.42971</v>
      </c>
      <c r="E6" s="27">
        <v>457482875.98558</v>
      </c>
      <c r="F6" s="29">
        <f t="shared" si="0"/>
        <v>2.092905818200376E+17</v>
      </c>
      <c r="G6" s="27">
        <f aca="true" t="shared" si="1" ref="G6:G11">C6/E6</f>
        <v>0.7455256817322938</v>
      </c>
      <c r="H6" s="29">
        <v>58796161384498.86</v>
      </c>
      <c r="I6" s="29">
        <v>2037146234545.0454</v>
      </c>
    </row>
    <row r="7" spans="1:9" ht="15" customHeight="1">
      <c r="A7" s="104" t="s">
        <v>19</v>
      </c>
      <c r="B7" s="29">
        <v>8868262320</v>
      </c>
      <c r="C7" s="29">
        <v>243368766</v>
      </c>
      <c r="D7" s="27">
        <v>85509.78257</v>
      </c>
      <c r="E7" s="27">
        <v>243268935.43842</v>
      </c>
      <c r="F7" s="29">
        <f t="shared" si="0"/>
        <v>59179774949342160</v>
      </c>
      <c r="G7" s="27">
        <f t="shared" si="1"/>
        <v>1.0004103711861116</v>
      </c>
      <c r="H7" s="29">
        <v>172149771466770.1</v>
      </c>
      <c r="I7" s="29">
        <v>7594577120645.648</v>
      </c>
    </row>
    <row r="8" spans="1:9" ht="15" customHeight="1">
      <c r="A8" s="104" t="s">
        <v>21</v>
      </c>
      <c r="B8" s="29">
        <v>4909719807</v>
      </c>
      <c r="C8" s="29">
        <v>125056110</v>
      </c>
      <c r="D8" s="27">
        <v>254632.52185</v>
      </c>
      <c r="E8" s="27">
        <v>75779641.45611</v>
      </c>
      <c r="F8" s="29">
        <f t="shared" si="0"/>
        <v>5742554059216585</v>
      </c>
      <c r="G8" s="27">
        <f t="shared" si="1"/>
        <v>1.6502599853607107</v>
      </c>
      <c r="H8" s="29">
        <v>7310570237032.472</v>
      </c>
      <c r="I8" s="29">
        <v>175020660366.02426</v>
      </c>
    </row>
    <row r="9" spans="1:9" ht="15" customHeight="1">
      <c r="A9" s="104" t="s">
        <v>22</v>
      </c>
      <c r="B9" s="29">
        <v>40106990491</v>
      </c>
      <c r="C9" s="29">
        <v>847453473</v>
      </c>
      <c r="D9" s="27">
        <v>223581.26842</v>
      </c>
      <c r="E9" s="27">
        <v>714712078.6236</v>
      </c>
      <c r="F9" s="29">
        <f t="shared" si="0"/>
        <v>5.10813355330467E+17</v>
      </c>
      <c r="G9" s="27">
        <f t="shared" si="1"/>
        <v>1.1857270897562482</v>
      </c>
      <c r="H9" s="29">
        <v>179158977829236.16</v>
      </c>
      <c r="I9" s="29">
        <v>4544498856878.951</v>
      </c>
    </row>
    <row r="10" spans="1:9" ht="15" customHeight="1">
      <c r="A10" s="104" t="s">
        <v>23</v>
      </c>
      <c r="B10" s="29">
        <v>7618814689</v>
      </c>
      <c r="C10" s="29">
        <v>150308098</v>
      </c>
      <c r="D10" s="27">
        <v>168072.90488</v>
      </c>
      <c r="E10" s="27">
        <v>164138610.89667</v>
      </c>
      <c r="F10" s="29">
        <f t="shared" si="0"/>
        <v>26941483587088440</v>
      </c>
      <c r="G10" s="27">
        <f t="shared" si="1"/>
        <v>0.9157388208592997</v>
      </c>
      <c r="H10" s="29">
        <v>8955347834413.361</v>
      </c>
      <c r="I10" s="29">
        <v>302636428490.4243</v>
      </c>
    </row>
    <row r="11" spans="1:12" s="91" customFormat="1" ht="15" customHeight="1">
      <c r="A11" s="91" t="s">
        <v>64</v>
      </c>
      <c r="C11" s="93">
        <f>SUM(C5:C10)</f>
        <v>1713323972</v>
      </c>
      <c r="D11" s="93"/>
      <c r="E11" s="93">
        <f>SUM(E5:E10)</f>
        <v>1662416583.5152102</v>
      </c>
      <c r="F11" s="93">
        <f>SUM(F5:F10)</f>
        <v>8.120172331079498E+17</v>
      </c>
      <c r="G11" s="94">
        <f t="shared" si="1"/>
        <v>1.0306225220498855</v>
      </c>
      <c r="H11" s="93">
        <f>SUM(H5:H10)</f>
        <v>430048149310520.4</v>
      </c>
      <c r="I11" s="93">
        <f>SUM(I5:I10)</f>
        <v>14770457351915.598</v>
      </c>
      <c r="J11" s="92"/>
      <c r="K11" s="92"/>
      <c r="L11" s="92"/>
    </row>
    <row r="18" spans="1:9" ht="15">
      <c r="A18" s="10" t="s">
        <v>0</v>
      </c>
      <c r="B18" s="10" t="s">
        <v>45</v>
      </c>
      <c r="C18" s="10" t="s">
        <v>46</v>
      </c>
      <c r="D18" s="10" t="s">
        <v>63</v>
      </c>
      <c r="E18" s="10" t="s">
        <v>40</v>
      </c>
      <c r="F18" s="10" t="s">
        <v>41</v>
      </c>
      <c r="G18" s="10" t="s">
        <v>42</v>
      </c>
      <c r="H18" s="10" t="s">
        <v>43</v>
      </c>
      <c r="I18" s="15" t="s">
        <v>2</v>
      </c>
    </row>
    <row r="19" spans="1:13" ht="12.75">
      <c r="A19" s="101" t="s">
        <v>16</v>
      </c>
      <c r="B19" s="32">
        <f aca="true" t="shared" si="2" ref="B19:B24">H5/E5</f>
        <v>522759.448624413</v>
      </c>
      <c r="C19" s="32">
        <f aca="true" t="shared" si="3" ref="C19:C24">I5/E5</f>
        <v>16572.468101799128</v>
      </c>
      <c r="D19" s="32">
        <f aca="true" t="shared" si="4" ref="D19:D24">E5*(G5-$G$11)^2</f>
        <v>197123.11601612862</v>
      </c>
      <c r="E19" s="32"/>
      <c r="F19" s="32"/>
      <c r="G19" s="32"/>
      <c r="H19" s="32"/>
      <c r="I19" s="130">
        <v>193</v>
      </c>
      <c r="J19" s="32"/>
      <c r="K19" s="7"/>
      <c r="L19" s="7"/>
      <c r="M19" s="7"/>
    </row>
    <row r="20" spans="1:13" ht="12.75">
      <c r="A20" s="101" t="s">
        <v>18</v>
      </c>
      <c r="B20" s="32">
        <f t="shared" si="2"/>
        <v>128521.0102297952</v>
      </c>
      <c r="C20" s="32">
        <f t="shared" si="3"/>
        <v>4452.945326437217</v>
      </c>
      <c r="D20" s="32">
        <f t="shared" si="4"/>
        <v>37184303.48081651</v>
      </c>
      <c r="E20" s="32"/>
      <c r="F20" s="32"/>
      <c r="G20" s="32"/>
      <c r="H20" s="32"/>
      <c r="I20" s="130">
        <v>19292</v>
      </c>
      <c r="J20" s="32"/>
      <c r="K20" s="7"/>
      <c r="L20" s="7"/>
      <c r="M20" s="7"/>
    </row>
    <row r="21" spans="1:13" ht="12.75">
      <c r="A21" s="101" t="s">
        <v>19</v>
      </c>
      <c r="B21" s="32">
        <f t="shared" si="2"/>
        <v>707652.0935832652</v>
      </c>
      <c r="C21" s="32">
        <f t="shared" si="3"/>
        <v>31218.852941328816</v>
      </c>
      <c r="D21" s="32">
        <f t="shared" si="4"/>
        <v>222049.5738271042</v>
      </c>
      <c r="E21" s="32"/>
      <c r="F21" s="32"/>
      <c r="G21" s="32"/>
      <c r="H21" s="32"/>
      <c r="I21" s="130">
        <v>2654</v>
      </c>
      <c r="J21" s="32"/>
      <c r="K21" s="7"/>
      <c r="L21" s="7"/>
      <c r="M21" s="7"/>
    </row>
    <row r="22" spans="1:13" ht="12.75">
      <c r="A22" s="101" t="s">
        <v>21</v>
      </c>
      <c r="B22" s="32">
        <f t="shared" si="2"/>
        <v>96471.42816407494</v>
      </c>
      <c r="C22" s="32">
        <f t="shared" si="3"/>
        <v>2309.600006056938</v>
      </c>
      <c r="D22" s="32">
        <f t="shared" si="4"/>
        <v>29095637.739265777</v>
      </c>
      <c r="E22" s="32"/>
      <c r="F22" s="32"/>
      <c r="G22" s="32"/>
      <c r="H22" s="32"/>
      <c r="I22" s="130">
        <v>9335</v>
      </c>
      <c r="J22" s="32"/>
      <c r="K22" s="7"/>
      <c r="L22" s="7"/>
      <c r="M22" s="7"/>
    </row>
    <row r="23" spans="1:13" ht="12.75">
      <c r="A23" s="101" t="s">
        <v>22</v>
      </c>
      <c r="B23" s="32">
        <f t="shared" si="2"/>
        <v>250672.93975815043</v>
      </c>
      <c r="C23" s="32">
        <f t="shared" si="3"/>
        <v>6358.502945173103</v>
      </c>
      <c r="D23" s="32">
        <f t="shared" si="4"/>
        <v>17194133.6027426</v>
      </c>
      <c r="E23" s="32"/>
      <c r="F23" s="32"/>
      <c r="G23" s="32"/>
      <c r="H23" s="32"/>
      <c r="I23" s="130">
        <v>9179</v>
      </c>
      <c r="J23" s="32"/>
      <c r="K23" s="7"/>
      <c r="L23" s="7"/>
      <c r="M23" s="7"/>
    </row>
    <row r="24" spans="1:13" ht="12.75">
      <c r="A24" s="101" t="s">
        <v>23</v>
      </c>
      <c r="B24" s="32">
        <f t="shared" si="2"/>
        <v>54559.66628139074</v>
      </c>
      <c r="C24" s="32">
        <f t="shared" si="3"/>
        <v>1843.7857298606157</v>
      </c>
      <c r="D24" s="32">
        <f t="shared" si="4"/>
        <v>2166344.850394951</v>
      </c>
      <c r="E24" s="32"/>
      <c r="F24" s="32"/>
      <c r="G24" s="32"/>
      <c r="H24" s="32"/>
      <c r="I24" s="130">
        <v>5318</v>
      </c>
      <c r="J24" s="32"/>
      <c r="K24" s="7"/>
      <c r="L24" s="7"/>
      <c r="M24" s="7"/>
    </row>
    <row r="25" spans="1:10" s="26" customFormat="1" ht="12.75">
      <c r="A25" s="26" t="s">
        <v>64</v>
      </c>
      <c r="B25" s="28">
        <f>SUM(B19:B24)</f>
        <v>1760636.5866410895</v>
      </c>
      <c r="C25" s="28">
        <f>SUM(C19:C24)</f>
        <v>62756.15505065581</v>
      </c>
      <c r="D25" s="28">
        <f>SUM(D19:D24)</f>
        <v>86059592.36306307</v>
      </c>
      <c r="E25" s="28">
        <f>-G11*(B25-H11/E11)</f>
        <v>-1547941.4649400332</v>
      </c>
      <c r="F25" s="28">
        <f>G11^2*(C25-I11/E11)</f>
        <v>57221.0862271132</v>
      </c>
      <c r="G25" s="28">
        <f>E11-F11/E11-C25+I11/E11</f>
        <v>1173906785.4438643</v>
      </c>
      <c r="H25" s="28">
        <f>(D25+E25+F25)/G25</f>
        <v>0.07204053425108531</v>
      </c>
      <c r="I25" s="28"/>
      <c r="J25" s="28"/>
    </row>
    <row r="34" spans="1:6" ht="12.75">
      <c r="A34" s="56"/>
      <c r="B34" s="34" t="s">
        <v>60</v>
      </c>
      <c r="C34" s="58"/>
      <c r="D34" s="58"/>
      <c r="E34" s="58"/>
      <c r="F34" s="59"/>
    </row>
    <row r="35" spans="1:6" ht="15">
      <c r="A35" s="60"/>
      <c r="B35" s="13" t="s">
        <v>25</v>
      </c>
      <c r="C35" s="61"/>
      <c r="D35" s="13" t="s">
        <v>26</v>
      </c>
      <c r="E35" s="62"/>
      <c r="F35" s="63" t="s">
        <v>55</v>
      </c>
    </row>
    <row r="36" spans="1:6" ht="15">
      <c r="A36" s="60"/>
      <c r="B36" s="13" t="s">
        <v>37</v>
      </c>
      <c r="C36" s="61"/>
      <c r="D36" s="13" t="s">
        <v>37</v>
      </c>
      <c r="E36" s="64" t="s">
        <v>28</v>
      </c>
      <c r="F36" s="65" t="s">
        <v>37</v>
      </c>
    </row>
    <row r="37" spans="1:6" ht="15">
      <c r="A37" s="66" t="s">
        <v>0</v>
      </c>
      <c r="B37" s="13" t="s">
        <v>52</v>
      </c>
      <c r="C37" s="14" t="s">
        <v>27</v>
      </c>
      <c r="D37" s="13" t="s">
        <v>52</v>
      </c>
      <c r="E37" s="67" t="s">
        <v>44</v>
      </c>
      <c r="F37" s="65" t="s">
        <v>52</v>
      </c>
    </row>
    <row r="38" spans="1:6" ht="15">
      <c r="A38" s="102" t="s">
        <v>16</v>
      </c>
      <c r="B38" s="45">
        <f aca="true" t="shared" si="5" ref="B38:B43">$G$11</f>
        <v>1.0306225220498855</v>
      </c>
      <c r="C38" s="69">
        <f aca="true" t="shared" si="6" ref="C38:C43">E5/(E5+$G$11*H5/($H$25*E5)-($G$11^2+$H$25)*I5/($H$25*E5))</f>
        <v>0.4935689945140058</v>
      </c>
      <c r="D38" s="45">
        <f aca="true" t="shared" si="7" ref="D38:D43">G5</f>
        <v>0.8632230906302423</v>
      </c>
      <c r="E38" s="47">
        <f aca="true" t="shared" si="8" ref="E38:E43">I19</f>
        <v>193</v>
      </c>
      <c r="F38" s="48">
        <f aca="true" t="shared" si="9" ref="F38:F43">C38*D38+(1-C38)*B38</f>
        <v>0.9479993530018759</v>
      </c>
    </row>
    <row r="39" spans="1:6" ht="15">
      <c r="A39" s="102" t="s">
        <v>18</v>
      </c>
      <c r="B39" s="45">
        <f t="shared" si="5"/>
        <v>1.0306225220498855</v>
      </c>
      <c r="C39" s="69">
        <f t="shared" si="6"/>
        <v>0.9961490976630814</v>
      </c>
      <c r="D39" s="45">
        <f t="shared" si="7"/>
        <v>0.7455256817322938</v>
      </c>
      <c r="E39" s="47">
        <f t="shared" si="8"/>
        <v>19292</v>
      </c>
      <c r="F39" s="48">
        <f t="shared" si="9"/>
        <v>0.7466235618209209</v>
      </c>
    </row>
    <row r="40" spans="1:6" ht="15">
      <c r="A40" s="102" t="s">
        <v>19</v>
      </c>
      <c r="B40" s="45">
        <f t="shared" si="5"/>
        <v>1.0306225220498855</v>
      </c>
      <c r="C40" s="69">
        <f t="shared" si="6"/>
        <v>0.9619129583204411</v>
      </c>
      <c r="D40" s="45">
        <f t="shared" si="7"/>
        <v>1.0004103711861116</v>
      </c>
      <c r="E40" s="47">
        <f t="shared" si="8"/>
        <v>2654</v>
      </c>
      <c r="F40" s="48">
        <f t="shared" si="9"/>
        <v>1.0015610626352893</v>
      </c>
    </row>
    <row r="41" spans="1:6" ht="15">
      <c r="A41" s="102" t="s">
        <v>21</v>
      </c>
      <c r="B41" s="45">
        <f t="shared" si="5"/>
        <v>1.0306225220498855</v>
      </c>
      <c r="C41" s="69">
        <f t="shared" si="6"/>
        <v>0.9825763467562726</v>
      </c>
      <c r="D41" s="45">
        <f t="shared" si="7"/>
        <v>1.6502599853607107</v>
      </c>
      <c r="E41" s="47">
        <f t="shared" si="8"/>
        <v>9335</v>
      </c>
      <c r="F41" s="48">
        <f t="shared" si="9"/>
        <v>1.63946363706316</v>
      </c>
    </row>
    <row r="42" spans="1:6" ht="15">
      <c r="A42" s="102" t="s">
        <v>22</v>
      </c>
      <c r="B42" s="45">
        <f t="shared" si="5"/>
        <v>1.0306225220498855</v>
      </c>
      <c r="C42" s="69">
        <f t="shared" si="6"/>
        <v>0.9951461105893373</v>
      </c>
      <c r="D42" s="45">
        <f t="shared" si="7"/>
        <v>1.1857270897562482</v>
      </c>
      <c r="E42" s="47">
        <f t="shared" si="8"/>
        <v>9179</v>
      </c>
      <c r="F42" s="48">
        <f t="shared" si="9"/>
        <v>1.184974229337513</v>
      </c>
    </row>
    <row r="43" spans="1:6" ht="15">
      <c r="A43" s="103" t="s">
        <v>23</v>
      </c>
      <c r="B43" s="51">
        <f t="shared" si="5"/>
        <v>1.0306225220498855</v>
      </c>
      <c r="C43" s="74">
        <f t="shared" si="6"/>
        <v>0.9954423610131394</v>
      </c>
      <c r="D43" s="51">
        <f t="shared" si="7"/>
        <v>0.9157388208592997</v>
      </c>
      <c r="E43" s="53">
        <f t="shared" si="8"/>
        <v>5318</v>
      </c>
      <c r="F43" s="54">
        <f t="shared" si="9"/>
        <v>0.9162624192948008</v>
      </c>
    </row>
    <row r="44" ht="12.75">
      <c r="D44" s="16"/>
    </row>
  </sheetData>
  <sheetProtection/>
  <printOptions/>
  <pageMargins left="0.75" right="0.75" top="1" bottom="1" header="0.5" footer="0.5"/>
  <pageSetup fitToHeight="2" fitToWidth="1"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2.00390625" style="1" customWidth="1"/>
    <col min="3" max="3" width="14.28125" style="1" customWidth="1"/>
    <col min="4" max="6" width="16.00390625" style="1" bestFit="1" customWidth="1"/>
    <col min="7" max="7" width="18.8515625" style="1" bestFit="1" customWidth="1"/>
    <col min="8" max="8" width="12.00390625" style="1" bestFit="1" customWidth="1"/>
    <col min="9" max="16384" width="9.140625" style="1" customWidth="1"/>
  </cols>
  <sheetData>
    <row r="2" ht="12.75">
      <c r="C2" s="23" t="s">
        <v>61</v>
      </c>
    </row>
    <row r="4" spans="1:9" ht="15">
      <c r="A4" s="9" t="s">
        <v>0</v>
      </c>
      <c r="B4" s="9" t="s">
        <v>2</v>
      </c>
      <c r="C4" s="9" t="s">
        <v>4</v>
      </c>
      <c r="D4" s="9" t="s">
        <v>5</v>
      </c>
      <c r="E4" s="9" t="s">
        <v>31</v>
      </c>
      <c r="F4" s="9" t="s">
        <v>49</v>
      </c>
      <c r="G4" s="9" t="s">
        <v>50</v>
      </c>
      <c r="H4" s="9" t="s">
        <v>7</v>
      </c>
      <c r="I4" s="9" t="s">
        <v>8</v>
      </c>
    </row>
    <row r="5" spans="1:14" ht="12.75">
      <c r="A5" s="105" t="s">
        <v>15</v>
      </c>
      <c r="B5" s="29">
        <v>273</v>
      </c>
      <c r="C5" s="27">
        <v>3696.58903</v>
      </c>
      <c r="D5" s="27">
        <v>248.91439</v>
      </c>
      <c r="E5" s="27">
        <f>D5^2</f>
        <v>61958.3735490721</v>
      </c>
      <c r="F5" s="27">
        <f aca="true" t="shared" si="0" ref="F5:F10">B5/D5</f>
        <v>1.096762625897201</v>
      </c>
      <c r="G5" s="27">
        <f>D5*(F5-$F$10)^2</f>
        <v>4.953708921850081</v>
      </c>
      <c r="H5" s="27">
        <v>248.91439</v>
      </c>
      <c r="I5" s="27">
        <v>12.221116</v>
      </c>
      <c r="J5" s="32"/>
      <c r="K5" s="7"/>
      <c r="L5" s="7"/>
      <c r="M5" s="7"/>
      <c r="N5" s="7"/>
    </row>
    <row r="6" spans="1:14" ht="12.75">
      <c r="A6" s="105" t="s">
        <v>16</v>
      </c>
      <c r="B6" s="29">
        <v>4732</v>
      </c>
      <c r="C6" s="27">
        <v>86538.13231</v>
      </c>
      <c r="D6" s="27">
        <v>5320.5239</v>
      </c>
      <c r="E6" s="27">
        <f>D6^2</f>
        <v>28307974.570471212</v>
      </c>
      <c r="F6" s="27">
        <f t="shared" si="0"/>
        <v>0.8893860997410424</v>
      </c>
      <c r="G6" s="27">
        <f>D6*(F6-$F$10)^2</f>
        <v>23.39070077657381</v>
      </c>
      <c r="H6" s="27">
        <v>5320.5239</v>
      </c>
      <c r="I6" s="27">
        <v>237.382379</v>
      </c>
      <c r="J6" s="32"/>
      <c r="K6" s="7"/>
      <c r="L6" s="7"/>
      <c r="M6" s="7"/>
      <c r="N6" s="7"/>
    </row>
    <row r="7" spans="1:14" ht="12.75">
      <c r="A7" s="106" t="s">
        <v>19</v>
      </c>
      <c r="B7" s="29">
        <v>853</v>
      </c>
      <c r="C7" s="27">
        <v>14271.51094</v>
      </c>
      <c r="D7" s="27">
        <v>948.47256</v>
      </c>
      <c r="E7" s="27">
        <f>D7^2</f>
        <v>899600.1970729537</v>
      </c>
      <c r="F7" s="27">
        <f t="shared" si="0"/>
        <v>0.8993407252604123</v>
      </c>
      <c r="G7" s="27">
        <f>D7*(F7-$F$10)^2</f>
        <v>3.0117159035562904</v>
      </c>
      <c r="H7" s="27">
        <v>948.47256</v>
      </c>
      <c r="I7" s="27">
        <v>44.743914</v>
      </c>
      <c r="J7" s="32"/>
      <c r="K7" s="7"/>
      <c r="L7" s="7"/>
      <c r="M7" s="7"/>
      <c r="N7" s="7"/>
    </row>
    <row r="8" spans="1:14" ht="12.75">
      <c r="A8" s="105" t="s">
        <v>21</v>
      </c>
      <c r="B8" s="29">
        <v>6831</v>
      </c>
      <c r="C8" s="27">
        <v>100796.87148</v>
      </c>
      <c r="D8" s="27">
        <v>6758.01869</v>
      </c>
      <c r="E8" s="27">
        <f>D8^2</f>
        <v>45670816.614389315</v>
      </c>
      <c r="F8" s="27">
        <f t="shared" si="0"/>
        <v>1.010799216952151</v>
      </c>
      <c r="G8" s="27">
        <f>D8*(F8-$F$10)^2</f>
        <v>20.52366966389038</v>
      </c>
      <c r="H8" s="27">
        <v>6758.01869</v>
      </c>
      <c r="I8" s="27">
        <v>320.370459</v>
      </c>
      <c r="J8" s="32"/>
      <c r="K8" s="7"/>
      <c r="L8" s="7"/>
      <c r="M8" s="7"/>
      <c r="N8" s="7"/>
    </row>
    <row r="9" spans="1:14" ht="12.75">
      <c r="A9" s="105" t="s">
        <v>22</v>
      </c>
      <c r="B9" s="29">
        <v>3</v>
      </c>
      <c r="C9" s="27">
        <v>108.88498</v>
      </c>
      <c r="D9" s="27">
        <v>4.51618</v>
      </c>
      <c r="E9" s="27">
        <f>D9^2</f>
        <v>20.395881792400004</v>
      </c>
      <c r="F9" s="27">
        <f t="shared" si="0"/>
        <v>0.6642782174315461</v>
      </c>
      <c r="G9" s="27">
        <f>D9*(F9-$F$10)^2</f>
        <v>0.3835198870105268</v>
      </c>
      <c r="H9" s="27">
        <v>4.51618</v>
      </c>
      <c r="I9" s="27">
        <v>0.145668</v>
      </c>
      <c r="J9" s="32"/>
      <c r="K9" s="7"/>
      <c r="L9" s="7"/>
      <c r="M9" s="7"/>
      <c r="N9" s="7"/>
    </row>
    <row r="10" spans="2:10" s="26" customFormat="1" ht="12.75">
      <c r="B10" s="30">
        <f>SUM(B5:B9)</f>
        <v>12692</v>
      </c>
      <c r="C10" s="28"/>
      <c r="D10" s="28">
        <f>SUM(D5:D9)</f>
        <v>13280.445720000002</v>
      </c>
      <c r="E10" s="28">
        <f>SUM(E5:E9)</f>
        <v>74940370.15136434</v>
      </c>
      <c r="F10" s="31">
        <f t="shared" si="0"/>
        <v>0.9556908154736239</v>
      </c>
      <c r="G10" s="28">
        <f>SUM(G5:G9)</f>
        <v>52.263315152881084</v>
      </c>
      <c r="H10" s="28">
        <f>SUM(H5:H9)</f>
        <v>13280.445720000002</v>
      </c>
      <c r="I10" s="28">
        <f>SUM(I5:I9)</f>
        <v>614.863536</v>
      </c>
      <c r="J10" s="28"/>
    </row>
    <row r="11" spans="2:10" ht="12.75"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12.75">
      <c r="A12" s="7"/>
      <c r="B12" s="80"/>
      <c r="C12" s="80"/>
      <c r="D12" s="80"/>
      <c r="E12" s="80"/>
      <c r="F12" s="80"/>
      <c r="G12" s="80"/>
      <c r="H12" s="80"/>
      <c r="I12" s="80"/>
      <c r="J12" s="80"/>
    </row>
    <row r="18" spans="1:8" ht="15">
      <c r="A18" s="2" t="s">
        <v>0</v>
      </c>
      <c r="B18" s="10" t="s">
        <v>47</v>
      </c>
      <c r="C18" s="10" t="s">
        <v>48</v>
      </c>
      <c r="D18" s="10" t="s">
        <v>38</v>
      </c>
      <c r="E18" s="10" t="s">
        <v>36</v>
      </c>
      <c r="F18" s="10" t="s">
        <v>35</v>
      </c>
      <c r="G18" s="10" t="s">
        <v>33</v>
      </c>
      <c r="H18" s="10" t="s">
        <v>34</v>
      </c>
    </row>
    <row r="19" spans="1:9" ht="12.75">
      <c r="A19" s="104" t="s">
        <v>15</v>
      </c>
      <c r="B19" s="32">
        <f>H5/D5</f>
        <v>1</v>
      </c>
      <c r="C19" s="32">
        <f>I5/D5</f>
        <v>0.04909766767602307</v>
      </c>
      <c r="D19" s="32">
        <f>G5</f>
        <v>4.953708921850081</v>
      </c>
      <c r="E19" s="32"/>
      <c r="F19" s="32"/>
      <c r="G19" s="32"/>
      <c r="H19" s="32"/>
      <c r="I19" s="7"/>
    </row>
    <row r="20" spans="1:9" ht="12.75">
      <c r="A20" s="104" t="s">
        <v>16</v>
      </c>
      <c r="B20" s="32">
        <f>H6/D6</f>
        <v>1</v>
      </c>
      <c r="C20" s="32">
        <f>I6/D6</f>
        <v>0.04461635422782331</v>
      </c>
      <c r="D20" s="32">
        <f>G6</f>
        <v>23.39070077657381</v>
      </c>
      <c r="E20" s="32"/>
      <c r="F20" s="32"/>
      <c r="G20" s="32"/>
      <c r="H20" s="32"/>
      <c r="I20" s="7"/>
    </row>
    <row r="21" spans="1:9" ht="12.75">
      <c r="A21" s="104" t="s">
        <v>19</v>
      </c>
      <c r="B21" s="32">
        <f>H7/D7</f>
        <v>1</v>
      </c>
      <c r="C21" s="32">
        <f>I7/D7</f>
        <v>0.047174705823856404</v>
      </c>
      <c r="D21" s="32">
        <f>G7</f>
        <v>3.0117159035562904</v>
      </c>
      <c r="E21" s="32"/>
      <c r="F21" s="32"/>
      <c r="G21" s="32"/>
      <c r="H21" s="32"/>
      <c r="I21" s="7"/>
    </row>
    <row r="22" spans="1:9" ht="12.75">
      <c r="A22" s="104" t="s">
        <v>21</v>
      </c>
      <c r="B22" s="32">
        <f>H8/D8</f>
        <v>1</v>
      </c>
      <c r="C22" s="32">
        <f>I8/D8</f>
        <v>0.04740597410215212</v>
      </c>
      <c r="D22" s="32">
        <f>G8</f>
        <v>20.52366966389038</v>
      </c>
      <c r="E22" s="32"/>
      <c r="F22" s="32"/>
      <c r="G22" s="32"/>
      <c r="H22" s="32"/>
      <c r="I22" s="7"/>
    </row>
    <row r="23" spans="1:9" ht="12.75">
      <c r="A23" s="104" t="s">
        <v>22</v>
      </c>
      <c r="B23" s="32">
        <f>H9/D9</f>
        <v>1</v>
      </c>
      <c r="C23" s="32">
        <f>I9/D9</f>
        <v>0.03225469312560615</v>
      </c>
      <c r="D23" s="32">
        <f>G9</f>
        <v>0.3835198870105268</v>
      </c>
      <c r="E23" s="32"/>
      <c r="F23" s="32"/>
      <c r="G23" s="32"/>
      <c r="H23" s="32"/>
      <c r="I23" s="7"/>
    </row>
    <row r="24" spans="1:8" s="26" customFormat="1" ht="12.75">
      <c r="A24" s="28" t="s">
        <v>64</v>
      </c>
      <c r="B24" s="28">
        <f>SUM(B19:B23)</f>
        <v>5</v>
      </c>
      <c r="C24" s="28">
        <f>SUM(C19:C23)</f>
        <v>0.22054939495546105</v>
      </c>
      <c r="D24" s="28">
        <f>SUM(D19:D23)</f>
        <v>52.263315152881084</v>
      </c>
      <c r="E24" s="28">
        <f>-F10*(B24-H10/D10)</f>
        <v>-3.8227632618944956</v>
      </c>
      <c r="F24" s="28">
        <f>F10^2*(C24-I10/D10)</f>
        <v>0.15915125345300343</v>
      </c>
      <c r="G24" s="28">
        <f>D10-E10/D10-C24+I10/D10</f>
        <v>7637.360701457671</v>
      </c>
      <c r="H24" s="28">
        <f>(D24+E24+F24)/G24</f>
        <v>0.006363415981539778</v>
      </c>
    </row>
    <row r="34" spans="1:6" ht="12.75">
      <c r="A34" s="56"/>
      <c r="B34" s="77" t="s">
        <v>61</v>
      </c>
      <c r="C34" s="58"/>
      <c r="D34" s="58"/>
      <c r="E34" s="58"/>
      <c r="F34" s="59"/>
    </row>
    <row r="35" spans="1:6" ht="30">
      <c r="A35" s="60"/>
      <c r="B35" s="13" t="s">
        <v>25</v>
      </c>
      <c r="C35" s="61"/>
      <c r="D35" s="13" t="s">
        <v>26</v>
      </c>
      <c r="E35" s="62"/>
      <c r="F35" s="63" t="s">
        <v>55</v>
      </c>
    </row>
    <row r="36" spans="1:6" ht="15" customHeight="1">
      <c r="A36" s="60"/>
      <c r="B36" s="13" t="s">
        <v>37</v>
      </c>
      <c r="C36" s="61"/>
      <c r="D36" s="13" t="s">
        <v>37</v>
      </c>
      <c r="E36" s="64" t="s">
        <v>28</v>
      </c>
      <c r="F36" s="65" t="s">
        <v>37</v>
      </c>
    </row>
    <row r="37" spans="1:6" ht="15">
      <c r="A37" s="66" t="s">
        <v>0</v>
      </c>
      <c r="B37" s="13" t="s">
        <v>53</v>
      </c>
      <c r="C37" s="14" t="s">
        <v>27</v>
      </c>
      <c r="D37" s="13" t="s">
        <v>53</v>
      </c>
      <c r="E37" s="67" t="s">
        <v>44</v>
      </c>
      <c r="F37" s="65" t="s">
        <v>53</v>
      </c>
    </row>
    <row r="38" spans="1:6" ht="15">
      <c r="A38" s="107" t="s">
        <v>15</v>
      </c>
      <c r="B38" s="45">
        <f>$F$10</f>
        <v>0.9556908154736239</v>
      </c>
      <c r="C38" s="69">
        <f>D5/(D5+$F$10*H5/($H$24*D5)-($F$10^2+$H$24)*I5/($H$24*D5))</f>
        <v>0.6349800826566158</v>
      </c>
      <c r="D38" s="70">
        <f>F5</f>
        <v>1.096762625897201</v>
      </c>
      <c r="E38" s="47">
        <f>B5</f>
        <v>273</v>
      </c>
      <c r="F38" s="71">
        <f>C38*D38+(1-C38)*B38</f>
        <v>1.0452686053169051</v>
      </c>
    </row>
    <row r="39" spans="1:6" ht="15">
      <c r="A39" s="107" t="s">
        <v>16</v>
      </c>
      <c r="B39" s="45">
        <f>$F$10</f>
        <v>0.9556908154736239</v>
      </c>
      <c r="C39" s="69">
        <f>D6/(D6+$F$10*H6/($H$24*D6)-($F$10^2+$H$24)*I6/($H$24*D6))</f>
        <v>0.9736951132402566</v>
      </c>
      <c r="D39" s="70">
        <f>F6</f>
        <v>0.8893860997410424</v>
      </c>
      <c r="E39" s="47">
        <f>B6</f>
        <v>4732</v>
      </c>
      <c r="F39" s="71">
        <f>C39*D39+(1-C39)*B39</f>
        <v>0.891130237780025</v>
      </c>
    </row>
    <row r="40" spans="1:6" ht="15">
      <c r="A40" s="108" t="s">
        <v>19</v>
      </c>
      <c r="B40" s="45">
        <f>$F$10</f>
        <v>0.9556908154736239</v>
      </c>
      <c r="C40" s="69">
        <f>D7/(D7+$F$10*H7/($H$24*D7)-($F$10^2+$H$24)*I7/($H$24*D7))</f>
        <v>0.8686922481281307</v>
      </c>
      <c r="D40" s="70">
        <f>F7</f>
        <v>0.8993407252604123</v>
      </c>
      <c r="E40" s="47">
        <f>B7</f>
        <v>853</v>
      </c>
      <c r="F40" s="71">
        <f>C40*D40+(1-C40)*B40</f>
        <v>0.9067399289240862</v>
      </c>
    </row>
    <row r="41" spans="1:6" ht="15">
      <c r="A41" s="107" t="s">
        <v>21</v>
      </c>
      <c r="B41" s="45">
        <f>$F$10</f>
        <v>0.9556908154736239</v>
      </c>
      <c r="C41" s="69">
        <f>D8/(D8+$F$10*H8/($H$24*D8)-($F$10^2+$H$24)*I8/($H$24*D8))</f>
        <v>0.9792310887870836</v>
      </c>
      <c r="D41" s="70">
        <f>F8</f>
        <v>1.010799216952151</v>
      </c>
      <c r="E41" s="47">
        <f>B8</f>
        <v>6831</v>
      </c>
      <c r="F41" s="71">
        <f>C41*D41+(1-C41)*B41</f>
        <v>1.0096546754547575</v>
      </c>
    </row>
    <row r="42" spans="1:6" ht="15">
      <c r="A42" s="109" t="s">
        <v>22</v>
      </c>
      <c r="B42" s="51">
        <f>$F$10</f>
        <v>0.9556908154736239</v>
      </c>
      <c r="C42" s="74">
        <f>D9/(D9+$F$10*H9/($H$24*D9)-($F$10^2+$H$24)*I9/($H$24*D9))</f>
        <v>0.03009992506899774</v>
      </c>
      <c r="D42" s="75">
        <f>F9</f>
        <v>0.6642782174315461</v>
      </c>
      <c r="E42" s="53">
        <f>B9</f>
        <v>3</v>
      </c>
      <c r="F42" s="76">
        <f>C42*D42+(1-C42)*B42</f>
        <v>0.9469193181083954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7.7109375" style="1" bestFit="1" customWidth="1"/>
    <col min="3" max="3" width="16.7109375" style="1" bestFit="1" customWidth="1"/>
    <col min="4" max="4" width="20.00390625" style="1" bestFit="1" customWidth="1"/>
    <col min="5" max="5" width="16.7109375" style="1" bestFit="1" customWidth="1"/>
    <col min="6" max="6" width="27.7109375" style="1" bestFit="1" customWidth="1"/>
    <col min="7" max="7" width="16.7109375" style="1" bestFit="1" customWidth="1"/>
    <col min="8" max="8" width="24.140625" style="1" bestFit="1" customWidth="1"/>
    <col min="9" max="9" width="22.57421875" style="1" bestFit="1" customWidth="1"/>
    <col min="10" max="16384" width="9.140625" style="1" customWidth="1"/>
  </cols>
  <sheetData>
    <row r="2" ht="12.75">
      <c r="C2" s="110" t="s">
        <v>62</v>
      </c>
    </row>
    <row r="4" spans="1:9" ht="15">
      <c r="A4" s="9" t="s">
        <v>0</v>
      </c>
      <c r="B4" s="9" t="s">
        <v>1</v>
      </c>
      <c r="C4" s="9" t="s">
        <v>3</v>
      </c>
      <c r="D4" s="9" t="s">
        <v>4</v>
      </c>
      <c r="E4" s="9" t="s">
        <v>6</v>
      </c>
      <c r="F4" s="9" t="s">
        <v>39</v>
      </c>
      <c r="G4" s="9" t="s">
        <v>51</v>
      </c>
      <c r="H4" s="9" t="s">
        <v>9</v>
      </c>
      <c r="I4" s="9" t="s">
        <v>10</v>
      </c>
    </row>
    <row r="5" spans="1:10" ht="12.75">
      <c r="A5" s="111" t="s">
        <v>15</v>
      </c>
      <c r="B5" s="29">
        <v>788968883</v>
      </c>
      <c r="C5" s="29">
        <v>26478993</v>
      </c>
      <c r="D5" s="112">
        <v>3696.58903</v>
      </c>
      <c r="E5" s="112">
        <v>27670119.5777</v>
      </c>
      <c r="F5" s="112">
        <f>E5^2</f>
        <v>765635517444216.9</v>
      </c>
      <c r="G5" s="112">
        <f aca="true" t="shared" si="0" ref="G5:G10">C5/E5</f>
        <v>0.956952604619029</v>
      </c>
      <c r="H5" s="112">
        <v>5726528849876.328</v>
      </c>
      <c r="I5" s="112">
        <v>281013110174.3776</v>
      </c>
      <c r="J5" s="7"/>
    </row>
    <row r="6" spans="1:10" ht="12.75">
      <c r="A6" s="111" t="s">
        <v>16</v>
      </c>
      <c r="B6" s="29">
        <v>52307152408</v>
      </c>
      <c r="C6" s="29">
        <v>1481976695</v>
      </c>
      <c r="D6" s="112">
        <v>86538.13231</v>
      </c>
      <c r="E6" s="112">
        <v>1630917551.54473</v>
      </c>
      <c r="F6" s="112">
        <f>E6^2</f>
        <v>2.659892059936657E+18</v>
      </c>
      <c r="G6" s="112">
        <f t="shared" si="0"/>
        <v>0.9086766486732207</v>
      </c>
      <c r="H6" s="112">
        <v>2010333457002496</v>
      </c>
      <c r="I6" s="112">
        <v>94813299813980.86</v>
      </c>
      <c r="J6" s="7"/>
    </row>
    <row r="7" spans="1:10" ht="12.75">
      <c r="A7" s="111" t="s">
        <v>19</v>
      </c>
      <c r="B7" s="29">
        <v>6815564934</v>
      </c>
      <c r="C7" s="29">
        <v>186553639</v>
      </c>
      <c r="D7" s="112">
        <v>14271.51094</v>
      </c>
      <c r="E7" s="112">
        <v>232513215.79937</v>
      </c>
      <c r="F7" s="112">
        <f>E7^2</f>
        <v>54062395521364400</v>
      </c>
      <c r="G7" s="112">
        <f t="shared" si="0"/>
        <v>0.8023356365298935</v>
      </c>
      <c r="H7" s="112">
        <v>181135631045441.97</v>
      </c>
      <c r="I7" s="112">
        <v>8626786810048.205</v>
      </c>
      <c r="J7" s="7"/>
    </row>
    <row r="8" spans="1:10" ht="12.75">
      <c r="A8" s="111" t="s">
        <v>21</v>
      </c>
      <c r="B8" s="29">
        <v>57169210280</v>
      </c>
      <c r="C8" s="29">
        <v>1924963956</v>
      </c>
      <c r="D8" s="112">
        <v>100796.87148</v>
      </c>
      <c r="E8" s="112">
        <v>1958893131.51546</v>
      </c>
      <c r="F8" s="112">
        <f>E8^2</f>
        <v>3.8372623006984453E+18</v>
      </c>
      <c r="G8" s="112">
        <f t="shared" si="0"/>
        <v>0.982679414731925</v>
      </c>
      <c r="H8" s="112">
        <v>4757740580560715</v>
      </c>
      <c r="I8" s="112">
        <v>256368116703539.66</v>
      </c>
      <c r="J8" s="7"/>
    </row>
    <row r="9" spans="1:10" ht="12.75">
      <c r="A9" s="111" t="s">
        <v>22</v>
      </c>
      <c r="B9" s="29">
        <v>87759226</v>
      </c>
      <c r="C9" s="29">
        <v>2386334</v>
      </c>
      <c r="D9" s="112">
        <v>108.88498</v>
      </c>
      <c r="E9" s="112">
        <v>2166390.98133</v>
      </c>
      <c r="F9" s="112">
        <f>E9^2</f>
        <v>4693249883987.96</v>
      </c>
      <c r="G9" s="112">
        <f t="shared" si="0"/>
        <v>1.101525080451993</v>
      </c>
      <c r="H9" s="112">
        <v>4103082892915.644</v>
      </c>
      <c r="I9" s="112">
        <v>180924387227.1109</v>
      </c>
      <c r="J9" s="7"/>
    </row>
    <row r="10" spans="1:9" s="26" customFormat="1" ht="12.75">
      <c r="A10" s="113" t="s">
        <v>64</v>
      </c>
      <c r="B10" s="30"/>
      <c r="C10" s="30">
        <f>SUM(C5:C9)</f>
        <v>3622359617</v>
      </c>
      <c r="D10" s="113"/>
      <c r="E10" s="113">
        <f>SUM(E5:E9)</f>
        <v>3852160409.4185896</v>
      </c>
      <c r="F10" s="113">
        <f>SUM(F5:F9)</f>
        <v>6.551987084923795E+18</v>
      </c>
      <c r="G10" s="114">
        <f t="shared" si="0"/>
        <v>0.9403449576355327</v>
      </c>
      <c r="H10" s="113">
        <f>SUM(H5:H9)</f>
        <v>6959039280351445</v>
      </c>
      <c r="I10" s="113">
        <f>SUM(I5:I9)</f>
        <v>360270140824970.25</v>
      </c>
    </row>
    <row r="11" spans="1:10" ht="12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ht="12.75">
      <c r="A12" s="7"/>
    </row>
    <row r="18" spans="1:9" ht="15">
      <c r="A18" s="10" t="s">
        <v>0</v>
      </c>
      <c r="B18" s="10" t="s">
        <v>45</v>
      </c>
      <c r="C18" s="10" t="s">
        <v>46</v>
      </c>
      <c r="D18" s="10" t="s">
        <v>63</v>
      </c>
      <c r="E18" s="10" t="s">
        <v>40</v>
      </c>
      <c r="F18" s="10" t="s">
        <v>41</v>
      </c>
      <c r="G18" s="10" t="s">
        <v>42</v>
      </c>
      <c r="H18" s="10" t="s">
        <v>43</v>
      </c>
      <c r="I18" s="15" t="s">
        <v>2</v>
      </c>
    </row>
    <row r="19" spans="1:13" ht="12.75">
      <c r="A19" s="105" t="s">
        <v>15</v>
      </c>
      <c r="B19" s="32">
        <f>H5/E5</f>
        <v>206957.1413956401</v>
      </c>
      <c r="C19" s="32">
        <f>I5/E5</f>
        <v>10155.832879047357</v>
      </c>
      <c r="D19" s="32">
        <f>E5*(G5-$G$10)^2</f>
        <v>7631.804654744099</v>
      </c>
      <c r="E19" s="32"/>
      <c r="F19" s="32"/>
      <c r="G19" s="32"/>
      <c r="H19" s="32"/>
      <c r="I19" s="27">
        <v>273</v>
      </c>
      <c r="J19" s="32"/>
      <c r="K19" s="32"/>
      <c r="L19" s="7"/>
      <c r="M19" s="7"/>
    </row>
    <row r="20" spans="1:13" ht="12.75">
      <c r="A20" s="105" t="s">
        <v>16</v>
      </c>
      <c r="B20" s="32">
        <f>H6/E6</f>
        <v>1232639.5378469015</v>
      </c>
      <c r="C20" s="32">
        <f>I6/E6</f>
        <v>58134.943562400236</v>
      </c>
      <c r="D20" s="32">
        <f>E6*(G6-$G$10)^2</f>
        <v>1635617.5175658124</v>
      </c>
      <c r="E20" s="32"/>
      <c r="F20" s="32"/>
      <c r="G20" s="32"/>
      <c r="H20" s="32"/>
      <c r="I20" s="27">
        <v>4732</v>
      </c>
      <c r="J20" s="32"/>
      <c r="K20" s="32"/>
      <c r="L20" s="7"/>
      <c r="M20" s="7"/>
    </row>
    <row r="21" spans="1:13" ht="12.75">
      <c r="A21" s="106" t="s">
        <v>19</v>
      </c>
      <c r="B21" s="32">
        <f>H7/E7</f>
        <v>779033.7010423507</v>
      </c>
      <c r="C21" s="32">
        <f>I7/E7</f>
        <v>37102.35042076941</v>
      </c>
      <c r="D21" s="32">
        <f>E7*(G7-$G$10)^2</f>
        <v>4428579.871232818</v>
      </c>
      <c r="E21" s="32"/>
      <c r="F21" s="32"/>
      <c r="G21" s="32"/>
      <c r="H21" s="32"/>
      <c r="I21" s="27">
        <v>853</v>
      </c>
      <c r="J21" s="32"/>
      <c r="K21" s="32"/>
      <c r="L21" s="7"/>
      <c r="M21" s="7"/>
    </row>
    <row r="22" spans="1:13" ht="12.75">
      <c r="A22" s="105" t="s">
        <v>21</v>
      </c>
      <c r="B22" s="32">
        <f>H8/E8</f>
        <v>2428790.271412091</v>
      </c>
      <c r="C22" s="32">
        <f>I8/E8</f>
        <v>130873.96784387385</v>
      </c>
      <c r="D22" s="32">
        <f>E8*(G8-$G$10)^2</f>
        <v>3510740.528362321</v>
      </c>
      <c r="E22" s="32"/>
      <c r="F22" s="32"/>
      <c r="G22" s="32"/>
      <c r="H22" s="32"/>
      <c r="I22" s="27">
        <v>6831</v>
      </c>
      <c r="J22" s="32"/>
      <c r="K22" s="32"/>
      <c r="L22" s="7"/>
      <c r="M22" s="7"/>
    </row>
    <row r="23" spans="1:13" ht="12.75">
      <c r="A23" s="105" t="s">
        <v>22</v>
      </c>
      <c r="B23" s="32">
        <f>H9/E9</f>
        <v>1893971.5537389573</v>
      </c>
      <c r="C23" s="32">
        <f>I9/E9</f>
        <v>83514.18962981329</v>
      </c>
      <c r="D23" s="32">
        <f>E9*(G9-$G$10)^2</f>
        <v>56280.74060926585</v>
      </c>
      <c r="E23" s="32"/>
      <c r="F23" s="32"/>
      <c r="G23" s="32"/>
      <c r="H23" s="32"/>
      <c r="I23" s="27">
        <v>3</v>
      </c>
      <c r="J23" s="32"/>
      <c r="K23" s="32"/>
      <c r="L23" s="7"/>
      <c r="M23" s="7"/>
    </row>
    <row r="24" spans="1:11" s="26" customFormat="1" ht="12.75">
      <c r="A24" s="26" t="s">
        <v>64</v>
      </c>
      <c r="B24" s="28">
        <f>SUM(B19:B23)</f>
        <v>6541392.205435941</v>
      </c>
      <c r="C24" s="28">
        <f>SUM(C19:C23)</f>
        <v>319781.2843359042</v>
      </c>
      <c r="D24" s="28">
        <f>SUM(D19:D23)</f>
        <v>9638850.462424962</v>
      </c>
      <c r="E24" s="28">
        <f>-G10*(B24-H10/E10)</f>
        <v>-4452404.792055974</v>
      </c>
      <c r="F24" s="28">
        <f>G10^2*(C24-I10/E10)</f>
        <v>200067.5372709054</v>
      </c>
      <c r="G24" s="28">
        <f>E10-F10/E10-C24+I10/E10</f>
        <v>2151073754.8845973</v>
      </c>
      <c r="H24" s="28">
        <f>(D24+E24+F24)/G24</f>
        <v>0.0025041043782940272</v>
      </c>
      <c r="I24" s="28"/>
      <c r="J24" s="28"/>
      <c r="K24" s="28"/>
    </row>
    <row r="25" spans="1:13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35" spans="1:6" ht="12.75">
      <c r="A35" s="56"/>
      <c r="B35" s="34" t="s">
        <v>62</v>
      </c>
      <c r="C35" s="58"/>
      <c r="D35" s="58"/>
      <c r="E35" s="58"/>
      <c r="F35" s="59"/>
    </row>
    <row r="36" spans="1:6" ht="15">
      <c r="A36" s="60"/>
      <c r="B36" s="13" t="s">
        <v>25</v>
      </c>
      <c r="C36" s="61"/>
      <c r="D36" s="13" t="s">
        <v>26</v>
      </c>
      <c r="E36" s="62"/>
      <c r="F36" s="63" t="s">
        <v>55</v>
      </c>
    </row>
    <row r="37" spans="1:6" ht="15">
      <c r="A37" s="60"/>
      <c r="B37" s="13" t="s">
        <v>37</v>
      </c>
      <c r="C37" s="61"/>
      <c r="D37" s="13" t="s">
        <v>37</v>
      </c>
      <c r="E37" s="64" t="s">
        <v>28</v>
      </c>
      <c r="F37" s="65" t="s">
        <v>37</v>
      </c>
    </row>
    <row r="38" spans="1:6" ht="15">
      <c r="A38" s="115" t="s">
        <v>0</v>
      </c>
      <c r="B38" s="13" t="s">
        <v>52</v>
      </c>
      <c r="C38" s="97" t="s">
        <v>27</v>
      </c>
      <c r="D38" s="13" t="s">
        <v>52</v>
      </c>
      <c r="E38" s="67" t="s">
        <v>44</v>
      </c>
      <c r="F38" s="65" t="s">
        <v>52</v>
      </c>
    </row>
    <row r="39" spans="1:6" ht="15">
      <c r="A39" s="116" t="s">
        <v>15</v>
      </c>
      <c r="B39" s="45">
        <f>$G$10</f>
        <v>0.9403449576355327</v>
      </c>
      <c r="C39" s="69">
        <f>E5/(E5+$G$10*H5/($H$24*E5)-($G$10^2+$H$24)*I5/($H$24*E5))</f>
        <v>0.27183377052444063</v>
      </c>
      <c r="D39" s="117">
        <f>G5</f>
        <v>0.956952604619029</v>
      </c>
      <c r="E39" s="47">
        <f>I19</f>
        <v>273</v>
      </c>
      <c r="F39" s="118">
        <f>C39*D39+(1-C39)*B39</f>
        <v>0.9448594769345953</v>
      </c>
    </row>
    <row r="40" spans="1:6" ht="15">
      <c r="A40" s="116" t="s">
        <v>16</v>
      </c>
      <c r="B40" s="45">
        <f>$G$10</f>
        <v>0.9403449576355327</v>
      </c>
      <c r="C40" s="69">
        <f>E6/(E6+$G$10*H6/($H$24*E6)-($G$10^2+$H$24)*I6/($H$24*E6))</f>
        <v>0.7866616748544499</v>
      </c>
      <c r="D40" s="117">
        <f>G6</f>
        <v>0.9086766486732207</v>
      </c>
      <c r="E40" s="47">
        <f>I20</f>
        <v>4732</v>
      </c>
      <c r="F40" s="118">
        <f>C40*D40+(1-C40)*B40</f>
        <v>0.9154327126674322</v>
      </c>
    </row>
    <row r="41" spans="1:6" ht="15">
      <c r="A41" s="119" t="s">
        <v>19</v>
      </c>
      <c r="B41" s="45">
        <f>$G$10</f>
        <v>0.9403449576355327</v>
      </c>
      <c r="C41" s="69">
        <f>E7/(E7+$G$10*H7/($H$24*E7)-($G$10^2+$H$24)*I7/($H$24*E7))</f>
        <v>0.45419974267843594</v>
      </c>
      <c r="D41" s="117">
        <f>G7</f>
        <v>0.8023356365298935</v>
      </c>
      <c r="E41" s="47">
        <f>I21</f>
        <v>853</v>
      </c>
      <c r="F41" s="118">
        <f>C41*D41+(1-C41)*B41</f>
        <v>0.8776611595021258</v>
      </c>
    </row>
    <row r="42" spans="1:6" ht="15">
      <c r="A42" s="116" t="s">
        <v>21</v>
      </c>
      <c r="B42" s="45">
        <f>$G$10</f>
        <v>0.9403449576355327</v>
      </c>
      <c r="C42" s="69">
        <f>E8/(E8+$G$10*H8/($H$24*E8)-($G$10^2+$H$24)*I8/($H$24*E8))</f>
        <v>0.6935090003227035</v>
      </c>
      <c r="D42" s="117">
        <f>G8</f>
        <v>0.982679414731925</v>
      </c>
      <c r="E42" s="47">
        <f>I22</f>
        <v>6831</v>
      </c>
      <c r="F42" s="118">
        <f>C42*D42+(1-C42)*B42</f>
        <v>0.9697042846556561</v>
      </c>
    </row>
    <row r="43" spans="1:6" ht="15">
      <c r="A43" s="120" t="s">
        <v>22</v>
      </c>
      <c r="B43" s="51">
        <f>$G$10</f>
        <v>0.9403449576355327</v>
      </c>
      <c r="C43" s="74">
        <f>E9/(E9+$G$10*H9/($H$24*E9)-($G$10^2+$H$24)*I9/($H$24*E9))</f>
        <v>0.0031680749829907278</v>
      </c>
      <c r="D43" s="121">
        <f>G9</f>
        <v>1.101525080451993</v>
      </c>
      <c r="E43" s="53">
        <f>I23</f>
        <v>3</v>
      </c>
      <c r="F43" s="122">
        <f>C43*D43+(1-C43)*B43</f>
        <v>0.9408555883503829</v>
      </c>
    </row>
    <row r="44" ht="12.75">
      <c r="C44" s="11"/>
    </row>
  </sheetData>
  <sheetProtection/>
  <printOptions/>
  <pageMargins left="0.75" right="0.75" top="1" bottom="1" header="0.5" footer="0.5"/>
  <pageSetup fitToHeight="2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MIB,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TRhodes</dc:creator>
  <cp:keywords/>
  <dc:description/>
  <cp:lastModifiedBy>SOA User</cp:lastModifiedBy>
  <cp:lastPrinted>2009-09-04T14:02:50Z</cp:lastPrinted>
  <dcterms:created xsi:type="dcterms:W3CDTF">2009-05-10T21:14:37Z</dcterms:created>
  <dcterms:modified xsi:type="dcterms:W3CDTF">2009-11-24T22:09:58Z</dcterms:modified>
  <cp:category/>
  <cp:version/>
  <cp:contentType/>
  <cp:contentStatus/>
</cp:coreProperties>
</file>