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1755" windowWidth="12015" windowHeight="7095" activeTab="0"/>
  </bookViews>
  <sheets>
    <sheet name="Buhlmann by Count" sheetId="1" r:id="rId1"/>
    <sheet name="Buhlmnan by Amt" sheetId="2" r:id="rId2"/>
  </sheets>
  <definedNames/>
  <calcPr fullCalcOnLoad="1"/>
</workbook>
</file>

<file path=xl/sharedStrings.xml><?xml version="1.0" encoding="utf-8"?>
<sst xmlns="http://schemas.openxmlformats.org/spreadsheetml/2006/main" count="129" uniqueCount="53">
  <si>
    <t>J</t>
  </si>
  <si>
    <t>Chd</t>
  </si>
  <si>
    <t>Bhd</t>
  </si>
  <si>
    <t>Chc</t>
  </si>
  <si>
    <t>Bhc</t>
  </si>
  <si>
    <t>Ehd</t>
  </si>
  <si>
    <t>Ehc</t>
  </si>
  <si>
    <t>fh</t>
  </si>
  <si>
    <t>Ahd</t>
  </si>
  <si>
    <t>Ahc</t>
  </si>
  <si>
    <t>bh</t>
  </si>
  <si>
    <t>h</t>
  </si>
  <si>
    <t>I</t>
  </si>
  <si>
    <t>H</t>
  </si>
  <si>
    <t>G</t>
  </si>
  <si>
    <t>F</t>
  </si>
  <si>
    <t>E</t>
  </si>
  <si>
    <t>D</t>
  </si>
  <si>
    <t>C</t>
  </si>
  <si>
    <t>B</t>
  </si>
  <si>
    <t>A</t>
  </si>
  <si>
    <t>Overall</t>
  </si>
  <si>
    <t>Company</t>
  </si>
  <si>
    <t>Z</t>
  </si>
  <si>
    <t>by Amount</t>
  </si>
  <si>
    <t>Number</t>
  </si>
  <si>
    <t>mhc</t>
  </si>
  <si>
    <t>mhd</t>
  </si>
  <si>
    <t>Ehc(mhc-uc)^2</t>
  </si>
  <si>
    <t>Ehd(mhd-ud)^2</t>
  </si>
  <si>
    <t>Bhc/Ehc</t>
  </si>
  <si>
    <t>Chc/Ehc</t>
  </si>
  <si>
    <t>c_Sigma^2 Den</t>
  </si>
  <si>
    <t xml:space="preserve">c_Sigma^2 </t>
  </si>
  <si>
    <t>c_Sigma^2 Num3</t>
  </si>
  <si>
    <t>c_Sigma^2 Num2</t>
  </si>
  <si>
    <t>d_Sigma^2 Num2</t>
  </si>
  <si>
    <t>d_Sigma^2 Num3</t>
  </si>
  <si>
    <t>d_Sigma^2 Den</t>
  </si>
  <si>
    <t xml:space="preserve">d_Sigma^2 </t>
  </si>
  <si>
    <t>Bhd/Ehd</t>
  </si>
  <si>
    <t>Chd/Ehd</t>
  </si>
  <si>
    <t>Ehd^2</t>
  </si>
  <si>
    <t>A/E  Ratio</t>
  </si>
  <si>
    <t>Of Deaths</t>
  </si>
  <si>
    <t>Ehc^2</t>
  </si>
  <si>
    <t>c_Sigma^2 Num1</t>
  </si>
  <si>
    <t>Mortality by Policy - Buhlmann empirical Bayesian Method</t>
  </si>
  <si>
    <t>Buhlmann estimates</t>
  </si>
  <si>
    <t>Mortality by Amount - Buhlmann empirical Bayesian Method</t>
  </si>
  <si>
    <t>by Policy</t>
  </si>
  <si>
    <t>byPolicy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</si>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</sst>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* #,##0_);_(* \(#,##0\);_(* &quot;-&quot;??_);_(@_)"/>
    <numFmt numFmtId="167" formatCode="_(* #,##0.0_);_(* \(#,##0.0\);_(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57" applyFont="1">
      <alignment/>
      <protection/>
    </xf>
    <xf numFmtId="0" fontId="1" fillId="0" borderId="0" xfId="57" applyFont="1">
      <alignment/>
      <protection/>
    </xf>
    <xf numFmtId="0" fontId="7" fillId="0" borderId="0" xfId="60" applyFont="1">
      <alignment/>
      <protection/>
    </xf>
    <xf numFmtId="0" fontId="2" fillId="24" borderId="10" xfId="59" applyFont="1" applyFill="1" applyBorder="1" applyAlignment="1">
      <alignment horizontal="center"/>
      <protection/>
    </xf>
    <xf numFmtId="0" fontId="2" fillId="0" borderId="7" xfId="59" applyFont="1" applyFill="1" applyBorder="1" applyAlignment="1">
      <alignment wrapText="1"/>
      <protection/>
    </xf>
    <xf numFmtId="0" fontId="2" fillId="0" borderId="7" xfId="61" applyFont="1" applyFill="1" applyBorder="1" applyAlignment="1">
      <alignment wrapText="1"/>
      <protection/>
    </xf>
    <xf numFmtId="164" fontId="2" fillId="0" borderId="7" xfId="65" applyNumberFormat="1" applyFont="1" applyFill="1" applyBorder="1" applyAlignment="1">
      <alignment horizontal="right" wrapText="1"/>
    </xf>
    <xf numFmtId="165" fontId="1" fillId="0" borderId="0" xfId="57" applyNumberFormat="1" applyFont="1" applyBorder="1" applyAlignment="1">
      <alignment horizontal="center"/>
      <protection/>
    </xf>
    <xf numFmtId="164" fontId="2" fillId="0" borderId="7" xfId="65" applyNumberFormat="1" applyFont="1" applyFill="1" applyBorder="1" applyAlignment="1">
      <alignment horizontal="center" wrapText="1"/>
    </xf>
    <xf numFmtId="166" fontId="2" fillId="0" borderId="7" xfId="42" applyNumberFormat="1" applyFont="1" applyFill="1" applyBorder="1" applyAlignment="1">
      <alignment horizontal="center" wrapText="1"/>
    </xf>
    <xf numFmtId="164" fontId="2" fillId="0" borderId="11" xfId="65" applyNumberFormat="1" applyFont="1" applyFill="1" applyBorder="1" applyAlignment="1">
      <alignment horizontal="center" wrapText="1"/>
    </xf>
    <xf numFmtId="164" fontId="2" fillId="0" borderId="12" xfId="65" applyNumberFormat="1" applyFont="1" applyFill="1" applyBorder="1" applyAlignment="1">
      <alignment horizontal="right" wrapText="1"/>
    </xf>
    <xf numFmtId="165" fontId="1" fillId="0" borderId="13" xfId="57" applyNumberFormat="1" applyFont="1" applyBorder="1" applyAlignment="1">
      <alignment horizontal="center"/>
      <protection/>
    </xf>
    <xf numFmtId="164" fontId="2" fillId="0" borderId="12" xfId="65" applyNumberFormat="1" applyFont="1" applyFill="1" applyBorder="1" applyAlignment="1">
      <alignment horizontal="center" wrapText="1"/>
    </xf>
    <xf numFmtId="166" fontId="2" fillId="0" borderId="12" xfId="42" applyNumberFormat="1" applyFont="1" applyFill="1" applyBorder="1" applyAlignment="1">
      <alignment horizontal="center" wrapText="1"/>
    </xf>
    <xf numFmtId="164" fontId="2" fillId="0" borderId="14" xfId="65" applyNumberFormat="1" applyFont="1" applyFill="1" applyBorder="1" applyAlignment="1">
      <alignment horizontal="center" wrapText="1"/>
    </xf>
    <xf numFmtId="164" fontId="2" fillId="0" borderId="15" xfId="65" applyNumberFormat="1" applyFont="1" applyFill="1" applyBorder="1" applyAlignment="1">
      <alignment horizontal="right" wrapText="1"/>
    </xf>
    <xf numFmtId="164" fontId="1" fillId="0" borderId="0" xfId="65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4" fontId="1" fillId="0" borderId="16" xfId="65" applyNumberFormat="1" applyFont="1" applyBorder="1" applyAlignment="1">
      <alignment horizontal="center"/>
    </xf>
    <xf numFmtId="165" fontId="1" fillId="0" borderId="0" xfId="57" applyNumberFormat="1" applyFont="1">
      <alignment/>
      <protection/>
    </xf>
    <xf numFmtId="164" fontId="1" fillId="0" borderId="13" xfId="65" applyNumberFormat="1" applyFont="1" applyBorder="1" applyAlignment="1">
      <alignment horizontal="center"/>
    </xf>
    <xf numFmtId="166" fontId="1" fillId="0" borderId="13" xfId="42" applyNumberFormat="1" applyFont="1" applyBorder="1" applyAlignment="1">
      <alignment horizontal="center"/>
    </xf>
    <xf numFmtId="164" fontId="1" fillId="0" borderId="17" xfId="65" applyNumberFormat="1" applyFont="1" applyBorder="1" applyAlignment="1">
      <alignment horizontal="center"/>
    </xf>
    <xf numFmtId="0" fontId="8" fillId="0" borderId="18" xfId="57" applyFont="1" applyBorder="1">
      <alignment/>
      <protection/>
    </xf>
    <xf numFmtId="0" fontId="8" fillId="0" borderId="19" xfId="57" applyFont="1" applyBorder="1">
      <alignment/>
      <protection/>
    </xf>
    <xf numFmtId="0" fontId="8" fillId="0" borderId="20" xfId="57" applyFont="1" applyBorder="1">
      <alignment/>
      <protection/>
    </xf>
    <xf numFmtId="0" fontId="0" fillId="0" borderId="21" xfId="58" applyFont="1" applyBorder="1">
      <alignment/>
      <protection/>
    </xf>
    <xf numFmtId="0" fontId="0" fillId="0" borderId="0" xfId="62" applyFont="1" applyFill="1" applyBorder="1" applyAlignment="1">
      <alignment horizontal="center" wrapText="1"/>
      <protection/>
    </xf>
    <xf numFmtId="0" fontId="0" fillId="0" borderId="0" xfId="58" applyFont="1" applyBorder="1" applyAlignment="1">
      <alignment horizontal="right"/>
      <protection/>
    </xf>
    <xf numFmtId="0" fontId="0" fillId="0" borderId="0" xfId="58" applyFont="1" applyBorder="1">
      <alignment/>
      <protection/>
    </xf>
    <xf numFmtId="0" fontId="0" fillId="0" borderId="16" xfId="58" applyFont="1" applyBorder="1" applyAlignment="1">
      <alignment horizontal="center" wrapText="1"/>
      <protection/>
    </xf>
    <xf numFmtId="0" fontId="0" fillId="0" borderId="0" xfId="58" applyFont="1" applyBorder="1" applyAlignment="1">
      <alignment horizontal="center"/>
      <protection/>
    </xf>
    <xf numFmtId="0" fontId="0" fillId="0" borderId="16" xfId="62" applyFont="1" applyFill="1" applyBorder="1" applyAlignment="1">
      <alignment horizontal="center" wrapText="1"/>
      <protection/>
    </xf>
    <xf numFmtId="0" fontId="0" fillId="24" borderId="22" xfId="62" applyFont="1" applyFill="1" applyBorder="1" applyAlignment="1">
      <alignment horizontal="center" vertical="center"/>
      <protection/>
    </xf>
    <xf numFmtId="0" fontId="0" fillId="24" borderId="10" xfId="62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24" xfId="61" applyFont="1" applyFill="1" applyBorder="1" applyAlignment="1">
      <alignment wrapText="1"/>
      <protection/>
    </xf>
    <xf numFmtId="0" fontId="9" fillId="0" borderId="19" xfId="60" applyFont="1" applyBorder="1">
      <alignment/>
      <protection/>
    </xf>
    <xf numFmtId="0" fontId="10" fillId="0" borderId="19" xfId="57" applyFont="1" applyBorder="1">
      <alignment/>
      <protection/>
    </xf>
    <xf numFmtId="43" fontId="2" fillId="0" borderId="7" xfId="42" applyFont="1" applyFill="1" applyBorder="1" applyAlignment="1">
      <alignment horizontal="right" wrapText="1"/>
    </xf>
    <xf numFmtId="43" fontId="5" fillId="0" borderId="0" xfId="42" applyFont="1" applyAlignment="1">
      <alignment/>
    </xf>
    <xf numFmtId="166" fontId="2" fillId="0" borderId="7" xfId="42" applyNumberFormat="1" applyFont="1" applyFill="1" applyBorder="1" applyAlignment="1">
      <alignment horizontal="right" wrapText="1"/>
    </xf>
    <xf numFmtId="166" fontId="5" fillId="0" borderId="0" xfId="42" applyNumberFormat="1" applyFont="1" applyAlignment="1">
      <alignment/>
    </xf>
    <xf numFmtId="43" fontId="1" fillId="0" borderId="0" xfId="42" applyFont="1" applyAlignment="1">
      <alignment/>
    </xf>
    <xf numFmtId="43" fontId="7" fillId="0" borderId="7" xfId="42" applyFont="1" applyFill="1" applyBorder="1" applyAlignment="1">
      <alignment horizontal="right" wrapText="1"/>
    </xf>
    <xf numFmtId="166" fontId="1" fillId="0" borderId="0" xfId="42" applyNumberFormat="1" applyFont="1" applyAlignment="1">
      <alignment horizontal="left" indent="2"/>
    </xf>
    <xf numFmtId="166" fontId="5" fillId="0" borderId="0" xfId="42" applyNumberFormat="1" applyFont="1" applyAlignment="1">
      <alignment horizontal="left" indent="2"/>
    </xf>
    <xf numFmtId="175" fontId="1" fillId="0" borderId="0" xfId="42" applyNumberFormat="1" applyFont="1" applyAlignment="1">
      <alignment/>
    </xf>
    <xf numFmtId="175" fontId="5" fillId="0" borderId="0" xfId="42" applyNumberFormat="1" applyFont="1" applyAlignment="1">
      <alignment/>
    </xf>
    <xf numFmtId="176" fontId="1" fillId="0" borderId="0" xfId="42" applyNumberFormat="1" applyFont="1" applyAlignment="1">
      <alignment/>
    </xf>
    <xf numFmtId="176" fontId="5" fillId="0" borderId="0" xfId="42" applyNumberFormat="1" applyFont="1" applyAlignment="1">
      <alignment/>
    </xf>
    <xf numFmtId="175" fontId="2" fillId="0" borderId="7" xfId="42" applyNumberFormat="1" applyFont="1" applyFill="1" applyBorder="1" applyAlignment="1">
      <alignment horizontal="right" wrapText="1"/>
    </xf>
    <xf numFmtId="175" fontId="7" fillId="0" borderId="7" xfId="42" applyNumberFormat="1" applyFont="1" applyFill="1" applyBorder="1" applyAlignment="1">
      <alignment horizontal="righ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hlman by Amt" xfId="58"/>
    <cellStyle name="Normal_Mort Query 3" xfId="59"/>
    <cellStyle name="Normal_Mort Query 3 (2)_1" xfId="60"/>
    <cellStyle name="Normal_Mort Query 3_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140625" style="2" customWidth="1"/>
    <col min="3" max="3" width="14.8515625" style="2" bestFit="1" customWidth="1"/>
    <col min="4" max="5" width="16.00390625" style="2" bestFit="1" customWidth="1"/>
    <col min="6" max="6" width="19.57421875" style="2" customWidth="1"/>
    <col min="7" max="7" width="15.00390625" style="2" bestFit="1" customWidth="1"/>
    <col min="8" max="8" width="13.28125" style="2" bestFit="1" customWidth="1"/>
    <col min="9" max="9" width="9.57421875" style="2" bestFit="1" customWidth="1"/>
    <col min="10" max="11" width="9.140625" style="2" customWidth="1"/>
    <col min="12" max="13" width="11.57421875" style="2" bestFit="1" customWidth="1"/>
    <col min="14" max="14" width="14.00390625" style="2" bestFit="1" customWidth="1"/>
    <col min="15" max="15" width="14.8515625" style="2" bestFit="1" customWidth="1"/>
    <col min="16" max="16384" width="9.140625" style="2" customWidth="1"/>
  </cols>
  <sheetData>
    <row r="2" ht="12.75">
      <c r="C2" s="3" t="s">
        <v>47</v>
      </c>
    </row>
    <row r="4" spans="1:9" ht="12.75">
      <c r="A4" s="4" t="s">
        <v>11</v>
      </c>
      <c r="B4" s="4" t="s">
        <v>9</v>
      </c>
      <c r="C4" s="4" t="s">
        <v>7</v>
      </c>
      <c r="D4" s="4" t="s">
        <v>6</v>
      </c>
      <c r="E4" s="4" t="s">
        <v>45</v>
      </c>
      <c r="F4" s="4" t="s">
        <v>26</v>
      </c>
      <c r="G4" s="4" t="s">
        <v>28</v>
      </c>
      <c r="H4" s="4" t="s">
        <v>4</v>
      </c>
      <c r="I4" s="4" t="s">
        <v>3</v>
      </c>
    </row>
    <row r="5" spans="1:9" ht="12.75">
      <c r="A5" s="5" t="s">
        <v>20</v>
      </c>
      <c r="B5" s="44">
        <v>1430</v>
      </c>
      <c r="C5" s="42">
        <v>265507.45327</v>
      </c>
      <c r="D5" s="42">
        <v>1234.647368</v>
      </c>
      <c r="E5" s="46">
        <f>D5^2</f>
        <v>1524354.1233093273</v>
      </c>
      <c r="F5" s="54">
        <f aca="true" t="shared" si="0" ref="F5:F15">B5/D5</f>
        <v>1.1582254472517532</v>
      </c>
      <c r="G5" s="42">
        <f aca="true" t="shared" si="1" ref="G5:G14">D5*(F5-$F$15)^2</f>
        <v>126.79968901556734</v>
      </c>
      <c r="H5" s="42">
        <v>1234.647368</v>
      </c>
      <c r="I5" s="42">
        <v>15.297042</v>
      </c>
    </row>
    <row r="6" spans="1:9" ht="12.75">
      <c r="A6" s="5" t="s">
        <v>19</v>
      </c>
      <c r="B6" s="44">
        <v>1038</v>
      </c>
      <c r="C6" s="42">
        <v>228189.69957</v>
      </c>
      <c r="D6" s="42">
        <v>826.485319</v>
      </c>
      <c r="E6" s="46">
        <f aca="true" t="shared" si="2" ref="E6:E14">D6^2</f>
        <v>683077.9825225318</v>
      </c>
      <c r="F6" s="54">
        <f t="shared" si="0"/>
        <v>1.2559206753435386</v>
      </c>
      <c r="G6" s="42">
        <f t="shared" si="1"/>
        <v>144.52113209121194</v>
      </c>
      <c r="H6" s="42">
        <v>826.485319</v>
      </c>
      <c r="I6" s="42">
        <v>12.405988</v>
      </c>
    </row>
    <row r="7" spans="1:9" ht="12.75">
      <c r="A7" s="5" t="s">
        <v>18</v>
      </c>
      <c r="B7" s="44">
        <v>668</v>
      </c>
      <c r="C7" s="42">
        <v>221477.26721</v>
      </c>
      <c r="D7" s="42">
        <v>897.829269</v>
      </c>
      <c r="E7" s="46">
        <f t="shared" si="2"/>
        <v>806097.3962730743</v>
      </c>
      <c r="F7" s="54">
        <f t="shared" si="0"/>
        <v>0.7440167335422433</v>
      </c>
      <c r="G7" s="42">
        <f t="shared" si="1"/>
        <v>7.889147103808834</v>
      </c>
      <c r="H7" s="42">
        <v>897.829269</v>
      </c>
      <c r="I7" s="42">
        <v>15.774136</v>
      </c>
    </row>
    <row r="8" spans="1:9" ht="12.75">
      <c r="A8" s="5" t="s">
        <v>17</v>
      </c>
      <c r="B8" s="44">
        <v>228</v>
      </c>
      <c r="C8" s="42">
        <v>132105.75815</v>
      </c>
      <c r="D8" s="42">
        <v>260.224863</v>
      </c>
      <c r="E8" s="46">
        <f t="shared" si="2"/>
        <v>67716.97932336878</v>
      </c>
      <c r="F8" s="54">
        <f t="shared" si="0"/>
        <v>0.8761653186075459</v>
      </c>
      <c r="G8" s="42">
        <f t="shared" si="1"/>
        <v>0.38391811545794463</v>
      </c>
      <c r="H8" s="42">
        <v>260.224863</v>
      </c>
      <c r="I8" s="42">
        <v>2.686383</v>
      </c>
    </row>
    <row r="9" spans="1:9" ht="12.75">
      <c r="A9" s="5" t="s">
        <v>16</v>
      </c>
      <c r="B9" s="44">
        <v>13409</v>
      </c>
      <c r="C9" s="42">
        <v>2188593.0219</v>
      </c>
      <c r="D9" s="42">
        <v>17861.680321</v>
      </c>
      <c r="E9" s="46">
        <f t="shared" si="2"/>
        <v>319039623.88959867</v>
      </c>
      <c r="F9" s="54">
        <f t="shared" si="0"/>
        <v>0.750713245283817</v>
      </c>
      <c r="G9" s="42">
        <f t="shared" si="1"/>
        <v>135.32568570570731</v>
      </c>
      <c r="H9" s="42">
        <v>17861.680321</v>
      </c>
      <c r="I9" s="42">
        <v>655.436</v>
      </c>
    </row>
    <row r="10" spans="1:9" ht="12.75">
      <c r="A10" s="5" t="s">
        <v>15</v>
      </c>
      <c r="B10" s="44">
        <v>1988</v>
      </c>
      <c r="C10" s="42">
        <v>243004.47044</v>
      </c>
      <c r="D10" s="42">
        <v>2242.013644</v>
      </c>
      <c r="E10" s="46">
        <f t="shared" si="2"/>
        <v>5026625.179882159</v>
      </c>
      <c r="F10" s="54">
        <f t="shared" si="0"/>
        <v>0.8867029000114327</v>
      </c>
      <c r="G10" s="42">
        <f t="shared" si="1"/>
        <v>5.371575313647757</v>
      </c>
      <c r="H10" s="42">
        <v>2242.013644</v>
      </c>
      <c r="I10" s="42">
        <v>94.741181</v>
      </c>
    </row>
    <row r="11" spans="1:9" ht="12.75">
      <c r="A11" s="6" t="s">
        <v>14</v>
      </c>
      <c r="B11" s="44">
        <v>3</v>
      </c>
      <c r="C11" s="42">
        <v>5417.0742</v>
      </c>
      <c r="D11" s="42">
        <v>5.814102</v>
      </c>
      <c r="E11" s="46">
        <f t="shared" si="2"/>
        <v>33.803782066404004</v>
      </c>
      <c r="F11" s="54">
        <f t="shared" si="0"/>
        <v>0.5159868196326793</v>
      </c>
      <c r="G11" s="42">
        <f t="shared" si="1"/>
        <v>0.6019626593980836</v>
      </c>
      <c r="H11" s="42">
        <v>5.814102</v>
      </c>
      <c r="I11" s="42">
        <v>0.007931</v>
      </c>
    </row>
    <row r="12" spans="1:9" ht="12.75">
      <c r="A12" s="5" t="s">
        <v>13</v>
      </c>
      <c r="B12" s="44">
        <v>9978</v>
      </c>
      <c r="C12" s="42">
        <v>1030368.23704</v>
      </c>
      <c r="D12" s="42">
        <v>11620.277551</v>
      </c>
      <c r="E12" s="46">
        <f t="shared" si="2"/>
        <v>135030850.36227453</v>
      </c>
      <c r="F12" s="54">
        <f t="shared" si="0"/>
        <v>0.8586714005932956</v>
      </c>
      <c r="G12" s="42">
        <f t="shared" si="1"/>
        <v>5.083693749441228</v>
      </c>
      <c r="H12" s="42">
        <v>11620.277551</v>
      </c>
      <c r="I12" s="42">
        <v>481.528418</v>
      </c>
    </row>
    <row r="13" spans="1:9" ht="12.75">
      <c r="A13" s="5" t="s">
        <v>12</v>
      </c>
      <c r="B13" s="44">
        <v>3609</v>
      </c>
      <c r="C13" s="42">
        <v>592757.33349</v>
      </c>
      <c r="D13" s="42">
        <v>3949.84767</v>
      </c>
      <c r="E13" s="46">
        <f t="shared" si="2"/>
        <v>15601296.61620443</v>
      </c>
      <c r="F13" s="54">
        <f t="shared" si="0"/>
        <v>0.9137061227477666</v>
      </c>
      <c r="G13" s="42">
        <f t="shared" si="1"/>
        <v>22.78482554356483</v>
      </c>
      <c r="H13" s="42">
        <v>3949.84767</v>
      </c>
      <c r="I13" s="42">
        <v>84.643301</v>
      </c>
    </row>
    <row r="14" spans="1:9" ht="12.75">
      <c r="A14" s="6" t="s">
        <v>0</v>
      </c>
      <c r="B14" s="44">
        <v>1349</v>
      </c>
      <c r="C14" s="42">
        <v>234944.71785</v>
      </c>
      <c r="D14" s="42">
        <v>1327.725031</v>
      </c>
      <c r="E14" s="46">
        <f t="shared" si="2"/>
        <v>1762853.7579439508</v>
      </c>
      <c r="F14" s="54">
        <f t="shared" si="0"/>
        <v>1.0160236257532755</v>
      </c>
      <c r="G14" s="42">
        <f t="shared" si="1"/>
        <v>42.19458139826727</v>
      </c>
      <c r="H14" s="42">
        <v>1327.725031</v>
      </c>
      <c r="I14" s="42">
        <v>39.696273</v>
      </c>
    </row>
    <row r="15" spans="1:9" ht="12.75">
      <c r="A15" s="1" t="s">
        <v>52</v>
      </c>
      <c r="B15" s="45">
        <f>SUM(B5:B14)</f>
        <v>33700</v>
      </c>
      <c r="C15" s="1"/>
      <c r="D15" s="43">
        <f>SUM(D5:D14)</f>
        <v>40226.545138</v>
      </c>
      <c r="E15" s="43">
        <f>SUM(E5:E14)</f>
        <v>479542530.0911141</v>
      </c>
      <c r="F15" s="55">
        <f t="shared" si="0"/>
        <v>0.8377552654444913</v>
      </c>
      <c r="G15" s="43">
        <f>SUM(G5:G14)</f>
        <v>490.95621069607256</v>
      </c>
      <c r="H15" s="43">
        <f>SUM(H5:H14)</f>
        <v>40226.545138</v>
      </c>
      <c r="I15" s="43">
        <f>SUM(I5:I14)</f>
        <v>1402.216653</v>
      </c>
    </row>
    <row r="18" spans="1:8" ht="12.75">
      <c r="A18" s="4" t="s">
        <v>11</v>
      </c>
      <c r="B18" s="4" t="s">
        <v>30</v>
      </c>
      <c r="C18" s="4" t="s">
        <v>31</v>
      </c>
      <c r="D18" s="4" t="s">
        <v>46</v>
      </c>
      <c r="E18" s="4" t="s">
        <v>35</v>
      </c>
      <c r="F18" s="4" t="s">
        <v>34</v>
      </c>
      <c r="G18" s="4" t="s">
        <v>32</v>
      </c>
      <c r="H18" s="4" t="s">
        <v>33</v>
      </c>
    </row>
    <row r="19" spans="1:8" ht="12.75">
      <c r="A19" s="5" t="s">
        <v>20</v>
      </c>
      <c r="B19" s="48">
        <f>H5/D5</f>
        <v>1</v>
      </c>
      <c r="C19" s="52">
        <f>I5/D5</f>
        <v>0.012389806511943255</v>
      </c>
      <c r="D19" s="50">
        <f>D5*(F5-$F$15)^2</f>
        <v>126.79968901556734</v>
      </c>
      <c r="E19" s="46"/>
      <c r="F19" s="46"/>
      <c r="G19" s="46"/>
      <c r="H19" s="46"/>
    </row>
    <row r="20" spans="1:8" ht="12.75">
      <c r="A20" s="5" t="s">
        <v>19</v>
      </c>
      <c r="B20" s="48">
        <f aca="true" t="shared" si="3" ref="B20:B28">H6/D6</f>
        <v>1</v>
      </c>
      <c r="C20" s="52">
        <f aca="true" t="shared" si="4" ref="C20:C28">I6/D6</f>
        <v>0.015010536442450711</v>
      </c>
      <c r="D20" s="50">
        <f aca="true" t="shared" si="5" ref="D20:D28">D6*(F6-$F$15)^2</f>
        <v>144.52113209121194</v>
      </c>
      <c r="E20" s="46"/>
      <c r="F20" s="46"/>
      <c r="G20" s="46"/>
      <c r="H20" s="46"/>
    </row>
    <row r="21" spans="1:8" ht="12.75">
      <c r="A21" s="5" t="s">
        <v>18</v>
      </c>
      <c r="B21" s="48">
        <f t="shared" si="3"/>
        <v>1</v>
      </c>
      <c r="C21" s="52">
        <f t="shared" si="4"/>
        <v>0.01756919332510645</v>
      </c>
      <c r="D21" s="50">
        <f t="shared" si="5"/>
        <v>7.889147103808834</v>
      </c>
      <c r="E21" s="46"/>
      <c r="F21" s="46"/>
      <c r="G21" s="46"/>
      <c r="H21" s="46"/>
    </row>
    <row r="22" spans="1:8" ht="12.75">
      <c r="A22" s="5" t="s">
        <v>17</v>
      </c>
      <c r="B22" s="48">
        <f t="shared" si="3"/>
        <v>1</v>
      </c>
      <c r="C22" s="52">
        <f t="shared" si="4"/>
        <v>0.010323314110074101</v>
      </c>
      <c r="D22" s="50">
        <f t="shared" si="5"/>
        <v>0.38391811545794463</v>
      </c>
      <c r="E22" s="46"/>
      <c r="F22" s="46"/>
      <c r="G22" s="46"/>
      <c r="H22" s="46"/>
    </row>
    <row r="23" spans="1:8" ht="12.75">
      <c r="A23" s="5" t="s">
        <v>16</v>
      </c>
      <c r="B23" s="48">
        <f t="shared" si="3"/>
        <v>1</v>
      </c>
      <c r="C23" s="52">
        <f t="shared" si="4"/>
        <v>0.03669509185143142</v>
      </c>
      <c r="D23" s="50">
        <f t="shared" si="5"/>
        <v>135.32568570570731</v>
      </c>
      <c r="E23" s="46"/>
      <c r="F23" s="46"/>
      <c r="G23" s="46"/>
      <c r="H23" s="46"/>
    </row>
    <row r="24" spans="1:8" ht="12.75">
      <c r="A24" s="5" t="s">
        <v>15</v>
      </c>
      <c r="B24" s="48">
        <f t="shared" si="3"/>
        <v>1</v>
      </c>
      <c r="C24" s="52">
        <f t="shared" si="4"/>
        <v>0.04225718307002417</v>
      </c>
      <c r="D24" s="50">
        <f t="shared" si="5"/>
        <v>5.371575313647757</v>
      </c>
      <c r="E24" s="46"/>
      <c r="F24" s="46"/>
      <c r="G24" s="46"/>
      <c r="H24" s="46"/>
    </row>
    <row r="25" spans="1:8" ht="12.75">
      <c r="A25" s="6" t="s">
        <v>14</v>
      </c>
      <c r="B25" s="48">
        <f t="shared" si="3"/>
        <v>1</v>
      </c>
      <c r="C25" s="52">
        <f t="shared" si="4"/>
        <v>0.0013640971555022598</v>
      </c>
      <c r="D25" s="50">
        <f t="shared" si="5"/>
        <v>0.6019626593980836</v>
      </c>
      <c r="E25" s="46"/>
      <c r="F25" s="46"/>
      <c r="G25" s="46"/>
      <c r="H25" s="46"/>
    </row>
    <row r="26" spans="1:8" ht="12.75">
      <c r="A26" s="5" t="s">
        <v>13</v>
      </c>
      <c r="B26" s="48">
        <f t="shared" si="3"/>
        <v>1</v>
      </c>
      <c r="C26" s="52">
        <f t="shared" si="4"/>
        <v>0.04143863310378171</v>
      </c>
      <c r="D26" s="50">
        <f t="shared" si="5"/>
        <v>5.083693749441228</v>
      </c>
      <c r="E26" s="46"/>
      <c r="F26" s="46"/>
      <c r="G26" s="46"/>
      <c r="H26" s="46"/>
    </row>
    <row r="27" spans="1:8" ht="12.75">
      <c r="A27" s="5" t="s">
        <v>12</v>
      </c>
      <c r="B27" s="48">
        <f t="shared" si="3"/>
        <v>1</v>
      </c>
      <c r="C27" s="52">
        <f t="shared" si="4"/>
        <v>0.021429510217035784</v>
      </c>
      <c r="D27" s="50">
        <f t="shared" si="5"/>
        <v>22.78482554356483</v>
      </c>
      <c r="E27" s="46"/>
      <c r="F27" s="46"/>
      <c r="G27" s="46"/>
      <c r="H27" s="46"/>
    </row>
    <row r="28" spans="1:8" ht="12.75">
      <c r="A28" s="6" t="s">
        <v>0</v>
      </c>
      <c r="B28" s="48">
        <f t="shared" si="3"/>
        <v>1</v>
      </c>
      <c r="C28" s="52">
        <f t="shared" si="4"/>
        <v>0.02989796235904511</v>
      </c>
      <c r="D28" s="50">
        <f t="shared" si="5"/>
        <v>42.19458139826727</v>
      </c>
      <c r="E28" s="46"/>
      <c r="F28" s="46"/>
      <c r="G28" s="46"/>
      <c r="H28" s="46"/>
    </row>
    <row r="29" spans="1:8" ht="12.75">
      <c r="A29" s="1" t="s">
        <v>52</v>
      </c>
      <c r="B29" s="49">
        <f>SUM(B19:B28)</f>
        <v>10</v>
      </c>
      <c r="C29" s="53">
        <f>SUM(C19:C28)</f>
        <v>0.22837532814639497</v>
      </c>
      <c r="D29" s="51">
        <f>SUM(D19:D28)</f>
        <v>490.95621069607256</v>
      </c>
      <c r="E29" s="51">
        <f>-F15*(B29-H15/D15)</f>
        <v>-7.539797389000421</v>
      </c>
      <c r="F29" s="51">
        <f>F15^2*(C29-I15/D15)</f>
        <v>0.13581702267644707</v>
      </c>
      <c r="G29" s="51">
        <f>D15-E15/D15-C29+I15/D15</f>
        <v>28305.30474860598</v>
      </c>
      <c r="H29" s="51">
        <f>(D29+E29+F29)/G29</f>
        <v>0.017083449008036676</v>
      </c>
    </row>
    <row r="35" spans="1:6" ht="15">
      <c r="A35" s="25"/>
      <c r="B35" s="40" t="s">
        <v>47</v>
      </c>
      <c r="C35" s="26"/>
      <c r="D35" s="26"/>
      <c r="E35" s="26"/>
      <c r="F35" s="27"/>
    </row>
    <row r="36" spans="1:6" ht="15" customHeight="1">
      <c r="A36" s="28"/>
      <c r="B36" s="29" t="s">
        <v>21</v>
      </c>
      <c r="C36" s="30"/>
      <c r="D36" s="29" t="s">
        <v>22</v>
      </c>
      <c r="E36" s="31"/>
      <c r="F36" s="32" t="s">
        <v>48</v>
      </c>
    </row>
    <row r="37" spans="1:6" ht="15" customHeight="1">
      <c r="A37" s="28"/>
      <c r="B37" s="29" t="s">
        <v>43</v>
      </c>
      <c r="C37" s="30"/>
      <c r="D37" s="29" t="s">
        <v>43</v>
      </c>
      <c r="E37" s="33" t="s">
        <v>25</v>
      </c>
      <c r="F37" s="34" t="s">
        <v>43</v>
      </c>
    </row>
    <row r="38" spans="1:6" ht="15">
      <c r="A38" s="35" t="s">
        <v>11</v>
      </c>
      <c r="B38" s="29" t="s">
        <v>50</v>
      </c>
      <c r="C38" s="36" t="s">
        <v>23</v>
      </c>
      <c r="D38" s="29" t="s">
        <v>50</v>
      </c>
      <c r="E38" s="33" t="s">
        <v>44</v>
      </c>
      <c r="F38" s="34" t="s">
        <v>51</v>
      </c>
    </row>
    <row r="39" spans="1:6" ht="15">
      <c r="A39" s="37" t="s">
        <v>20</v>
      </c>
      <c r="B39" s="7">
        <f>$F$15</f>
        <v>0.8377552654444913</v>
      </c>
      <c r="C39" s="8">
        <f aca="true" t="shared" si="6" ref="C39:C48">D5/(D5+$F$15*H5/($H$29*D5)-($F$15^2+$H$29)*I5/($H$29*D5))</f>
        <v>0.9621891141574674</v>
      </c>
      <c r="D39" s="9">
        <f>F5</f>
        <v>1.1582254472517532</v>
      </c>
      <c r="E39" s="10">
        <f>B5</f>
        <v>1430</v>
      </c>
      <c r="F39" s="11">
        <f>C39*D39+(1-C39)*B39</f>
        <v>1.1461081857915032</v>
      </c>
    </row>
    <row r="40" spans="1:6" ht="15">
      <c r="A40" s="37" t="s">
        <v>19</v>
      </c>
      <c r="B40" s="7">
        <f aca="true" t="shared" si="7" ref="B40:B48">$F$15</f>
        <v>0.8377552654444913</v>
      </c>
      <c r="C40" s="8">
        <f t="shared" si="6"/>
        <v>0.944670563045093</v>
      </c>
      <c r="D40" s="9">
        <f aca="true" t="shared" si="8" ref="D40:D48">F6</f>
        <v>1.2559206753435386</v>
      </c>
      <c r="E40" s="10">
        <f aca="true" t="shared" si="9" ref="E40:E48">B6</f>
        <v>1038</v>
      </c>
      <c r="F40" s="11">
        <f aca="true" t="shared" si="10" ref="F40:F48">C40*D40+(1-C40)*B40</f>
        <v>1.2327838186598064</v>
      </c>
    </row>
    <row r="41" spans="1:6" ht="15">
      <c r="A41" s="37" t="s">
        <v>18</v>
      </c>
      <c r="B41" s="7">
        <f t="shared" si="7"/>
        <v>0.8377552654444913</v>
      </c>
      <c r="C41" s="8">
        <f t="shared" si="6"/>
        <v>0.948950252708602</v>
      </c>
      <c r="D41" s="9">
        <f t="shared" si="8"/>
        <v>0.7440167335422433</v>
      </c>
      <c r="E41" s="10">
        <f t="shared" si="9"/>
        <v>668</v>
      </c>
      <c r="F41" s="11">
        <f t="shared" si="10"/>
        <v>0.7488020619073197</v>
      </c>
    </row>
    <row r="42" spans="1:6" ht="15">
      <c r="A42" s="37" t="s">
        <v>17</v>
      </c>
      <c r="B42" s="7">
        <f t="shared" si="7"/>
        <v>0.8377552654444913</v>
      </c>
      <c r="C42" s="8">
        <f t="shared" si="6"/>
        <v>0.8426167878663878</v>
      </c>
      <c r="D42" s="9">
        <f t="shared" si="8"/>
        <v>0.8761653186075459</v>
      </c>
      <c r="E42" s="10">
        <f t="shared" si="9"/>
        <v>228</v>
      </c>
      <c r="F42" s="11">
        <f t="shared" si="10"/>
        <v>0.8701202210625215</v>
      </c>
    </row>
    <row r="43" spans="1:6" ht="15">
      <c r="A43" s="37" t="s">
        <v>16</v>
      </c>
      <c r="B43" s="7">
        <f t="shared" si="7"/>
        <v>0.8377552654444913</v>
      </c>
      <c r="C43" s="8">
        <f t="shared" si="6"/>
        <v>0.9973480200808923</v>
      </c>
      <c r="D43" s="9">
        <f t="shared" si="8"/>
        <v>0.750713245283817</v>
      </c>
      <c r="E43" s="10">
        <f t="shared" si="9"/>
        <v>13409</v>
      </c>
      <c r="F43" s="11">
        <f t="shared" si="10"/>
        <v>0.7509440789734017</v>
      </c>
    </row>
    <row r="44" spans="1:6" ht="15">
      <c r="A44" s="37" t="s">
        <v>15</v>
      </c>
      <c r="B44" s="7">
        <f t="shared" si="7"/>
        <v>0.8377552654444913</v>
      </c>
      <c r="C44" s="8">
        <f t="shared" si="6"/>
        <v>0.9793555957909631</v>
      </c>
      <c r="D44" s="9">
        <f t="shared" si="8"/>
        <v>0.8867029000114327</v>
      </c>
      <c r="E44" s="10">
        <f t="shared" si="9"/>
        <v>1988</v>
      </c>
      <c r="F44" s="11">
        <f t="shared" si="10"/>
        <v>0.8856924052583566</v>
      </c>
    </row>
    <row r="45" spans="1:6" ht="15">
      <c r="A45" s="38" t="s">
        <v>14</v>
      </c>
      <c r="B45" s="7">
        <f t="shared" si="7"/>
        <v>0.8377552654444913</v>
      </c>
      <c r="C45" s="8">
        <f t="shared" si="6"/>
        <v>0.10610508205533434</v>
      </c>
      <c r="D45" s="9">
        <f t="shared" si="8"/>
        <v>0.5159868196326793</v>
      </c>
      <c r="E45" s="10">
        <f t="shared" si="9"/>
        <v>3</v>
      </c>
      <c r="F45" s="11">
        <f t="shared" si="10"/>
        <v>0.8036139980988116</v>
      </c>
    </row>
    <row r="46" spans="1:6" ht="15">
      <c r="A46" s="37" t="s">
        <v>13</v>
      </c>
      <c r="B46" s="7">
        <f t="shared" si="7"/>
        <v>0.8377552654444913</v>
      </c>
      <c r="C46" s="8">
        <f t="shared" si="6"/>
        <v>0.9959464446472197</v>
      </c>
      <c r="D46" s="9">
        <f t="shared" si="8"/>
        <v>0.8586714005932956</v>
      </c>
      <c r="E46" s="10">
        <f t="shared" si="9"/>
        <v>9978</v>
      </c>
      <c r="F46" s="11">
        <f t="shared" si="10"/>
        <v>0.8585866158817037</v>
      </c>
    </row>
    <row r="47" spans="1:6" ht="15">
      <c r="A47" s="37" t="s">
        <v>12</v>
      </c>
      <c r="B47" s="7">
        <f t="shared" si="7"/>
        <v>0.8377552654444913</v>
      </c>
      <c r="C47" s="8">
        <f t="shared" si="6"/>
        <v>0.9879596369142656</v>
      </c>
      <c r="D47" s="9">
        <f t="shared" si="8"/>
        <v>0.9137061227477666</v>
      </c>
      <c r="E47" s="10">
        <f t="shared" si="9"/>
        <v>3609</v>
      </c>
      <c r="F47" s="11">
        <f t="shared" si="10"/>
        <v>0.9127916468491624</v>
      </c>
    </row>
    <row r="48" spans="1:6" ht="15">
      <c r="A48" s="39" t="s">
        <v>0</v>
      </c>
      <c r="B48" s="12">
        <f t="shared" si="7"/>
        <v>0.8377552654444913</v>
      </c>
      <c r="C48" s="13">
        <f t="shared" si="6"/>
        <v>0.965263096251803</v>
      </c>
      <c r="D48" s="14">
        <f t="shared" si="8"/>
        <v>1.0160236257532755</v>
      </c>
      <c r="E48" s="15">
        <f t="shared" si="9"/>
        <v>1349</v>
      </c>
      <c r="F48" s="16">
        <f t="shared" si="10"/>
        <v>1.0098311348798803</v>
      </c>
    </row>
    <row r="49" ht="12.75">
      <c r="B49" s="17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2" customWidth="1"/>
    <col min="2" max="2" width="18.8515625" style="2" bestFit="1" customWidth="1"/>
    <col min="3" max="3" width="15.421875" style="2" customWidth="1"/>
    <col min="4" max="4" width="16.57421875" style="2" bestFit="1" customWidth="1"/>
    <col min="5" max="5" width="16.7109375" style="2" bestFit="1" customWidth="1"/>
    <col min="6" max="6" width="27.8515625" style="2" bestFit="1" customWidth="1"/>
    <col min="7" max="7" width="16.57421875" style="2" bestFit="1" customWidth="1"/>
    <col min="8" max="8" width="24.140625" style="2" bestFit="1" customWidth="1"/>
    <col min="9" max="9" width="21.57421875" style="2" bestFit="1" customWidth="1"/>
    <col min="10" max="11" width="9.140625" style="2" customWidth="1"/>
    <col min="12" max="13" width="11.57421875" style="2" bestFit="1" customWidth="1"/>
    <col min="14" max="14" width="14.00390625" style="2" bestFit="1" customWidth="1"/>
    <col min="15" max="15" width="14.8515625" style="2" bestFit="1" customWidth="1"/>
    <col min="16" max="16384" width="9.140625" style="2" customWidth="1"/>
  </cols>
  <sheetData>
    <row r="2" ht="12.75">
      <c r="C2" s="1" t="s">
        <v>49</v>
      </c>
    </row>
    <row r="4" spans="1:9" ht="12.75">
      <c r="A4" s="4" t="s">
        <v>11</v>
      </c>
      <c r="B4" s="4" t="s">
        <v>10</v>
      </c>
      <c r="C4" s="4" t="s">
        <v>8</v>
      </c>
      <c r="D4" s="4" t="s">
        <v>7</v>
      </c>
      <c r="E4" s="4" t="s">
        <v>5</v>
      </c>
      <c r="F4" s="4" t="s">
        <v>42</v>
      </c>
      <c r="G4" s="4" t="s">
        <v>27</v>
      </c>
      <c r="H4" s="4" t="s">
        <v>2</v>
      </c>
      <c r="I4" s="4" t="s">
        <v>1</v>
      </c>
    </row>
    <row r="5" spans="1:9" ht="12.75">
      <c r="A5" s="5" t="s">
        <v>20</v>
      </c>
      <c r="B5" s="44">
        <v>31427393079</v>
      </c>
      <c r="C5" s="44">
        <v>59535504</v>
      </c>
      <c r="D5" s="42">
        <v>265507.45327</v>
      </c>
      <c r="E5" s="42">
        <v>56190419.10809</v>
      </c>
      <c r="F5" s="42">
        <f>E5^2</f>
        <v>3157363199542805.5</v>
      </c>
      <c r="G5" s="42">
        <f aca="true" t="shared" si="0" ref="G5:G15">C5/E5</f>
        <v>1.059531232281348</v>
      </c>
      <c r="H5" s="42">
        <v>4370090091127.084</v>
      </c>
      <c r="I5" s="42">
        <v>27514342237.52863</v>
      </c>
    </row>
    <row r="6" spans="1:9" ht="12.75">
      <c r="A6" s="5" t="s">
        <v>19</v>
      </c>
      <c r="B6" s="44">
        <v>41626070463</v>
      </c>
      <c r="C6" s="44">
        <v>45785510</v>
      </c>
      <c r="D6" s="42">
        <v>228189.69957</v>
      </c>
      <c r="E6" s="42">
        <v>38649913.929335</v>
      </c>
      <c r="F6" s="42">
        <f aca="true" t="shared" si="1" ref="F6:F14">E6^2</f>
        <v>1493815846745003.5</v>
      </c>
      <c r="G6" s="42">
        <f t="shared" si="0"/>
        <v>1.1846212667824116</v>
      </c>
      <c r="H6" s="42">
        <v>14244926999909.914</v>
      </c>
      <c r="I6" s="42">
        <v>89843991979.84882</v>
      </c>
    </row>
    <row r="7" spans="1:9" ht="12.75">
      <c r="A7" s="5" t="s">
        <v>18</v>
      </c>
      <c r="B7" s="44">
        <v>131116709363</v>
      </c>
      <c r="C7" s="44">
        <v>107738749</v>
      </c>
      <c r="D7" s="42">
        <v>221477.26721</v>
      </c>
      <c r="E7" s="42">
        <v>169674381.082502</v>
      </c>
      <c r="F7" s="42">
        <f t="shared" si="1"/>
        <v>28789395595730116</v>
      </c>
      <c r="G7" s="42">
        <f t="shared" si="0"/>
        <v>0.6349735788787902</v>
      </c>
      <c r="H7" s="42">
        <v>186429222739517.66</v>
      </c>
      <c r="I7" s="42">
        <v>2115181646889.3325</v>
      </c>
    </row>
    <row r="8" spans="1:9" ht="12.75">
      <c r="A8" s="5" t="s">
        <v>17</v>
      </c>
      <c r="B8" s="44">
        <v>37142591829</v>
      </c>
      <c r="C8" s="44">
        <v>70065173</v>
      </c>
      <c r="D8" s="42">
        <v>132105.75815</v>
      </c>
      <c r="E8" s="42">
        <v>78589745.347617</v>
      </c>
      <c r="F8" s="42">
        <f t="shared" si="1"/>
        <v>6176348073803288</v>
      </c>
      <c r="G8" s="42">
        <f t="shared" si="0"/>
        <v>0.8915307294875274</v>
      </c>
      <c r="H8" s="42">
        <v>75217205693988.86</v>
      </c>
      <c r="I8" s="42">
        <v>855487538724.2258</v>
      </c>
    </row>
    <row r="9" spans="1:9" ht="12.75">
      <c r="A9" s="5" t="s">
        <v>16</v>
      </c>
      <c r="B9" s="44">
        <v>217157433858</v>
      </c>
      <c r="C9" s="44">
        <v>293746039</v>
      </c>
      <c r="D9" s="42">
        <v>2188593.0219</v>
      </c>
      <c r="E9" s="42">
        <v>478704050.008011</v>
      </c>
      <c r="F9" s="42">
        <f t="shared" si="1"/>
        <v>2.291575674940723E+17</v>
      </c>
      <c r="G9" s="42">
        <f t="shared" si="0"/>
        <v>0.6136276452958446</v>
      </c>
      <c r="H9" s="42">
        <v>65025633385295.1</v>
      </c>
      <c r="I9" s="42">
        <v>983842076512.6183</v>
      </c>
    </row>
    <row r="10" spans="1:9" ht="12.75">
      <c r="A10" s="5" t="s">
        <v>15</v>
      </c>
      <c r="B10" s="44">
        <v>127295030261</v>
      </c>
      <c r="C10" s="44">
        <v>94578994</v>
      </c>
      <c r="D10" s="42">
        <v>243004.47044</v>
      </c>
      <c r="E10" s="42">
        <v>132166445.680717</v>
      </c>
      <c r="F10" s="42">
        <f t="shared" si="1"/>
        <v>17467969363873920</v>
      </c>
      <c r="G10" s="42">
        <f t="shared" si="0"/>
        <v>0.7156051864213748</v>
      </c>
      <c r="H10" s="42">
        <v>146735252168313.1</v>
      </c>
      <c r="I10" s="42">
        <v>735816315120.8817</v>
      </c>
    </row>
    <row r="11" spans="1:9" ht="12.75">
      <c r="A11" s="6" t="s">
        <v>14</v>
      </c>
      <c r="B11" s="44">
        <v>6612040258</v>
      </c>
      <c r="C11" s="44">
        <v>1250000</v>
      </c>
      <c r="D11" s="42">
        <v>5417.0742</v>
      </c>
      <c r="E11" s="42">
        <v>3394609.667326</v>
      </c>
      <c r="F11" s="42">
        <f t="shared" si="1"/>
        <v>11523374793503.137</v>
      </c>
      <c r="G11" s="42">
        <f t="shared" si="0"/>
        <v>0.36823084905212367</v>
      </c>
      <c r="H11" s="42">
        <v>6697967941245.979</v>
      </c>
      <c r="I11" s="42">
        <v>11613147258.701836</v>
      </c>
    </row>
    <row r="12" spans="1:9" ht="12.75">
      <c r="A12" s="5" t="s">
        <v>13</v>
      </c>
      <c r="B12" s="44">
        <v>369060415730</v>
      </c>
      <c r="C12" s="44">
        <v>619270676</v>
      </c>
      <c r="D12" s="42">
        <v>1030368.23704</v>
      </c>
      <c r="E12" s="42">
        <v>762428782.795328</v>
      </c>
      <c r="F12" s="42">
        <f t="shared" si="1"/>
        <v>5.812976488347654E+17</v>
      </c>
      <c r="G12" s="42">
        <f t="shared" si="0"/>
        <v>0.8122341259593312</v>
      </c>
      <c r="H12" s="42">
        <v>1859248832090707.2</v>
      </c>
      <c r="I12" s="42">
        <v>32000811578966.17</v>
      </c>
    </row>
    <row r="13" spans="1:9" ht="12.75">
      <c r="A13" s="5" t="s">
        <v>12</v>
      </c>
      <c r="B13" s="44">
        <v>215431789264</v>
      </c>
      <c r="C13" s="44">
        <v>391143898</v>
      </c>
      <c r="D13" s="42">
        <v>592757.33349</v>
      </c>
      <c r="E13" s="42">
        <v>472546941.162493</v>
      </c>
      <c r="F13" s="42">
        <f t="shared" si="1"/>
        <v>2.233006116020286E+17</v>
      </c>
      <c r="G13" s="42">
        <f t="shared" si="0"/>
        <v>0.8277355410189795</v>
      </c>
      <c r="H13" s="42">
        <v>175480019528376.3</v>
      </c>
      <c r="I13" s="42">
        <v>2474491308675.674</v>
      </c>
    </row>
    <row r="14" spans="1:9" ht="12.75">
      <c r="A14" s="6" t="s">
        <v>0</v>
      </c>
      <c r="B14" s="44">
        <v>14589207399</v>
      </c>
      <c r="C14" s="44">
        <v>20489929</v>
      </c>
      <c r="D14" s="42">
        <v>234944.71785</v>
      </c>
      <c r="E14" s="42">
        <v>20925003.551124</v>
      </c>
      <c r="F14" s="42">
        <f t="shared" si="1"/>
        <v>437855773614552</v>
      </c>
      <c r="G14" s="42">
        <f t="shared" si="0"/>
        <v>0.9792079102848884</v>
      </c>
      <c r="H14" s="42">
        <v>1366843490404.4316</v>
      </c>
      <c r="I14" s="42">
        <v>9110392554.33453</v>
      </c>
    </row>
    <row r="15" spans="1:9" ht="12.75">
      <c r="A15" s="1" t="s">
        <v>52</v>
      </c>
      <c r="B15" s="45"/>
      <c r="C15" s="45">
        <f>SUM(C5:C14)</f>
        <v>1703604472</v>
      </c>
      <c r="D15" s="43"/>
      <c r="E15" s="43">
        <f>SUM(E5:E14)</f>
        <v>2213270292.332543</v>
      </c>
      <c r="F15" s="43">
        <f>SUM(F5:F14)</f>
        <v>1.0912900991589696E+18</v>
      </c>
      <c r="G15" s="47">
        <f t="shared" si="0"/>
        <v>0.7697227391981071</v>
      </c>
      <c r="H15" s="43">
        <f>SUM(H5:H14)</f>
        <v>2534815994128886</v>
      </c>
      <c r="I15" s="43">
        <f>SUM(I5:I14)</f>
        <v>39303712338919.32</v>
      </c>
    </row>
    <row r="18" spans="1:9" ht="12.75">
      <c r="A18" s="4" t="s">
        <v>11</v>
      </c>
      <c r="B18" s="4" t="s">
        <v>40</v>
      </c>
      <c r="C18" s="4" t="s">
        <v>41</v>
      </c>
      <c r="D18" s="4" t="s">
        <v>29</v>
      </c>
      <c r="E18" s="4" t="s">
        <v>36</v>
      </c>
      <c r="F18" s="4" t="s">
        <v>37</v>
      </c>
      <c r="G18" s="4" t="s">
        <v>38</v>
      </c>
      <c r="H18" s="4" t="s">
        <v>39</v>
      </c>
      <c r="I18" s="4" t="s">
        <v>9</v>
      </c>
    </row>
    <row r="19" spans="1:9" ht="12.75">
      <c r="A19" s="5" t="s">
        <v>20</v>
      </c>
      <c r="B19" s="42">
        <f>H5/E5</f>
        <v>77772.86876470194</v>
      </c>
      <c r="C19" s="42">
        <f>I5/E5</f>
        <v>489.6625203061933</v>
      </c>
      <c r="D19" s="42">
        <f aca="true" t="shared" si="2" ref="D19:D28">E5*(G5-$G$15)^2</f>
        <v>4719375.012497743</v>
      </c>
      <c r="E19" s="42"/>
      <c r="F19" s="46"/>
      <c r="G19" s="46"/>
      <c r="H19" s="46"/>
      <c r="I19" s="42">
        <f>'Buhlmann by Count'!B5</f>
        <v>1430</v>
      </c>
    </row>
    <row r="20" spans="1:9" ht="12.75">
      <c r="A20" s="5" t="s">
        <v>19</v>
      </c>
      <c r="B20" s="42">
        <f aca="true" t="shared" si="3" ref="B20:B28">H6/E6</f>
        <v>368562.9682372493</v>
      </c>
      <c r="C20" s="42">
        <f aca="true" t="shared" si="4" ref="C20:C28">I6/E6</f>
        <v>2324.55865604549</v>
      </c>
      <c r="D20" s="42">
        <f t="shared" si="2"/>
        <v>6653226.647334151</v>
      </c>
      <c r="E20" s="42"/>
      <c r="F20" s="46"/>
      <c r="G20" s="46"/>
      <c r="H20" s="46"/>
      <c r="I20" s="42">
        <f>'Buhlmann by Count'!B6</f>
        <v>1038</v>
      </c>
    </row>
    <row r="21" spans="1:9" ht="12.75">
      <c r="A21" s="5" t="s">
        <v>18</v>
      </c>
      <c r="B21" s="42">
        <f t="shared" si="3"/>
        <v>1098747.032699467</v>
      </c>
      <c r="C21" s="42">
        <f t="shared" si="4"/>
        <v>12466.122660325795</v>
      </c>
      <c r="D21" s="42">
        <f t="shared" si="2"/>
        <v>3080834.7829890684</v>
      </c>
      <c r="E21" s="42"/>
      <c r="F21" s="46"/>
      <c r="G21" s="46"/>
      <c r="H21" s="46"/>
      <c r="I21" s="42">
        <f>'Buhlmann by Count'!B7</f>
        <v>668</v>
      </c>
    </row>
    <row r="22" spans="1:9" ht="12.75">
      <c r="A22" s="5" t="s">
        <v>17</v>
      </c>
      <c r="B22" s="42">
        <f t="shared" si="3"/>
        <v>957086.7720882569</v>
      </c>
      <c r="C22" s="42">
        <f t="shared" si="4"/>
        <v>10885.485567363095</v>
      </c>
      <c r="D22" s="42">
        <f t="shared" si="2"/>
        <v>1166050.7085802332</v>
      </c>
      <c r="E22" s="42"/>
      <c r="F22" s="46"/>
      <c r="G22" s="46"/>
      <c r="H22" s="46"/>
      <c r="I22" s="42">
        <f>'Buhlmann by Count'!B8</f>
        <v>228</v>
      </c>
    </row>
    <row r="23" spans="1:9" ht="12.75">
      <c r="A23" s="5" t="s">
        <v>16</v>
      </c>
      <c r="B23" s="42">
        <f t="shared" si="3"/>
        <v>135836.81480072482</v>
      </c>
      <c r="C23" s="42">
        <f t="shared" si="4"/>
        <v>2055.2198722700464</v>
      </c>
      <c r="D23" s="42">
        <f t="shared" si="2"/>
        <v>11663948.90272096</v>
      </c>
      <c r="E23" s="42"/>
      <c r="F23" s="46"/>
      <c r="G23" s="46"/>
      <c r="H23" s="46"/>
      <c r="I23" s="42">
        <f>'Buhlmann by Count'!B9</f>
        <v>13409</v>
      </c>
    </row>
    <row r="24" spans="1:9" ht="12.75">
      <c r="A24" s="5" t="s">
        <v>15</v>
      </c>
      <c r="B24" s="42">
        <f t="shared" si="3"/>
        <v>1110230.7504189897</v>
      </c>
      <c r="C24" s="42">
        <f t="shared" si="4"/>
        <v>5567.345867032246</v>
      </c>
      <c r="D24" s="42">
        <f t="shared" si="2"/>
        <v>387077.127497033</v>
      </c>
      <c r="E24" s="42"/>
      <c r="F24" s="46"/>
      <c r="G24" s="46"/>
      <c r="H24" s="46"/>
      <c r="I24" s="42">
        <f>'Buhlmann by Count'!B10</f>
        <v>1988</v>
      </c>
    </row>
    <row r="25" spans="1:9" ht="12.75">
      <c r="A25" s="6" t="s">
        <v>14</v>
      </c>
      <c r="B25" s="42">
        <f t="shared" si="3"/>
        <v>1973118.7375431291</v>
      </c>
      <c r="C25" s="42">
        <f t="shared" si="4"/>
        <v>3421.0552601912955</v>
      </c>
      <c r="D25" s="42">
        <f t="shared" si="2"/>
        <v>547196.6100475225</v>
      </c>
      <c r="E25" s="42"/>
      <c r="F25" s="46"/>
      <c r="G25" s="46"/>
      <c r="H25" s="46"/>
      <c r="I25" s="42">
        <f>'Buhlmann by Count'!B11</f>
        <v>3</v>
      </c>
    </row>
    <row r="26" spans="1:9" ht="12.75">
      <c r="A26" s="5" t="s">
        <v>13</v>
      </c>
      <c r="B26" s="42">
        <f t="shared" si="3"/>
        <v>2438586.8871241417</v>
      </c>
      <c r="C26" s="42">
        <f t="shared" si="4"/>
        <v>41972.197667617045</v>
      </c>
      <c r="D26" s="42">
        <f t="shared" si="2"/>
        <v>1377875.0233118124</v>
      </c>
      <c r="E26" s="42"/>
      <c r="F26" s="46"/>
      <c r="G26" s="46"/>
      <c r="H26" s="46"/>
      <c r="I26" s="42">
        <f>'Buhlmann by Count'!B12</f>
        <v>9978</v>
      </c>
    </row>
    <row r="27" spans="1:9" ht="12.75">
      <c r="A27" s="5" t="s">
        <v>12</v>
      </c>
      <c r="B27" s="42">
        <f t="shared" si="3"/>
        <v>371349.39249989693</v>
      </c>
      <c r="C27" s="42">
        <f t="shared" si="4"/>
        <v>5236.498415561174</v>
      </c>
      <c r="D27" s="42">
        <f t="shared" si="2"/>
        <v>1590349.7250249172</v>
      </c>
      <c r="E27" s="42"/>
      <c r="F27" s="46"/>
      <c r="G27" s="46"/>
      <c r="H27" s="46"/>
      <c r="I27" s="42">
        <f>'Buhlmann by Count'!B13</f>
        <v>3609</v>
      </c>
    </row>
    <row r="28" spans="1:9" ht="12.75">
      <c r="A28" s="6" t="s">
        <v>0</v>
      </c>
      <c r="B28" s="42">
        <f t="shared" si="3"/>
        <v>65321.06372479018</v>
      </c>
      <c r="C28" s="42">
        <f t="shared" si="4"/>
        <v>435.38308283083467</v>
      </c>
      <c r="D28" s="42">
        <f t="shared" si="2"/>
        <v>918273.6280801812</v>
      </c>
      <c r="E28" s="42"/>
      <c r="F28" s="46"/>
      <c r="G28" s="46"/>
      <c r="H28" s="46"/>
      <c r="I28" s="42">
        <f>'Buhlmann by Count'!B14</f>
        <v>1349</v>
      </c>
    </row>
    <row r="29" spans="1:9" ht="12.75">
      <c r="A29" s="1" t="s">
        <v>52</v>
      </c>
      <c r="B29" s="47">
        <f>SUM(B19:B28)</f>
        <v>8596613.287901348</v>
      </c>
      <c r="C29" s="47">
        <f>SUM(C19:C28)</f>
        <v>84853.52956954321</v>
      </c>
      <c r="D29" s="43">
        <f>SUM(D19:D28)</f>
        <v>32104208.16808362</v>
      </c>
      <c r="E29" s="43">
        <f>-G15*(B29-H15/E15)</f>
        <v>-5735460.04522615</v>
      </c>
      <c r="F29" s="43">
        <f>G15^2*(C29-I15/E15)</f>
        <v>39752.17334760228</v>
      </c>
      <c r="G29" s="43">
        <f>E15-F15/E15-C29+I15/E15</f>
        <v>1720136397.6501315</v>
      </c>
      <c r="H29" s="51">
        <f>(D29+E29+F29)/G29</f>
        <v>0.015352561769102482</v>
      </c>
      <c r="I29" s="47">
        <f>'Buhlmann by Count'!B15</f>
        <v>33700</v>
      </c>
    </row>
    <row r="36" spans="1:6" ht="15">
      <c r="A36" s="25"/>
      <c r="B36" s="41" t="s">
        <v>49</v>
      </c>
      <c r="C36" s="26"/>
      <c r="D36" s="26"/>
      <c r="E36" s="26"/>
      <c r="F36" s="27"/>
    </row>
    <row r="37" spans="1:6" ht="15" customHeight="1">
      <c r="A37" s="28"/>
      <c r="B37" s="29" t="s">
        <v>21</v>
      </c>
      <c r="C37" s="30"/>
      <c r="D37" s="29" t="s">
        <v>22</v>
      </c>
      <c r="E37" s="31"/>
      <c r="F37" s="32" t="s">
        <v>48</v>
      </c>
    </row>
    <row r="38" spans="1:6" ht="15">
      <c r="A38" s="28"/>
      <c r="B38" s="29" t="s">
        <v>43</v>
      </c>
      <c r="C38" s="30"/>
      <c r="D38" s="29" t="s">
        <v>43</v>
      </c>
      <c r="E38" s="33" t="s">
        <v>25</v>
      </c>
      <c r="F38" s="34" t="s">
        <v>43</v>
      </c>
    </row>
    <row r="39" spans="1:6" ht="15">
      <c r="A39" s="35" t="s">
        <v>11</v>
      </c>
      <c r="B39" s="29" t="s">
        <v>24</v>
      </c>
      <c r="C39" s="36" t="s">
        <v>23</v>
      </c>
      <c r="D39" s="29" t="s">
        <v>24</v>
      </c>
      <c r="E39" s="33" t="s">
        <v>44</v>
      </c>
      <c r="F39" s="34" t="s">
        <v>24</v>
      </c>
    </row>
    <row r="40" spans="1:8" ht="15">
      <c r="A40" s="37" t="s">
        <v>20</v>
      </c>
      <c r="B40" s="18">
        <f>$G$15</f>
        <v>0.7697227391981071</v>
      </c>
      <c r="C40" s="8">
        <f aca="true" t="shared" si="5" ref="C40:C49">E5/(E5+G$15*H5/($H$29*E5)-(G$15^2+$H$29)*I5/($H$29*E5))</f>
        <v>0.9354111929493136</v>
      </c>
      <c r="D40" s="18">
        <f aca="true" t="shared" si="6" ref="D40:D49">G5</f>
        <v>1.059531232281348</v>
      </c>
      <c r="E40" s="19">
        <f aca="true" t="shared" si="7" ref="E40:E49">I19</f>
        <v>1430</v>
      </c>
      <c r="F40" s="20">
        <f>C40*D40+(1-C40)*B40</f>
        <v>1.0408128474399443</v>
      </c>
      <c r="H40" s="21"/>
    </row>
    <row r="41" spans="1:8" ht="15">
      <c r="A41" s="37" t="s">
        <v>19</v>
      </c>
      <c r="B41" s="18">
        <f aca="true" t="shared" si="8" ref="B41:B49">$G$15</f>
        <v>0.7697227391981071</v>
      </c>
      <c r="C41" s="8">
        <f t="shared" si="5"/>
        <v>0.6776369293546204</v>
      </c>
      <c r="D41" s="18">
        <f t="shared" si="6"/>
        <v>1.1846212667824116</v>
      </c>
      <c r="E41" s="19">
        <f t="shared" si="7"/>
        <v>1038</v>
      </c>
      <c r="F41" s="20">
        <f aca="true" t="shared" si="9" ref="F41:F49">C41*D41+(1-C41)*B41</f>
        <v>1.0508733034240885</v>
      </c>
      <c r="H41" s="21"/>
    </row>
    <row r="42" spans="1:8" ht="15">
      <c r="A42" s="37" t="s">
        <v>18</v>
      </c>
      <c r="B42" s="18">
        <f t="shared" si="8"/>
        <v>0.7697227391981071</v>
      </c>
      <c r="C42" s="8">
        <f t="shared" si="5"/>
        <v>0.7565694175103145</v>
      </c>
      <c r="D42" s="18">
        <f t="shared" si="6"/>
        <v>0.6349735788787902</v>
      </c>
      <c r="E42" s="19">
        <f t="shared" si="7"/>
        <v>668</v>
      </c>
      <c r="F42" s="20">
        <f t="shared" si="9"/>
        <v>0.6677756454653176</v>
      </c>
      <c r="H42" s="21"/>
    </row>
    <row r="43" spans="1:8" ht="15">
      <c r="A43" s="37" t="s">
        <v>17</v>
      </c>
      <c r="B43" s="18">
        <f t="shared" si="8"/>
        <v>0.7697227391981071</v>
      </c>
      <c r="C43" s="8">
        <f t="shared" si="5"/>
        <v>0.6230176175780044</v>
      </c>
      <c r="D43" s="18">
        <f t="shared" si="6"/>
        <v>0.8915307294875274</v>
      </c>
      <c r="E43" s="19">
        <f t="shared" si="7"/>
        <v>228</v>
      </c>
      <c r="F43" s="20">
        <f t="shared" si="9"/>
        <v>0.8456112631101864</v>
      </c>
      <c r="H43" s="21"/>
    </row>
    <row r="44" spans="1:8" ht="15">
      <c r="A44" s="37" t="s">
        <v>16</v>
      </c>
      <c r="B44" s="18">
        <f t="shared" si="8"/>
        <v>0.7697227391981071</v>
      </c>
      <c r="C44" s="8">
        <f t="shared" si="5"/>
        <v>0.9861381394508056</v>
      </c>
      <c r="D44" s="18">
        <f t="shared" si="6"/>
        <v>0.6136276452958446</v>
      </c>
      <c r="E44" s="19">
        <f t="shared" si="7"/>
        <v>13409</v>
      </c>
      <c r="F44" s="20">
        <f t="shared" si="9"/>
        <v>0.6157914137199312</v>
      </c>
      <c r="H44" s="21"/>
    </row>
    <row r="45" spans="1:8" ht="15">
      <c r="A45" s="37" t="s">
        <v>15</v>
      </c>
      <c r="B45" s="18">
        <f t="shared" si="8"/>
        <v>0.7697227391981071</v>
      </c>
      <c r="C45" s="8">
        <f t="shared" si="5"/>
        <v>0.704478017392718</v>
      </c>
      <c r="D45" s="18">
        <f t="shared" si="6"/>
        <v>0.7156051864213748</v>
      </c>
      <c r="E45" s="19">
        <f t="shared" si="7"/>
        <v>1988</v>
      </c>
      <c r="F45" s="20">
        <f t="shared" si="9"/>
        <v>0.731598112911809</v>
      </c>
      <c r="H45" s="21"/>
    </row>
    <row r="46" spans="1:8" ht="15">
      <c r="A46" s="38" t="s">
        <v>14</v>
      </c>
      <c r="B46" s="18">
        <f t="shared" si="8"/>
        <v>0.7697227391981071</v>
      </c>
      <c r="C46" s="8">
        <f t="shared" si="5"/>
        <v>0.03322045933921086</v>
      </c>
      <c r="D46" s="18">
        <f t="shared" si="6"/>
        <v>0.36823084905212367</v>
      </c>
      <c r="E46" s="19">
        <f t="shared" si="7"/>
        <v>3</v>
      </c>
      <c r="F46" s="20">
        <f t="shared" si="9"/>
        <v>0.7563849941864895</v>
      </c>
      <c r="H46" s="21"/>
    </row>
    <row r="47" spans="1:8" ht="15">
      <c r="A47" s="37" t="s">
        <v>13</v>
      </c>
      <c r="B47" s="18">
        <f t="shared" si="8"/>
        <v>0.7697227391981071</v>
      </c>
      <c r="C47" s="8">
        <f t="shared" si="5"/>
        <v>0.8634242887756598</v>
      </c>
      <c r="D47" s="18">
        <f t="shared" si="6"/>
        <v>0.8122341259593312</v>
      </c>
      <c r="E47" s="19">
        <f t="shared" si="7"/>
        <v>9978</v>
      </c>
      <c r="F47" s="20">
        <f t="shared" si="9"/>
        <v>0.806428103077284</v>
      </c>
      <c r="H47" s="21"/>
    </row>
    <row r="48" spans="1:8" ht="15">
      <c r="A48" s="37" t="s">
        <v>12</v>
      </c>
      <c r="B48" s="18">
        <f t="shared" si="8"/>
        <v>0.7697227391981071</v>
      </c>
      <c r="C48" s="8">
        <f t="shared" si="5"/>
        <v>0.9625002030013114</v>
      </c>
      <c r="D48" s="18">
        <f t="shared" si="6"/>
        <v>0.8277355410189795</v>
      </c>
      <c r="E48" s="19">
        <f t="shared" si="7"/>
        <v>3609</v>
      </c>
      <c r="F48" s="20">
        <f t="shared" si="9"/>
        <v>0.8255600727273716</v>
      </c>
      <c r="H48" s="21"/>
    </row>
    <row r="49" spans="1:8" ht="15">
      <c r="A49" s="39" t="s">
        <v>0</v>
      </c>
      <c r="B49" s="22">
        <f t="shared" si="8"/>
        <v>0.7697227391981071</v>
      </c>
      <c r="C49" s="13">
        <f t="shared" si="5"/>
        <v>0.8652870113143235</v>
      </c>
      <c r="D49" s="22">
        <f t="shared" si="6"/>
        <v>0.9792079102848884</v>
      </c>
      <c r="E49" s="23">
        <f t="shared" si="7"/>
        <v>1349</v>
      </c>
      <c r="F49" s="24">
        <f t="shared" si="9"/>
        <v>0.9509875368024578</v>
      </c>
      <c r="H49" s="21"/>
    </row>
  </sheetData>
  <sheetProtection/>
  <printOptions/>
  <pageMargins left="0.75" right="0.75" top="1" bottom="1" header="0.5" footer="0.5"/>
  <pageSetup fitToHeight="2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trhodes</dc:creator>
  <cp:keywords/>
  <dc:description/>
  <cp:lastModifiedBy>SOA User</cp:lastModifiedBy>
  <cp:lastPrinted>2009-09-04T14:03:33Z</cp:lastPrinted>
  <dcterms:created xsi:type="dcterms:W3CDTF">2009-05-09T17:56:06Z</dcterms:created>
  <dcterms:modified xsi:type="dcterms:W3CDTF">2009-11-24T22:10:18Z</dcterms:modified>
  <cp:category/>
  <cp:version/>
  <cp:contentType/>
  <cp:contentStatus/>
</cp:coreProperties>
</file>