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saveExternalLinkValues="0" autoCompressPictures="0"/>
  <mc:AlternateContent xmlns:mc="http://schemas.openxmlformats.org/markup-compatibility/2006">
    <mc:Choice Requires="x15">
      <x15ac:absPath xmlns:x15ac="http://schemas.microsoft.com/office/spreadsheetml/2010/11/ac" url="M:\Research\Practice Research\HP174-Getzen Model Update\Final Web Material\2014 Update\"/>
    </mc:Choice>
  </mc:AlternateContent>
  <bookViews>
    <workbookView xWindow="-15" yWindow="-15" windowWidth="17385" windowHeight="24060" tabRatio="500"/>
  </bookViews>
  <sheets>
    <sheet name="Intro" sheetId="2" r:id="rId1"/>
    <sheet name="Input" sheetId="3" r:id="rId2"/>
    <sheet name="Output" sheetId="4" r:id="rId3"/>
    <sheet name="P matrix" sheetId="1" r:id="rId4"/>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H27" i="3" l="1"/>
  <c r="B11" i="4"/>
  <c r="B12" i="4"/>
  <c r="B13" i="4" s="1"/>
  <c r="B14" i="4" s="1"/>
  <c r="B15" i="4" s="1"/>
  <c r="B16" i="4"/>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I20" i="4"/>
  <c r="D20" i="1"/>
  <c r="A15" i="1"/>
  <c r="A16" i="1"/>
  <c r="A17" i="1" s="1"/>
  <c r="A18" i="1" s="1"/>
  <c r="A19" i="1" s="1"/>
  <c r="A20" i="1" s="1"/>
  <c r="A21" i="1" s="1"/>
  <c r="A22" i="1" s="1"/>
  <c r="A23" i="1" s="1"/>
  <c r="A24" i="1" s="1"/>
  <c r="A25" i="1" s="1"/>
  <c r="F12" i="1"/>
  <c r="B19" i="1"/>
  <c r="F19" i="4" s="1"/>
  <c r="F8" i="1"/>
  <c r="F7" i="1"/>
  <c r="F9" i="1"/>
  <c r="F11" i="1"/>
  <c r="C14" i="1"/>
  <c r="C15" i="1" s="1"/>
  <c r="C16" i="1" s="1"/>
  <c r="C17" i="1" s="1"/>
  <c r="C18" i="1" s="1"/>
  <c r="C19" i="1" s="1"/>
  <c r="B15" i="1"/>
  <c r="F15" i="4" s="1"/>
  <c r="B16" i="1"/>
  <c r="F16" i="4" s="1"/>
  <c r="B17" i="1"/>
  <c r="F17" i="4" s="1"/>
  <c r="B18" i="1"/>
  <c r="F18" i="4" s="1"/>
  <c r="A26" i="1" l="1"/>
  <c r="I25" i="1"/>
  <c r="F25" i="1"/>
  <c r="B25" i="1" s="1"/>
  <c r="B23" i="1" s="1"/>
  <c r="F23" i="4" s="1"/>
  <c r="F25" i="4" l="1"/>
  <c r="B22" i="1"/>
  <c r="F22" i="4" s="1"/>
  <c r="B24" i="1"/>
  <c r="F24" i="4" s="1"/>
  <c r="B20" i="1"/>
  <c r="A27" i="1"/>
  <c r="I26" i="1"/>
  <c r="B21" i="1"/>
  <c r="F20" i="4" l="1"/>
  <c r="C20" i="1"/>
  <c r="C21" i="1" s="1"/>
  <c r="C22" i="1" s="1"/>
  <c r="C23" i="1" s="1"/>
  <c r="C24" i="1" s="1"/>
  <c r="C25" i="1" s="1"/>
  <c r="F21" i="4"/>
  <c r="D21" i="1"/>
  <c r="A28" i="1"/>
  <c r="I27" i="1"/>
  <c r="I21" i="4" l="1"/>
  <c r="D22" i="1"/>
  <c r="A29" i="1"/>
  <c r="I28" i="1"/>
  <c r="A30" i="1" l="1"/>
  <c r="I29" i="1"/>
  <c r="I22" i="4"/>
  <c r="D23" i="1"/>
  <c r="I23" i="4" l="1"/>
  <c r="D24" i="1"/>
  <c r="A31" i="1"/>
  <c r="I30" i="1"/>
  <c r="I31" i="1" l="1"/>
  <c r="A32" i="1"/>
  <c r="I24" i="4"/>
  <c r="D25" i="1"/>
  <c r="H25" i="1"/>
  <c r="A33" i="1" l="1"/>
  <c r="I32" i="1"/>
  <c r="I25" i="4"/>
  <c r="H26" i="1"/>
  <c r="F26" i="1" s="1"/>
  <c r="B26" i="1" s="1"/>
  <c r="D26" i="1" s="1"/>
  <c r="H27" i="1" l="1"/>
  <c r="F27" i="1" s="1"/>
  <c r="B27" i="1" s="1"/>
  <c r="F27" i="4" s="1"/>
  <c r="I26" i="4"/>
  <c r="F26" i="4"/>
  <c r="C26" i="1"/>
  <c r="A34" i="1"/>
  <c r="I33" i="1"/>
  <c r="A35" i="1" l="1"/>
  <c r="I34" i="1"/>
  <c r="D27" i="1"/>
  <c r="C27" i="1"/>
  <c r="I27" i="4" l="1"/>
  <c r="H28" i="1"/>
  <c r="F28" i="1" s="1"/>
  <c r="B28" i="1" s="1"/>
  <c r="F28" i="4" s="1"/>
  <c r="A36" i="1"/>
  <c r="I35" i="1"/>
  <c r="C28" i="1" l="1"/>
  <c r="D28" i="1"/>
  <c r="A37" i="1"/>
  <c r="I36" i="1"/>
  <c r="I28" i="4" l="1"/>
  <c r="H29" i="1"/>
  <c r="F29" i="1" s="1"/>
  <c r="B29" i="1" s="1"/>
  <c r="F29" i="4" s="1"/>
  <c r="A38" i="1"/>
  <c r="I37" i="1"/>
  <c r="D29" i="1" l="1"/>
  <c r="C29" i="1"/>
  <c r="A39" i="1"/>
  <c r="I38" i="1"/>
  <c r="A40" i="1" l="1"/>
  <c r="I39" i="1"/>
  <c r="I29" i="4"/>
  <c r="H30" i="1"/>
  <c r="F30" i="1" s="1"/>
  <c r="B30" i="1" s="1"/>
  <c r="F30" i="4" s="1"/>
  <c r="C30" i="1" l="1"/>
  <c r="D30" i="1"/>
  <c r="A41" i="1"/>
  <c r="I40" i="1"/>
  <c r="A42" i="1" l="1"/>
  <c r="I41" i="1"/>
  <c r="H31" i="1"/>
  <c r="F31" i="1" s="1"/>
  <c r="B31" i="1" s="1"/>
  <c r="F31" i="4" s="1"/>
  <c r="I30" i="4"/>
  <c r="A43" i="1" l="1"/>
  <c r="I42" i="1"/>
  <c r="D31" i="1"/>
  <c r="C31" i="1"/>
  <c r="I31" i="4" l="1"/>
  <c r="H32" i="1"/>
  <c r="F32" i="1" s="1"/>
  <c r="B32" i="1" s="1"/>
  <c r="F32" i="4" s="1"/>
  <c r="A44" i="1"/>
  <c r="I43" i="1"/>
  <c r="A45" i="1" l="1"/>
  <c r="I44" i="1"/>
  <c r="D32" i="1"/>
  <c r="C32" i="1"/>
  <c r="I32" i="4" l="1"/>
  <c r="H33" i="1"/>
  <c r="F33" i="1" s="1"/>
  <c r="B33" i="1" s="1"/>
  <c r="F33" i="4" s="1"/>
  <c r="A46" i="1"/>
  <c r="I45" i="1"/>
  <c r="C33" i="1" l="1"/>
  <c r="D33" i="1"/>
  <c r="A47" i="1"/>
  <c r="I46" i="1"/>
  <c r="A48" i="1" l="1"/>
  <c r="I47" i="1"/>
  <c r="I33" i="4"/>
  <c r="H34" i="1"/>
  <c r="F34" i="1" s="1"/>
  <c r="B34" i="1" s="1"/>
  <c r="F34" i="4" s="1"/>
  <c r="A49" i="1" l="1"/>
  <c r="I48" i="1"/>
  <c r="D34" i="1"/>
  <c r="C34" i="1"/>
  <c r="I34" i="4" l="1"/>
  <c r="H35" i="1"/>
  <c r="F35" i="1" s="1"/>
  <c r="B35" i="1" s="1"/>
  <c r="F35" i="4" s="1"/>
  <c r="A50" i="1"/>
  <c r="I49" i="1"/>
  <c r="C35" i="1" l="1"/>
  <c r="D35" i="1"/>
  <c r="A51" i="1"/>
  <c r="I50" i="1"/>
  <c r="I35" i="4" l="1"/>
  <c r="H36" i="1"/>
  <c r="F36" i="1" s="1"/>
  <c r="B36" i="1" s="1"/>
  <c r="F36" i="4" s="1"/>
  <c r="A52" i="1"/>
  <c r="I51" i="1"/>
  <c r="C36" i="1" l="1"/>
  <c r="A53" i="1"/>
  <c r="I52" i="1"/>
  <c r="D36" i="1"/>
  <c r="I36" i="4" l="1"/>
  <c r="H37" i="1"/>
  <c r="F37" i="1" s="1"/>
  <c r="B37" i="1" s="1"/>
  <c r="F37" i="4" s="1"/>
  <c r="A54" i="1"/>
  <c r="I53" i="1"/>
  <c r="D37" i="1" l="1"/>
  <c r="C37" i="1"/>
  <c r="A55" i="1"/>
  <c r="I54" i="1"/>
  <c r="A56" i="1" l="1"/>
  <c r="I55" i="1"/>
  <c r="I37" i="4"/>
  <c r="H38" i="1"/>
  <c r="F38" i="1" s="1"/>
  <c r="B38" i="1" s="1"/>
  <c r="F38" i="4" s="1"/>
  <c r="D38" i="1"/>
  <c r="H39" i="1" l="1"/>
  <c r="F39" i="1" s="1"/>
  <c r="B39" i="1" s="1"/>
  <c r="F39" i="4" s="1"/>
  <c r="I38" i="4"/>
  <c r="C38" i="1"/>
  <c r="A57" i="1"/>
  <c r="I56" i="1"/>
  <c r="D39" i="1" l="1"/>
  <c r="A58" i="1"/>
  <c r="I57" i="1"/>
  <c r="C39" i="1"/>
  <c r="A59" i="1" l="1"/>
  <c r="I58" i="1"/>
  <c r="I39" i="4"/>
  <c r="H40" i="1"/>
  <c r="F40" i="1" s="1"/>
  <c r="B40" i="1" s="1"/>
  <c r="F40" i="4" s="1"/>
  <c r="C40" i="1" l="1"/>
  <c r="D40" i="1"/>
  <c r="A60" i="1"/>
  <c r="I59" i="1"/>
  <c r="A61" i="1" l="1"/>
  <c r="I60" i="1"/>
  <c r="I40" i="4"/>
  <c r="H41" i="1"/>
  <c r="F41" i="1" s="1"/>
  <c r="B41" i="1" s="1"/>
  <c r="F41" i="4" s="1"/>
  <c r="A62" i="1" l="1"/>
  <c r="I61" i="1"/>
  <c r="C41" i="1"/>
  <c r="D41" i="1"/>
  <c r="I41" i="4" l="1"/>
  <c r="H42" i="1"/>
  <c r="F42" i="1" s="1"/>
  <c r="B42" i="1" s="1"/>
  <c r="F42" i="4" s="1"/>
  <c r="A63" i="1"/>
  <c r="I62" i="1"/>
  <c r="C42" i="1" l="1"/>
  <c r="D42" i="1"/>
  <c r="A64" i="1"/>
  <c r="I63" i="1"/>
  <c r="A65" i="1" l="1"/>
  <c r="I64" i="1"/>
  <c r="I42" i="4"/>
  <c r="H43" i="1"/>
  <c r="F43" i="1" s="1"/>
  <c r="B43" i="1" s="1"/>
  <c r="F43" i="4" s="1"/>
  <c r="C43" i="1" l="1"/>
  <c r="D43" i="1"/>
  <c r="A66" i="1"/>
  <c r="I65" i="1"/>
  <c r="A67" i="1" l="1"/>
  <c r="I66" i="1"/>
  <c r="I43" i="4"/>
  <c r="H44" i="1"/>
  <c r="F44" i="1" s="1"/>
  <c r="B44" i="1" s="1"/>
  <c r="F44" i="4" s="1"/>
  <c r="C44" i="1" l="1"/>
  <c r="D44" i="1"/>
  <c r="A68" i="1"/>
  <c r="I67" i="1"/>
  <c r="A69" i="1" l="1"/>
  <c r="I68" i="1"/>
  <c r="I44" i="4"/>
  <c r="H45" i="1"/>
  <c r="F45" i="1" s="1"/>
  <c r="B45" i="1" s="1"/>
  <c r="F45" i="4" s="1"/>
  <c r="C45" i="1" l="1"/>
  <c r="D45" i="1"/>
  <c r="A70" i="1"/>
  <c r="I69" i="1"/>
  <c r="A71" i="1" l="1"/>
  <c r="I70" i="1"/>
  <c r="I45" i="4"/>
  <c r="H46" i="1"/>
  <c r="F46" i="1" s="1"/>
  <c r="B46" i="1" s="1"/>
  <c r="F46" i="4" s="1"/>
  <c r="C46" i="1" l="1"/>
  <c r="D46" i="1"/>
  <c r="A72" i="1"/>
  <c r="I71" i="1"/>
  <c r="A73" i="1" l="1"/>
  <c r="I72" i="1"/>
  <c r="I46" i="4"/>
  <c r="H47" i="1"/>
  <c r="F47" i="1" s="1"/>
  <c r="B47" i="1" s="1"/>
  <c r="F47" i="4" s="1"/>
  <c r="C47" i="1" l="1"/>
  <c r="D47" i="1"/>
  <c r="A74" i="1"/>
  <c r="I73" i="1"/>
  <c r="A75" i="1" l="1"/>
  <c r="I74" i="1"/>
  <c r="I47" i="4"/>
  <c r="H48" i="1"/>
  <c r="F48" i="1" s="1"/>
  <c r="B48" i="1" s="1"/>
  <c r="F48" i="4" s="1"/>
  <c r="C48" i="1" l="1"/>
  <c r="D48" i="1"/>
  <c r="A76" i="1"/>
  <c r="I75" i="1"/>
  <c r="A77" i="1" l="1"/>
  <c r="I76" i="1"/>
  <c r="I48" i="4"/>
  <c r="H49" i="1"/>
  <c r="F49" i="1" s="1"/>
  <c r="B49" i="1" s="1"/>
  <c r="F49" i="4" s="1"/>
  <c r="C49" i="1" l="1"/>
  <c r="D49" i="1"/>
  <c r="A78" i="1"/>
  <c r="I77" i="1"/>
  <c r="A79" i="1" l="1"/>
  <c r="I78" i="1"/>
  <c r="I49" i="4"/>
  <c r="H50" i="1"/>
  <c r="F50" i="1" s="1"/>
  <c r="B50" i="1" s="1"/>
  <c r="F50" i="4" s="1"/>
  <c r="D50" i="1" l="1"/>
  <c r="C50" i="1"/>
  <c r="A80" i="1"/>
  <c r="I79" i="1"/>
  <c r="A81" i="1" l="1"/>
  <c r="I80" i="1"/>
  <c r="H42" i="3"/>
  <c r="H43" i="3"/>
  <c r="I50" i="4"/>
  <c r="H51" i="1"/>
  <c r="F51" i="1" s="1"/>
  <c r="B51" i="1" s="1"/>
  <c r="F51" i="4" s="1"/>
  <c r="D51" i="1" l="1"/>
  <c r="C51" i="1"/>
  <c r="A82" i="1"/>
  <c r="I81" i="1"/>
  <c r="A83" i="1" l="1"/>
  <c r="I82" i="1"/>
  <c r="I51" i="4"/>
  <c r="H52" i="1"/>
  <c r="F52" i="1" s="1"/>
  <c r="B52" i="1" s="1"/>
  <c r="F52" i="4" s="1"/>
  <c r="D52" i="1" l="1"/>
  <c r="A84" i="1"/>
  <c r="I83" i="1"/>
  <c r="C52" i="1"/>
  <c r="A85" i="1" l="1"/>
  <c r="I84" i="1"/>
  <c r="H53" i="1"/>
  <c r="F53" i="1" s="1"/>
  <c r="B53" i="1" s="1"/>
  <c r="F53" i="4" s="1"/>
  <c r="I52" i="4"/>
  <c r="A86" i="1" l="1"/>
  <c r="I85" i="1"/>
  <c r="D53" i="1"/>
  <c r="C53" i="1"/>
  <c r="I53" i="4" l="1"/>
  <c r="H54" i="1"/>
  <c r="F54" i="1" s="1"/>
  <c r="B54" i="1" s="1"/>
  <c r="F54" i="4" s="1"/>
  <c r="A87" i="1"/>
  <c r="I86" i="1"/>
  <c r="A88" i="1" l="1"/>
  <c r="I87" i="1"/>
  <c r="D54" i="1"/>
  <c r="C54" i="1"/>
  <c r="I54" i="4" l="1"/>
  <c r="H55" i="1"/>
  <c r="F55" i="1" s="1"/>
  <c r="B55" i="1" s="1"/>
  <c r="F55" i="4" s="1"/>
  <c r="A89" i="1"/>
  <c r="I88" i="1"/>
  <c r="C55" i="1" l="1"/>
  <c r="D55" i="1"/>
  <c r="A90" i="1"/>
  <c r="I90" i="1" s="1"/>
  <c r="I89" i="1"/>
  <c r="I55" i="4" l="1"/>
  <c r="H56" i="1"/>
  <c r="F56" i="1" s="1"/>
  <c r="B56" i="1" s="1"/>
  <c r="F56" i="4" s="1"/>
  <c r="C56" i="1" l="1"/>
  <c r="D56" i="1"/>
  <c r="H57" i="1" l="1"/>
  <c r="F57" i="1" s="1"/>
  <c r="B57" i="1" s="1"/>
  <c r="F57" i="4" s="1"/>
  <c r="I56" i="4"/>
  <c r="D57" i="1" l="1"/>
  <c r="C57" i="1"/>
  <c r="I57" i="4" l="1"/>
  <c r="H58" i="1"/>
  <c r="F58" i="1" s="1"/>
  <c r="B58" i="1" s="1"/>
  <c r="F58" i="4" s="1"/>
  <c r="D58" i="1" l="1"/>
  <c r="C58" i="1"/>
  <c r="I58" i="4" l="1"/>
  <c r="H59" i="1"/>
  <c r="F59" i="1" s="1"/>
  <c r="B59" i="1" s="1"/>
  <c r="F59" i="4" s="1"/>
  <c r="D59" i="1" l="1"/>
  <c r="C59" i="1"/>
  <c r="I59" i="4" l="1"/>
  <c r="H60" i="1"/>
  <c r="F60" i="1" s="1"/>
  <c r="B60" i="1" s="1"/>
  <c r="F60" i="4" s="1"/>
  <c r="D60" i="1" l="1"/>
  <c r="C60" i="1"/>
  <c r="H61" i="1" l="1"/>
  <c r="F61" i="1" s="1"/>
  <c r="B61" i="1" s="1"/>
  <c r="F61" i="4" s="1"/>
  <c r="I60" i="4"/>
  <c r="D61" i="1" l="1"/>
  <c r="C61" i="1"/>
  <c r="I61" i="4" l="1"/>
  <c r="H62" i="1"/>
  <c r="F62" i="1" s="1"/>
  <c r="B62" i="1" s="1"/>
  <c r="F62" i="4" s="1"/>
  <c r="D62" i="1" l="1"/>
  <c r="C62" i="1"/>
  <c r="I62" i="4" l="1"/>
  <c r="H63" i="1"/>
  <c r="F63" i="1" s="1"/>
  <c r="B63" i="1" s="1"/>
  <c r="F63" i="4" s="1"/>
  <c r="C63" i="1" l="1"/>
  <c r="D63" i="1"/>
  <c r="I63" i="4" l="1"/>
  <c r="H64" i="1"/>
  <c r="F64" i="1" s="1"/>
  <c r="B64" i="1" s="1"/>
  <c r="F64" i="4" s="1"/>
  <c r="C64" i="1" l="1"/>
  <c r="D64" i="1"/>
  <c r="I64" i="4" l="1"/>
  <c r="H65" i="1"/>
  <c r="F65" i="1" s="1"/>
  <c r="B65" i="1" s="1"/>
  <c r="F65" i="4" s="1"/>
  <c r="C65" i="1" l="1"/>
  <c r="D65" i="1"/>
  <c r="I65" i="4" l="1"/>
  <c r="H66" i="1"/>
  <c r="F66" i="1" s="1"/>
  <c r="B66" i="1" s="1"/>
  <c r="F66" i="4" s="1"/>
  <c r="C66" i="1" l="1"/>
  <c r="D66" i="1"/>
  <c r="I66" i="4" l="1"/>
  <c r="H67" i="1"/>
  <c r="F67" i="1" s="1"/>
  <c r="B67" i="1" s="1"/>
  <c r="F67" i="4" s="1"/>
  <c r="D67" i="1" l="1"/>
  <c r="C67" i="1"/>
  <c r="I67" i="4" l="1"/>
  <c r="H68" i="1"/>
  <c r="F68" i="1" s="1"/>
  <c r="B68" i="1" s="1"/>
  <c r="F68" i="4" s="1"/>
  <c r="D68" i="1" l="1"/>
  <c r="C68" i="1"/>
  <c r="H69" i="1" l="1"/>
  <c r="F69" i="1" s="1"/>
  <c r="B69" i="1" s="1"/>
  <c r="F69" i="4" s="1"/>
  <c r="I68" i="4"/>
  <c r="D69" i="1" l="1"/>
  <c r="C69" i="1"/>
  <c r="I69" i="4" l="1"/>
  <c r="H70" i="1"/>
  <c r="F70" i="1" s="1"/>
  <c r="B70" i="1" s="1"/>
  <c r="F70" i="4" s="1"/>
  <c r="D70" i="1" l="1"/>
  <c r="C70" i="1"/>
  <c r="I70" i="4" l="1"/>
  <c r="H71" i="1"/>
  <c r="F71" i="1" s="1"/>
  <c r="B71" i="1" s="1"/>
  <c r="F71" i="4" s="1"/>
  <c r="D71" i="1" l="1"/>
  <c r="C71" i="1"/>
  <c r="I71" i="4" l="1"/>
  <c r="H72" i="1"/>
  <c r="F72" i="1" s="1"/>
  <c r="B72" i="1" s="1"/>
  <c r="F72" i="4" s="1"/>
  <c r="D72" i="1" l="1"/>
  <c r="C72" i="1"/>
  <c r="H73" i="1" l="1"/>
  <c r="F73" i="1" s="1"/>
  <c r="B73" i="1" s="1"/>
  <c r="F73" i="4" s="1"/>
  <c r="I72" i="4"/>
  <c r="D73" i="1" l="1"/>
  <c r="C73" i="1"/>
  <c r="I73" i="4" l="1"/>
  <c r="H74" i="1"/>
  <c r="F74" i="1" s="1"/>
  <c r="B74" i="1" s="1"/>
  <c r="F74" i="4" s="1"/>
  <c r="D74" i="1" l="1"/>
  <c r="C74" i="1"/>
  <c r="I74" i="4" l="1"/>
  <c r="H75" i="1"/>
  <c r="F75" i="1" s="1"/>
  <c r="B75" i="1" s="1"/>
  <c r="F75" i="4" s="1"/>
  <c r="D75" i="1" l="1"/>
  <c r="C75" i="1"/>
  <c r="I75" i="4" l="1"/>
  <c r="H76" i="1"/>
  <c r="F76" i="1" s="1"/>
  <c r="B76" i="1" s="1"/>
  <c r="F76" i="4" s="1"/>
  <c r="D76" i="1" l="1"/>
  <c r="C76" i="1"/>
  <c r="I76" i="4" l="1"/>
  <c r="H77" i="1"/>
  <c r="F77" i="1" s="1"/>
  <c r="B77" i="1" s="1"/>
  <c r="F77" i="4" s="1"/>
  <c r="C77" i="1" l="1"/>
  <c r="D77" i="1"/>
  <c r="I77" i="4" l="1"/>
  <c r="H78" i="1"/>
  <c r="F78" i="1" s="1"/>
  <c r="B78" i="1" s="1"/>
  <c r="F78" i="4" s="1"/>
  <c r="D78" i="1" l="1"/>
  <c r="C78" i="1"/>
  <c r="I78" i="4" l="1"/>
  <c r="H79" i="1"/>
  <c r="F79" i="1" s="1"/>
  <c r="B79" i="1" s="1"/>
  <c r="F79" i="4" s="1"/>
  <c r="D79" i="1" l="1"/>
  <c r="C79" i="1"/>
  <c r="I79" i="4" l="1"/>
  <c r="H80" i="1"/>
  <c r="F80" i="1" s="1"/>
  <c r="B80" i="1" s="1"/>
  <c r="F80" i="4" s="1"/>
  <c r="C80" i="1" l="1"/>
  <c r="D80" i="1"/>
  <c r="I80" i="4" l="1"/>
  <c r="H81" i="1"/>
  <c r="F81" i="1" s="1"/>
  <c r="B81" i="1" s="1"/>
  <c r="F81" i="4" s="1"/>
  <c r="C81" i="1" l="1"/>
  <c r="D81" i="1"/>
  <c r="I81" i="4" l="1"/>
  <c r="H82" i="1"/>
  <c r="F82" i="1" s="1"/>
  <c r="B82" i="1" s="1"/>
  <c r="F82" i="4" s="1"/>
  <c r="C82" i="1" l="1"/>
  <c r="D82" i="1"/>
  <c r="I82" i="4" l="1"/>
  <c r="H83" i="1"/>
  <c r="F83" i="1" s="1"/>
  <c r="B83" i="1" s="1"/>
  <c r="F83" i="4" s="1"/>
  <c r="D83" i="1" l="1"/>
  <c r="C83" i="1"/>
  <c r="I83" i="4" l="1"/>
  <c r="H84" i="1"/>
  <c r="F84" i="1" s="1"/>
  <c r="B84" i="1" s="1"/>
  <c r="F84" i="4" s="1"/>
  <c r="C84" i="1" l="1"/>
  <c r="D84" i="1"/>
  <c r="I84" i="4" l="1"/>
  <c r="H85" i="1"/>
  <c r="F85" i="1" s="1"/>
  <c r="B85" i="1" s="1"/>
  <c r="F85" i="4" s="1"/>
  <c r="C85" i="1" l="1"/>
  <c r="D85" i="1"/>
  <c r="I85" i="4" l="1"/>
  <c r="H86" i="1"/>
  <c r="F86" i="1" s="1"/>
  <c r="B86" i="1" s="1"/>
  <c r="F86" i="4" s="1"/>
  <c r="D86" i="1" l="1"/>
  <c r="C86" i="1"/>
  <c r="I86" i="4" l="1"/>
  <c r="H87" i="1"/>
  <c r="F87" i="1" s="1"/>
  <c r="B87" i="1" s="1"/>
  <c r="F87" i="4" s="1"/>
  <c r="C87" i="1" l="1"/>
  <c r="D87" i="1"/>
  <c r="I87" i="4" l="1"/>
  <c r="H88" i="1"/>
  <c r="F88" i="1" s="1"/>
  <c r="B88" i="1" s="1"/>
  <c r="F88" i="4" s="1"/>
  <c r="D88" i="1" l="1"/>
  <c r="C88" i="1"/>
  <c r="I88" i="4" l="1"/>
  <c r="H89" i="1"/>
  <c r="F89" i="1" s="1"/>
  <c r="B89" i="1" s="1"/>
  <c r="F89" i="4" s="1"/>
  <c r="C89" i="1" l="1"/>
  <c r="D89" i="1"/>
  <c r="I89" i="4" l="1"/>
  <c r="H90" i="1"/>
  <c r="F90" i="1" s="1"/>
  <c r="B90" i="1" s="1"/>
  <c r="F90" i="4" s="1"/>
  <c r="D90" i="1" l="1"/>
  <c r="I90" i="4" s="1"/>
  <c r="C90" i="1"/>
</calcChain>
</file>

<file path=xl/sharedStrings.xml><?xml version="1.0" encoding="utf-8"?>
<sst xmlns="http://schemas.openxmlformats.org/spreadsheetml/2006/main" count="191" uniqueCount="125">
  <si>
    <t>SOA Long Term Healthcare Cost Trends Model  v2014_b</t>
    <phoneticPr fontId="6" type="noConversion"/>
  </si>
  <si>
    <t xml:space="preserve">2014 per Capita Medical Cost (user input)  </t>
    <phoneticPr fontId="6" type="noConversion"/>
  </si>
  <si>
    <t>Baseline Assumptions</t>
    <phoneticPr fontId="6" type="noConversion"/>
  </si>
  <si>
    <t>Suggested range</t>
    <phoneticPr fontId="6" type="noConversion"/>
  </si>
  <si>
    <t>Inflation</t>
    <phoneticPr fontId="6" type="noConversion"/>
  </si>
  <si>
    <t xml:space="preserve">Real GDP </t>
    <phoneticPr fontId="6" type="noConversion"/>
  </si>
  <si>
    <t xml:space="preserve"> (CPI)</t>
    <phoneticPr fontId="6" type="noConversion"/>
  </si>
  <si>
    <t>(per capita)</t>
    <phoneticPr fontId="6" type="noConversion"/>
  </si>
  <si>
    <t>Technology</t>
    <phoneticPr fontId="6" type="noConversion"/>
  </si>
  <si>
    <t>Taste</t>
    <phoneticPr fontId="6" type="noConversion"/>
  </si>
  <si>
    <t>(calculates)</t>
    <phoneticPr fontId="6" type="noConversion"/>
  </si>
  <si>
    <t>Growth Factor</t>
    <phoneticPr fontId="6" type="noConversion"/>
  </si>
  <si>
    <t>Annual</t>
    <phoneticPr fontId="6" type="noConversion"/>
  </si>
  <si>
    <t>CMS historical values --</t>
    <phoneticPr fontId="6" type="noConversion"/>
  </si>
  <si>
    <t>not used in</t>
    <phoneticPr fontId="6" type="noConversion"/>
  </si>
  <si>
    <t>forecasts</t>
    <phoneticPr fontId="6" type="noConversion"/>
  </si>
  <si>
    <t xml:space="preserve">       PROJECTION MATRIX</t>
    <phoneticPr fontId="6" type="noConversion"/>
  </si>
  <si>
    <t>Long-Run Medical Cost Trends</t>
    <phoneticPr fontId="6" type="noConversion"/>
  </si>
  <si>
    <t>Share</t>
    <phoneticPr fontId="6" type="noConversion"/>
  </si>
  <si>
    <t>resistance</t>
    <phoneticPr fontId="6" type="noConversion"/>
  </si>
  <si>
    <t>factor</t>
    <phoneticPr fontId="6" type="noConversion"/>
  </si>
  <si>
    <t>adjusted</t>
    <phoneticPr fontId="6" type="noConversion"/>
  </si>
  <si>
    <t>excess</t>
    <phoneticPr fontId="6" type="noConversion"/>
  </si>
  <si>
    <t xml:space="preserve"> </t>
    <phoneticPr fontId="6" type="noConversion"/>
  </si>
  <si>
    <t>% health</t>
    <phoneticPr fontId="6" type="noConversion"/>
  </si>
  <si>
    <r>
      <t xml:space="preserve">  </t>
    </r>
    <r>
      <rPr>
        <u/>
        <sz val="12"/>
        <rFont val="Times New Roman"/>
        <family val="1"/>
      </rPr>
      <t>Share of GDP</t>
    </r>
    <phoneticPr fontId="6" type="noConversion"/>
  </si>
  <si>
    <t>cells from input tab</t>
    <phoneticPr fontId="6" type="noConversion"/>
  </si>
  <si>
    <t>(input)</t>
    <phoneticPr fontId="6" type="noConversion"/>
  </si>
  <si>
    <t>GETZEN_SOA Model v2014_b</t>
    <phoneticPr fontId="6" type="noConversion"/>
  </si>
  <si>
    <t>(start)</t>
    <phoneticPr fontId="6" type="noConversion"/>
  </si>
  <si>
    <t>(value)</t>
    <phoneticPr fontId="6" type="noConversion"/>
  </si>
  <si>
    <t>(from)</t>
    <phoneticPr fontId="6" type="noConversion"/>
  </si>
  <si>
    <t xml:space="preserve"> (CMS)</t>
    <phoneticPr fontId="6" type="noConversion"/>
  </si>
  <si>
    <t>(cells)</t>
    <phoneticPr fontId="6" type="noConversion"/>
  </si>
  <si>
    <t xml:space="preserve">Share resistance power </t>
    <phoneticPr fontId="6" type="noConversion"/>
  </si>
  <si>
    <t>Year-Limit</t>
    <phoneticPr fontId="6" type="noConversion"/>
  </si>
  <si>
    <t xml:space="preserve">Baseline Assumption  </t>
    <phoneticPr fontId="6" type="noConversion"/>
  </si>
  <si>
    <t>Inflation</t>
    <phoneticPr fontId="6" type="noConversion"/>
  </si>
  <si>
    <t>Real Income per capita</t>
    <phoneticPr fontId="6" type="noConversion"/>
  </si>
  <si>
    <t>Taste/Technology Factor</t>
    <phoneticPr fontId="6" type="noConversion"/>
  </si>
  <si>
    <t>Share-Limit</t>
    <phoneticPr fontId="6" type="noConversion"/>
  </si>
  <si>
    <t>year</t>
    <phoneticPr fontId="6" type="noConversion"/>
  </si>
  <si>
    <t>dummy</t>
    <phoneticPr fontId="6" type="noConversion"/>
  </si>
  <si>
    <t>model or</t>
    <phoneticPr fontId="6" type="noConversion"/>
  </si>
  <si>
    <t>user</t>
    <phoneticPr fontId="6" type="noConversion"/>
  </si>
  <si>
    <t>estimate</t>
    <phoneticPr fontId="6" type="noConversion"/>
  </si>
  <si>
    <t>estimates</t>
    <phoneticPr fontId="12"/>
  </si>
  <si>
    <t>medical cost</t>
    <phoneticPr fontId="6" type="noConversion"/>
  </si>
  <si>
    <t>(annual %</t>
    <phoneticPr fontId="6" type="noConversion"/>
  </si>
  <si>
    <t xml:space="preserve"> growth)</t>
    <phoneticPr fontId="6" type="noConversion"/>
  </si>
  <si>
    <t>Source:</t>
    <phoneticPr fontId="6" type="noConversion"/>
  </si>
  <si>
    <t>CMS-OACT</t>
    <phoneticPr fontId="12"/>
  </si>
  <si>
    <t>starting</t>
    <phoneticPr fontId="6" type="noConversion"/>
  </si>
  <si>
    <t>Long-run</t>
    <phoneticPr fontId="6" type="noConversion"/>
  </si>
  <si>
    <t>value</t>
    <phoneticPr fontId="6" type="noConversion"/>
  </si>
  <si>
    <t>from</t>
    <phoneticPr fontId="6" type="noConversion"/>
  </si>
  <si>
    <t>CMS</t>
    <phoneticPr fontId="6" type="noConversion"/>
  </si>
  <si>
    <t>Short-term</t>
    <phoneticPr fontId="6" type="noConversion"/>
  </si>
  <si>
    <t>% growth</t>
    <phoneticPr fontId="6" type="noConversion"/>
  </si>
  <si>
    <t>CMS</t>
    <phoneticPr fontId="6" type="noConversion"/>
  </si>
  <si>
    <t>historical</t>
    <phoneticPr fontId="6" type="noConversion"/>
  </si>
  <si>
    <t>annual</t>
    <phoneticPr fontId="6" type="noConversion"/>
  </si>
  <si>
    <t>% growth</t>
    <phoneticPr fontId="6" type="noConversion"/>
  </si>
  <si>
    <t>rates</t>
    <phoneticPr fontId="6" type="noConversion"/>
  </si>
  <si>
    <t>linear</t>
    <phoneticPr fontId="6" type="noConversion"/>
  </si>
  <si>
    <t>transition</t>
    <phoneticPr fontId="6" type="noConversion"/>
  </si>
  <si>
    <t>(arbitrary)</t>
    <phoneticPr fontId="6" type="noConversion"/>
  </si>
  <si>
    <t>Year</t>
    <phoneticPr fontId="6" type="noConversion"/>
  </si>
  <si>
    <t>$Health</t>
    <phoneticPr fontId="6" type="noConversion"/>
  </si>
  <si>
    <t xml:space="preserve"> Share of GDP above which cost growth is assumed to meet resistance.</t>
    <phoneticPr fontId="6" type="noConversion"/>
  </si>
  <si>
    <t>Assumptions</t>
    <phoneticPr fontId="6" type="noConversion"/>
  </si>
  <si>
    <t>Expected Health Share of GDP in 2020.</t>
    <phoneticPr fontId="6" type="noConversion"/>
  </si>
  <si>
    <t>Year after which medical costs are limited to rate of growth in GDP.</t>
    <phoneticPr fontId="6" type="noConversion"/>
  </si>
  <si>
    <t>prepared for the Society of Actuaries</t>
    <phoneticPr fontId="6" type="noConversion"/>
  </si>
  <si>
    <t>It provides details of model construction, sources and baseline values evaluated by an expert group of health actuaries, a review of research in the area, an assessment of accuracy and uncertainty, notes and references.  The model will be updated annually to reflect actual healthcare cost experience.</t>
    <phoneticPr fontId="6" type="noConversion"/>
  </si>
  <si>
    <t>User Inputs with Baseline Values   SOA-Getzen Model v2014_b</t>
    <phoneticPr fontId="6" type="noConversion"/>
  </si>
  <si>
    <t>SOA Long Term Healthcare Cost Trends Model  v2014_b</t>
    <phoneticPr fontId="12"/>
  </si>
  <si>
    <r>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The recent recession has definitely held costs down, perhaps increasing the willingness to implement cost controls, clinical guidelines and narrow provider networks even when such restraints impose political pain. this model cost controls can be simulated in two ways: by specifying a</t>
    </r>
    <r>
      <rPr>
        <b/>
        <sz val="12"/>
        <rFont val="Times New Roman"/>
        <family val="1"/>
      </rPr>
      <t xml:space="preserve"> Share Restriction Point,</t>
    </r>
    <r>
      <rPr>
        <sz val="12"/>
        <rFont val="Times New Roman"/>
      </rPr>
      <t xml:space="preserve"> a percentage of GDP spent on health above which the current trends will be reduced; or by specifying a </t>
    </r>
    <r>
      <rPr>
        <b/>
        <sz val="12"/>
        <rFont val="Times New Roman"/>
        <family val="1"/>
      </rPr>
      <t>Limit Year</t>
    </r>
    <r>
      <rPr>
        <sz val="12"/>
        <rFont val="Times New Roman"/>
      </rPr>
      <t xml:space="preserve"> after which the rate of growth in health care costs will be reduced to match the rate of growth in per capita income (as both CMS and CBO assume).</t>
    </r>
    <phoneticPr fontId="6" type="noConversion"/>
  </si>
  <si>
    <t>User Input for Years 2025+</t>
    <phoneticPr fontId="6" type="noConversion"/>
  </si>
  <si>
    <t>What the USER can do with this model</t>
    <phoneticPr fontId="6" type="noConversion"/>
  </si>
  <si>
    <t xml:space="preserve">4)  Examine the long-run cost impact of faster or slower technological advance. </t>
    <phoneticPr fontId="6" type="noConversion"/>
  </si>
  <si>
    <r>
      <t xml:space="preserve">        ---  what is </t>
    </r>
    <r>
      <rPr>
        <b/>
        <i/>
        <u/>
        <sz val="12"/>
        <color indexed="10"/>
        <rFont val="Times New Roman"/>
      </rPr>
      <t>not</t>
    </r>
    <r>
      <rPr>
        <b/>
        <i/>
        <sz val="12"/>
        <color indexed="10"/>
        <rFont val="Times New Roman"/>
      </rPr>
      <t xml:space="preserve"> </t>
    </r>
    <r>
      <rPr>
        <i/>
        <sz val="12"/>
        <rFont val="Times New Roman"/>
      </rPr>
      <t>in the model: data or estimates specific to your plan or group!</t>
    </r>
    <phoneticPr fontId="6" type="noConversion"/>
  </si>
  <si>
    <t>Term</t>
    <phoneticPr fontId="6" type="noConversion"/>
  </si>
  <si>
    <t xml:space="preserve"> Rates  </t>
    <phoneticPr fontId="6" type="noConversion"/>
  </si>
  <si>
    <t xml:space="preserve">Short </t>
    <phoneticPr fontId="6" type="noConversion"/>
  </si>
  <si>
    <t xml:space="preserve">Projected per capita medical costs in 2050 would be  </t>
    <phoneticPr fontId="6" type="noConversion"/>
  </si>
  <si>
    <t xml:space="preserve">3)  Increase or decrease cost containment pressure parameters. </t>
    <phoneticPr fontId="6" type="noConversion"/>
  </si>
  <si>
    <t>5)  Perform basic "what if" analysis.</t>
    <phoneticPr fontId="6" type="noConversion"/>
  </si>
  <si>
    <t>2)  Change % increases for years 2015 to 2019 to reflect special conditions or better information.</t>
    <phoneticPr fontId="6" type="noConversion"/>
  </si>
  <si>
    <t xml:space="preserve">To keep baseline default assumptions, leave numbers unchanged. </t>
    <phoneticPr fontId="6" type="noConversion"/>
  </si>
  <si>
    <t>To change to new user-desired values, place new values into the shaded cells with bold blue numbers.</t>
    <phoneticPr fontId="6" type="noConversion"/>
  </si>
  <si>
    <t>Baseline</t>
    <phoneticPr fontId="6" type="noConversion"/>
  </si>
  <si>
    <t>Baseline</t>
    <phoneticPr fontId="6" type="noConversion"/>
  </si>
  <si>
    <t>current year</t>
    <phoneticPr fontId="6" type="noConversion"/>
  </si>
  <si>
    <t>Annual Percentage Growth Rate in costs per person</t>
  </si>
  <si>
    <t>Year</t>
  </si>
  <si>
    <t>Baseline</t>
  </si>
  <si>
    <t xml:space="preserve">    "  "</t>
  </si>
  <si>
    <t>STEP 1 - INPUT SHORT TERM RATES</t>
  </si>
  <si>
    <t>Trend</t>
  </si>
  <si>
    <t>Years</t>
  </si>
  <si>
    <t>(user input)</t>
  </si>
  <si>
    <t>Assumptions</t>
  </si>
  <si>
    <t>1)  Use model "as is" to provide baseline estimate of future medical cost increases for 2020-2075.</t>
  </si>
  <si>
    <t>STEP 4 (optional) - INPUT DESIRED CAPACITY CONSTRAINTS ASSUMPTIONS</t>
  </si>
  <si>
    <t>User</t>
  </si>
  <si>
    <t>Input</t>
  </si>
  <si>
    <t>None</t>
  </si>
  <si>
    <t xml:space="preserve">Based on the input entries above: </t>
  </si>
  <si>
    <t>Results</t>
  </si>
  <si>
    <t xml:space="preserve"> --with the health share of GDP in 2050 at</t>
    <phoneticPr fontId="6" type="noConversion"/>
  </si>
  <si>
    <t>Share</t>
    <phoneticPr fontId="6" type="noConversion"/>
  </si>
  <si>
    <t xml:space="preserve">STEP 2 - INPUT PER CAPITA MEDICAL COST </t>
    <phoneticPr fontId="6" type="noConversion"/>
  </si>
  <si>
    <t>STEP 3 - INPUT LONG RUN GROWTH FACTORS ASSUMPTIONS</t>
    <phoneticPr fontId="6" type="noConversion"/>
  </si>
  <si>
    <t>(1.4 - 6.2)</t>
    <phoneticPr fontId="6" type="noConversion"/>
  </si>
  <si>
    <t>(0 - 3.5)</t>
    <phoneticPr fontId="6" type="noConversion"/>
  </si>
  <si>
    <t>(0.5 - 2.7)</t>
    <phoneticPr fontId="6" type="noConversion"/>
  </si>
  <si>
    <t>for years 2025+ if unrestricted. It will fall if  "share" or "year" limits are reached.</t>
    <phoneticPr fontId="6" type="noConversion"/>
  </si>
  <si>
    <t xml:space="preserve">Model </t>
    <phoneticPr fontId="6" type="noConversion"/>
  </si>
  <si>
    <r>
      <t xml:space="preserve">     </t>
    </r>
    <r>
      <rPr>
        <b/>
        <i/>
        <u/>
        <sz val="12"/>
        <rFont val="Times New Roman"/>
      </rPr>
      <t>User Guide, Technical Manual &amp; Documentation</t>
    </r>
    <r>
      <rPr>
        <sz val="12"/>
        <rFont val="Times New Roman"/>
      </rPr>
      <t xml:space="preserve"> for this model available on SOA website.</t>
    </r>
  </si>
  <si>
    <t>Getzen Model Materials</t>
  </si>
  <si>
    <t xml:space="preserve">The model was last updated: 7/31/2014 - Created by Professor Thomas Getzen, Temple U. </t>
  </si>
  <si>
    <r>
      <t>31 July 2014</t>
    </r>
    <r>
      <rPr>
        <sz val="10"/>
        <rFont val="Arial"/>
      </rPr>
      <t xml:space="preserve">  by</t>
    </r>
    <r>
      <rPr>
        <b/>
        <sz val="10"/>
        <rFont val="Arial"/>
      </rPr>
      <t xml:space="preserve"> Thomas E. Getzen</t>
    </r>
  </si>
  <si>
    <t xml:space="preserve">       The SOA Long Term Healthcare Cost Trends Model (next three spreadsheet tabs) is a tool for projection of expected growth rates in medical premiums and expenditures from 2015 to 2090; particularly in the estimation of reportable liabilities for retiree health benefits in accordance with FAS and GSB standards.  The model asks the user to input estimated baseline costs for year 2014 (set at a default value of $10,000 when the file is opened).  Taking this value for base cost, the model projects growth rates and per-person expenditures for the next 75 years using a set of equations and assumptions developed by the author with the assistance of an SOA working group.  If desired, the user can then change the model input cells to specify alternative assumptions regarding responsiveness to external trends, income growth, and other factors to arrive at alternative projections. Model v2014_b is somewhat different from earlier versions in conceptual structure and calculation, relying more heavily on a purely technical economic model that projects prior trends, and relying less on interim projections by CMS. </t>
  </si>
  <si>
    <t>Note: Cell H27 is the annual % growth in medical costs generated by the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</si>
</sst>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164" formatCode="0.0%"/>
    <numFmt numFmtId="165" formatCode=".000"/>
    <numFmt numFmtId="166" formatCode="&quot;$&quot;#,##0"/>
    <numFmt numFmtId="167" formatCode=".0000"/>
    <numFmt numFmtId="168" formatCode=".0"/>
    <numFmt numFmtId="169" formatCode="_(&quot;$&quot;* #,##0_);_(&quot;$&quot;* \(#,##0\);_(&quot;$&quot;* &quot;-&quot;??_);_(@_)"/>
    <numFmt numFmtId="170" formatCode="0.0"/>
    <numFmt numFmtId="171" formatCode=".00"/>
  </numFmts>
  <fonts count="93" x14ac:knownFonts="1">
    <font>
      <sz val="10"/>
      <name val="Arial"/>
    </font>
    <font>
      <b/>
      <sz val="10"/>
      <name val="Arial"/>
    </font>
    <font>
      <b/>
      <sz val="10"/>
      <name val="Arial"/>
    </font>
    <font>
      <i/>
      <sz val="10"/>
      <name val="Arial"/>
    </font>
    <font>
      <sz val="10"/>
      <name val="Arial"/>
    </font>
    <font>
      <sz val="10"/>
      <name val="Arial"/>
    </font>
    <font>
      <sz val="8"/>
      <name val="Arial"/>
    </font>
    <font>
      <sz val="10"/>
      <name val="Times New Roman"/>
    </font>
    <font>
      <i/>
      <sz val="8"/>
      <color indexed="10"/>
      <name val="Arial"/>
    </font>
    <font>
      <sz val="10"/>
      <color indexed="55"/>
      <name val="Arial"/>
    </font>
    <font>
      <i/>
      <sz val="8"/>
      <color indexed="55"/>
      <name val="Arial"/>
    </font>
    <font>
      <b/>
      <sz val="12"/>
      <color indexed="16"/>
      <name val="Arial"/>
      <family val="2"/>
    </font>
    <font>
      <sz val="8"/>
      <name val="Verdana"/>
    </font>
    <font>
      <sz val="12"/>
      <name val="Times New Roman"/>
    </font>
    <font>
      <sz val="11"/>
      <color indexed="23"/>
      <name val="Arial"/>
    </font>
    <font>
      <u/>
      <sz val="12"/>
      <name val="Times New Roman"/>
      <family val="1"/>
    </font>
    <font>
      <sz val="11"/>
      <name val="Arial"/>
    </font>
    <font>
      <sz val="11"/>
      <color indexed="12"/>
      <name val="Arial"/>
    </font>
    <font>
      <sz val="10"/>
      <color indexed="12"/>
      <name val="Arial"/>
    </font>
    <font>
      <b/>
      <i/>
      <sz val="12"/>
      <name val="Times New Roman"/>
      <family val="1"/>
    </font>
    <font>
      <sz val="14"/>
      <color indexed="16"/>
      <name val="Times New Roman"/>
    </font>
    <font>
      <b/>
      <sz val="12"/>
      <name val="Times New Roman"/>
      <family val="1"/>
    </font>
    <font>
      <b/>
      <sz val="10"/>
      <color indexed="12"/>
      <name val="Arial"/>
      <family val="2"/>
    </font>
    <font>
      <b/>
      <sz val="9"/>
      <color indexed="12"/>
      <name val="Arial"/>
      <family val="2"/>
    </font>
    <font>
      <u/>
      <sz val="10"/>
      <name val="Times New Roman"/>
    </font>
    <font>
      <b/>
      <sz val="10"/>
      <name val="Times New Roman"/>
      <family val="1"/>
    </font>
    <font>
      <b/>
      <sz val="8"/>
      <name val="Times New Roman"/>
      <family val="1"/>
    </font>
    <font>
      <sz val="9"/>
      <color indexed="23"/>
      <name val="Arial"/>
    </font>
    <font>
      <i/>
      <sz val="10"/>
      <color indexed="12"/>
      <name val="Times New Roman"/>
    </font>
    <font>
      <i/>
      <sz val="10"/>
      <name val="Times New Roman"/>
      <family val="1"/>
    </font>
    <font>
      <b/>
      <sz val="8"/>
      <color indexed="12"/>
      <name val="Arial"/>
      <family val="2"/>
    </font>
    <font>
      <sz val="9"/>
      <name val="Times New Roman"/>
    </font>
    <font>
      <sz val="8"/>
      <color indexed="23"/>
      <name val="Arial"/>
    </font>
    <font>
      <i/>
      <sz val="10"/>
      <color indexed="23"/>
      <name val="Arial Narrow"/>
    </font>
    <font>
      <sz val="10"/>
      <name val="Arial Narrow"/>
    </font>
    <font>
      <b/>
      <sz val="10"/>
      <color indexed="23"/>
      <name val="Arial"/>
      <family val="2"/>
    </font>
    <font>
      <b/>
      <i/>
      <sz val="10"/>
      <color indexed="12"/>
      <name val="Arial"/>
      <family val="2"/>
    </font>
    <font>
      <sz val="10"/>
      <color indexed="16"/>
      <name val="Times New Roman"/>
    </font>
    <font>
      <sz val="8"/>
      <name val="Times New Roman"/>
    </font>
    <font>
      <i/>
      <sz val="9"/>
      <name val="Times New Roman"/>
      <family val="1"/>
    </font>
    <font>
      <b/>
      <i/>
      <sz val="12"/>
      <color indexed="12"/>
      <name val="Times New Roman"/>
      <family val="1"/>
    </font>
    <font>
      <sz val="10"/>
      <color indexed="60"/>
      <name val="Arial Narrow"/>
    </font>
    <font>
      <sz val="10"/>
      <color indexed="60"/>
      <name val="Times New Roman"/>
    </font>
    <font>
      <sz val="10"/>
      <color indexed="12"/>
      <name val="Arial Narrow"/>
    </font>
    <font>
      <b/>
      <sz val="11"/>
      <color indexed="12"/>
      <name val="Arial"/>
    </font>
    <font>
      <sz val="8"/>
      <color indexed="10"/>
      <name val="Arial"/>
    </font>
    <font>
      <sz val="9"/>
      <color indexed="23"/>
      <name val="Times New Roman"/>
    </font>
    <font>
      <i/>
      <sz val="12"/>
      <name val="Times New Roman"/>
    </font>
    <font>
      <b/>
      <sz val="11"/>
      <name val="Arial"/>
    </font>
    <font>
      <sz val="10"/>
      <color indexed="23"/>
      <name val="Arial"/>
    </font>
    <font>
      <b/>
      <sz val="16"/>
      <name val="Arial Narrow"/>
    </font>
    <font>
      <b/>
      <sz val="14"/>
      <name val="Arial"/>
    </font>
    <font>
      <i/>
      <sz val="9"/>
      <name val="Arial"/>
    </font>
    <font>
      <sz val="10"/>
      <name val="Arial"/>
    </font>
    <font>
      <b/>
      <i/>
      <u/>
      <sz val="12"/>
      <name val="Times New Roman"/>
    </font>
    <font>
      <b/>
      <sz val="12"/>
      <name val="Arial"/>
    </font>
    <font>
      <sz val="12"/>
      <name val="Arial"/>
    </font>
    <font>
      <i/>
      <sz val="12"/>
      <name val="Arial"/>
    </font>
    <font>
      <sz val="12"/>
      <color indexed="23"/>
      <name val="Arial"/>
    </font>
    <font>
      <sz val="10"/>
      <color indexed="23"/>
      <name val="Times New Roman"/>
    </font>
    <font>
      <u/>
      <sz val="12"/>
      <color indexed="23"/>
      <name val="Times New Roman"/>
    </font>
    <font>
      <b/>
      <i/>
      <sz val="12"/>
      <color indexed="12"/>
      <name val="Arial"/>
    </font>
    <font>
      <b/>
      <sz val="10"/>
      <color indexed="55"/>
      <name val="Times New Roman"/>
    </font>
    <font>
      <b/>
      <i/>
      <u/>
      <sz val="12"/>
      <color indexed="10"/>
      <name val="Times New Roman"/>
    </font>
    <font>
      <b/>
      <i/>
      <sz val="12"/>
      <color indexed="10"/>
      <name val="Times New Roman"/>
    </font>
    <font>
      <b/>
      <sz val="10"/>
      <color indexed="23"/>
      <name val="Times New Roman"/>
    </font>
    <font>
      <sz val="10"/>
      <color indexed="60"/>
      <name val="Arial"/>
    </font>
    <font>
      <i/>
      <sz val="12"/>
      <color indexed="23"/>
      <name val="Arial"/>
    </font>
    <font>
      <i/>
      <sz val="10"/>
      <color indexed="60"/>
      <name val="Times New Roman"/>
    </font>
    <font>
      <sz val="10"/>
      <name val="Arial"/>
    </font>
    <font>
      <b/>
      <i/>
      <sz val="10"/>
      <color indexed="10"/>
      <name val="Arial"/>
    </font>
    <font>
      <sz val="10"/>
      <name val="Arial"/>
    </font>
    <font>
      <sz val="10"/>
      <name val="Arial"/>
    </font>
    <font>
      <sz val="11"/>
      <name val="Times New Roman"/>
    </font>
    <font>
      <b/>
      <sz val="9"/>
      <name val="Arial"/>
      <family val="2"/>
    </font>
    <font>
      <sz val="10"/>
      <name val="Arial"/>
    </font>
    <font>
      <i/>
      <u/>
      <sz val="12"/>
      <name val="Times New Roman"/>
    </font>
    <font>
      <b/>
      <i/>
      <sz val="10"/>
      <color indexed="46"/>
      <name val="Arial"/>
    </font>
    <font>
      <b/>
      <i/>
      <sz val="9"/>
      <color indexed="46"/>
      <name val="Arial"/>
    </font>
    <font>
      <i/>
      <sz val="8"/>
      <name val="Arial"/>
    </font>
    <font>
      <sz val="10"/>
      <name val="Arial"/>
    </font>
    <font>
      <sz val="6"/>
      <name val="Arial"/>
    </font>
    <font>
      <sz val="10"/>
      <color indexed="46"/>
      <name val="Arial"/>
    </font>
    <font>
      <sz val="10"/>
      <color indexed="46"/>
      <name val="Times New Roman"/>
    </font>
    <font>
      <b/>
      <sz val="12"/>
      <color indexed="12"/>
      <name val="Arial"/>
    </font>
    <font>
      <b/>
      <sz val="12"/>
      <color indexed="12"/>
      <name val="Times New Roman"/>
    </font>
    <font>
      <sz val="12"/>
      <color indexed="60"/>
      <name val="Arial"/>
    </font>
    <font>
      <sz val="10"/>
      <color indexed="55"/>
      <name val="Times New Roman"/>
    </font>
    <font>
      <b/>
      <sz val="9"/>
      <color indexed="23"/>
      <name val="Times New Roman"/>
    </font>
    <font>
      <b/>
      <i/>
      <sz val="12"/>
      <color indexed="60"/>
      <name val="Arial"/>
    </font>
    <font>
      <u/>
      <sz val="10"/>
      <color theme="10"/>
      <name val="Arial"/>
      <family val="2"/>
    </font>
    <font>
      <i/>
      <sz val="9"/>
      <name val="Arial"/>
      <family val="2"/>
    </font>
    <font>
      <sz val="10"/>
      <color indexed="55"/>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90" fillId="0" borderId="0" applyNumberFormat="0" applyFill="0" applyBorder="0" applyAlignment="0" applyProtection="0"/>
  </cellStyleXfs>
  <cellXfs count="255">
    <xf numFmtId="0" fontId="0" fillId="0" borderId="0" xfId="0"/>
    <xf numFmtId="0" fontId="0" fillId="0" borderId="0" xfId="0" applyAlignment="1">
      <alignment horizontal="center"/>
    </xf>
    <xf numFmtId="164" fontId="10" fillId="2" borderId="0" xfId="0" applyNumberFormat="1" applyFont="1" applyFill="1" applyAlignment="1">
      <alignment vertical="center"/>
    </xf>
    <xf numFmtId="0" fontId="0" fillId="0" borderId="0" xfId="0" applyAlignment="1">
      <alignment horizontal="centerContinuous"/>
    </xf>
    <xf numFmtId="0" fontId="15" fillId="0" borderId="0" xfId="0" applyFont="1" applyAlignment="1">
      <alignment horizontal="right"/>
    </xf>
    <xf numFmtId="0" fontId="13" fillId="0" borderId="0" xfId="0" applyFont="1"/>
    <xf numFmtId="0" fontId="19" fillId="0" borderId="0" xfId="0" applyFont="1"/>
    <xf numFmtId="164" fontId="20" fillId="0" borderId="0" xfId="2" applyNumberFormat="1" applyFont="1" applyAlignment="1" applyProtection="1">
      <alignment vertical="center"/>
    </xf>
    <xf numFmtId="0" fontId="14" fillId="0" borderId="0" xfId="0" applyFont="1"/>
    <xf numFmtId="0" fontId="13" fillId="0" borderId="0" xfId="0" applyFont="1" applyAlignment="1">
      <alignment horizontal="left" wrapText="1"/>
    </xf>
    <xf numFmtId="0" fontId="13" fillId="0" borderId="0" xfId="0" applyFont="1" applyAlignment="1">
      <alignment wrapText="1"/>
    </xf>
    <xf numFmtId="169" fontId="23" fillId="0" borderId="0" xfId="1" applyNumberFormat="1" applyFont="1"/>
    <xf numFmtId="169" fontId="23" fillId="0" borderId="4" xfId="1" applyNumberFormat="1" applyFont="1" applyBorder="1"/>
    <xf numFmtId="0" fontId="0" fillId="0" borderId="5" xfId="0" applyBorder="1"/>
    <xf numFmtId="169" fontId="23" fillId="0" borderId="5" xfId="1" applyNumberFormat="1" applyFont="1" applyBorder="1"/>
    <xf numFmtId="0" fontId="24" fillId="0" borderId="5" xfId="0" applyFont="1" applyFill="1" applyBorder="1"/>
    <xf numFmtId="0" fontId="25" fillId="0" borderId="13" xfId="0" applyFont="1" applyBorder="1" applyAlignment="1">
      <alignment horizontal="center"/>
    </xf>
    <xf numFmtId="0" fontId="25" fillId="0" borderId="5" xfId="0" applyFont="1" applyBorder="1" applyAlignment="1">
      <alignment horizontal="center"/>
    </xf>
    <xf numFmtId="0" fontId="0" fillId="0" borderId="6" xfId="0" applyBorder="1"/>
    <xf numFmtId="169" fontId="23" fillId="0" borderId="2" xfId="1" applyNumberFormat="1" applyFont="1" applyBorder="1"/>
    <xf numFmtId="0" fontId="25" fillId="0" borderId="12" xfId="0" applyFont="1" applyFill="1" applyBorder="1" applyAlignment="1">
      <alignment horizontal="center"/>
    </xf>
    <xf numFmtId="0" fontId="0" fillId="0" borderId="3" xfId="0" applyBorder="1"/>
    <xf numFmtId="0" fontId="25" fillId="0" borderId="11" xfId="0" applyFont="1" applyFill="1" applyBorder="1" applyAlignment="1">
      <alignment horizontal="center" vertical="center"/>
    </xf>
    <xf numFmtId="0" fontId="0" fillId="0" borderId="2" xfId="0" applyBorder="1"/>
    <xf numFmtId="0" fontId="24" fillId="0" borderId="0" xfId="0" applyFont="1" applyFill="1" applyBorder="1" applyAlignment="1">
      <alignment horizontal="center"/>
    </xf>
    <xf numFmtId="164" fontId="27" fillId="0" borderId="0" xfId="0" applyNumberFormat="1" applyFont="1" applyBorder="1" applyAlignment="1">
      <alignment horizontal="center"/>
    </xf>
    <xf numFmtId="164" fontId="27" fillId="0" borderId="3" xfId="0" applyNumberFormat="1" applyFont="1" applyBorder="1" applyAlignment="1">
      <alignment horizontal="center"/>
    </xf>
    <xf numFmtId="0" fontId="28" fillId="0" borderId="0" xfId="0" applyFont="1" applyBorder="1"/>
    <xf numFmtId="0" fontId="0" fillId="0" borderId="0" xfId="0" applyBorder="1"/>
    <xf numFmtId="0" fontId="28" fillId="0" borderId="0" xfId="0" applyFont="1"/>
    <xf numFmtId="0" fontId="29" fillId="0" borderId="0" xfId="0" applyFont="1" applyBorder="1"/>
    <xf numFmtId="0" fontId="0" fillId="0" borderId="7" xfId="0" applyBorder="1"/>
    <xf numFmtId="0" fontId="0" fillId="0" borderId="8" xfId="0" applyBorder="1"/>
    <xf numFmtId="0" fontId="29" fillId="0" borderId="8" xfId="0" applyFont="1" applyBorder="1"/>
    <xf numFmtId="0" fontId="24" fillId="0" borderId="8" xfId="0" applyFont="1" applyFill="1" applyBorder="1" applyAlignment="1">
      <alignment horizontal="center"/>
    </xf>
    <xf numFmtId="164" fontId="27" fillId="0" borderId="10" xfId="0" applyNumberFormat="1" applyFont="1" applyBorder="1" applyAlignment="1">
      <alignment horizontal="center"/>
    </xf>
    <xf numFmtId="164" fontId="30" fillId="0" borderId="2" xfId="2" applyNumberFormat="1" applyFont="1" applyBorder="1" applyAlignment="1">
      <alignment horizontal="left"/>
    </xf>
    <xf numFmtId="0" fontId="5" fillId="0" borderId="0" xfId="0" applyFont="1" applyBorder="1"/>
    <xf numFmtId="164" fontId="22" fillId="3" borderId="1" xfId="1" applyNumberFormat="1" applyFont="1" applyFill="1" applyBorder="1" applyAlignment="1">
      <alignment horizontal="center" vertical="center"/>
    </xf>
    <xf numFmtId="0" fontId="31" fillId="0" borderId="0" xfId="0" applyFont="1" applyBorder="1"/>
    <xf numFmtId="169" fontId="32" fillId="0" borderId="0" xfId="1" applyNumberFormat="1" applyFont="1" applyBorder="1" applyAlignment="1">
      <alignment horizontal="center" vertical="center"/>
    </xf>
    <xf numFmtId="0" fontId="33" fillId="0" borderId="0" xfId="0" quotePrefix="1" applyFont="1" applyBorder="1" applyAlignment="1">
      <alignment horizontal="center"/>
    </xf>
    <xf numFmtId="164" fontId="35" fillId="0" borderId="0" xfId="2" applyNumberFormat="1" applyFont="1" applyBorder="1" applyAlignment="1">
      <alignment horizontal="center" vertical="center"/>
    </xf>
    <xf numFmtId="0" fontId="0" fillId="0" borderId="0" xfId="0" applyBorder="1" applyAlignment="1">
      <alignment vertical="center"/>
    </xf>
    <xf numFmtId="0" fontId="36" fillId="0" borderId="3" xfId="0" applyFont="1" applyBorder="1"/>
    <xf numFmtId="0" fontId="33" fillId="0" borderId="0" xfId="0" quotePrefix="1" applyFont="1" applyBorder="1" applyAlignment="1">
      <alignment horizontal="center" vertical="center"/>
    </xf>
    <xf numFmtId="0" fontId="0" fillId="0" borderId="0" xfId="0" applyBorder="1" applyAlignment="1">
      <alignment horizontal="right"/>
    </xf>
    <xf numFmtId="164" fontId="37" fillId="0" borderId="3" xfId="2" applyNumberFormat="1" applyFont="1" applyFill="1" applyBorder="1" applyAlignment="1">
      <alignment horizontal="left" indent="1"/>
    </xf>
    <xf numFmtId="0" fontId="33" fillId="0" borderId="0" xfId="0" quotePrefix="1" applyFont="1" applyBorder="1"/>
    <xf numFmtId="0" fontId="34" fillId="0" borderId="0" xfId="0" applyFont="1" applyBorder="1"/>
    <xf numFmtId="0" fontId="0" fillId="0" borderId="0" xfId="0" applyBorder="1" applyAlignment="1"/>
    <xf numFmtId="0" fontId="36" fillId="0" borderId="10" xfId="0" applyFont="1" applyBorder="1"/>
    <xf numFmtId="0" fontId="36" fillId="0" borderId="6" xfId="0" applyFont="1" applyBorder="1"/>
    <xf numFmtId="0" fontId="0" fillId="0" borderId="0" xfId="0" applyBorder="1" applyAlignment="1">
      <alignment horizontal="center"/>
    </xf>
    <xf numFmtId="0" fontId="0" fillId="0" borderId="3" xfId="0" applyBorder="1" applyAlignment="1">
      <alignment horizontal="center"/>
    </xf>
    <xf numFmtId="0" fontId="24" fillId="0" borderId="2" xfId="0" applyFont="1" applyBorder="1"/>
    <xf numFmtId="0" fontId="7" fillId="0" borderId="0" xfId="0" applyFont="1" applyBorder="1"/>
    <xf numFmtId="169" fontId="38" fillId="0" borderId="2" xfId="1" applyNumberFormat="1" applyFont="1" applyBorder="1"/>
    <xf numFmtId="9" fontId="0" fillId="0" borderId="0" xfId="0" applyNumberFormat="1" applyBorder="1"/>
    <xf numFmtId="0" fontId="36" fillId="0" borderId="0" xfId="0" applyFont="1" applyBorder="1"/>
    <xf numFmtId="0" fontId="40" fillId="0" borderId="2" xfId="0" applyFont="1" applyBorder="1"/>
    <xf numFmtId="169" fontId="41" fillId="0" borderId="0" xfId="1" applyNumberFormat="1" applyFont="1" applyBorder="1"/>
    <xf numFmtId="169" fontId="43" fillId="0" borderId="0" xfId="1" applyNumberFormat="1" applyFont="1" applyBorder="1"/>
    <xf numFmtId="0" fontId="36" fillId="0" borderId="10" xfId="0" applyFont="1" applyBorder="1" applyAlignment="1">
      <alignment horizontal="center"/>
    </xf>
    <xf numFmtId="169" fontId="23" fillId="0" borderId="4" xfId="1" applyNumberFormat="1"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Alignment="1">
      <alignment vertical="center"/>
    </xf>
    <xf numFmtId="0" fontId="25" fillId="0" borderId="0" xfId="0" applyFont="1" applyBorder="1" applyAlignment="1">
      <alignment horizontal="right"/>
    </xf>
    <xf numFmtId="0" fontId="13" fillId="0" borderId="0" xfId="0" applyFont="1" applyAlignment="1">
      <alignment horizontal="left"/>
    </xf>
    <xf numFmtId="164" fontId="16" fillId="0" borderId="0" xfId="0" applyNumberFormat="1" applyFont="1"/>
    <xf numFmtId="0" fontId="39" fillId="0" borderId="0" xfId="0" applyFont="1" applyBorder="1" applyAlignment="1">
      <alignment vertical="center"/>
    </xf>
    <xf numFmtId="165" fontId="14" fillId="0" borderId="3" xfId="2" applyNumberFormat="1" applyFont="1" applyBorder="1" applyAlignment="1">
      <alignment horizontal="center"/>
    </xf>
    <xf numFmtId="166" fontId="23" fillId="3" borderId="1" xfId="0" applyNumberFormat="1" applyFont="1" applyFill="1" applyBorder="1" applyAlignment="1">
      <alignment vertical="center"/>
    </xf>
    <xf numFmtId="0" fontId="47" fillId="0" borderId="0" xfId="0" applyFont="1"/>
    <xf numFmtId="0" fontId="21" fillId="0" borderId="0" xfId="0" applyFont="1"/>
    <xf numFmtId="167" fontId="44" fillId="3" borderId="1" xfId="0" applyNumberFormat="1" applyFont="1" applyFill="1" applyBorder="1" applyAlignment="1">
      <alignment vertical="center"/>
    </xf>
    <xf numFmtId="171" fontId="44" fillId="3" borderId="1" xfId="0" applyNumberFormat="1" applyFont="1" applyFill="1" applyBorder="1" applyAlignment="1">
      <alignment vertical="center"/>
    </xf>
    <xf numFmtId="170" fontId="9" fillId="0" borderId="0" xfId="0" applyNumberFormat="1" applyFont="1" applyAlignment="1">
      <alignment vertical="center"/>
    </xf>
    <xf numFmtId="0" fontId="9" fillId="0" borderId="0" xfId="0" applyFont="1" applyAlignment="1">
      <alignment vertical="center"/>
    </xf>
    <xf numFmtId="164" fontId="8" fillId="2" borderId="0" xfId="0" applyNumberFormat="1" applyFont="1" applyFill="1" applyAlignment="1">
      <alignment vertical="center"/>
    </xf>
    <xf numFmtId="10" fontId="45" fillId="2" borderId="0" xfId="0" applyNumberFormat="1" applyFont="1" applyFill="1" applyAlignment="1">
      <alignment horizontal="right" vertical="center"/>
    </xf>
    <xf numFmtId="0" fontId="34" fillId="0" borderId="0" xfId="0" applyFont="1"/>
    <xf numFmtId="10" fontId="8" fillId="2" borderId="0" xfId="0" applyNumberFormat="1" applyFont="1" applyFill="1" applyAlignment="1">
      <alignment vertical="center"/>
    </xf>
    <xf numFmtId="164" fontId="20" fillId="0" borderId="0" xfId="2" applyNumberFormat="1" applyFont="1" applyAlignment="1" applyProtection="1">
      <alignment horizontal="center" vertical="center"/>
    </xf>
    <xf numFmtId="0" fontId="17" fillId="0" borderId="0" xfId="0" applyFont="1" applyBorder="1"/>
    <xf numFmtId="0" fontId="18" fillId="0" borderId="0" xfId="0" applyFont="1" applyBorder="1"/>
    <xf numFmtId="164" fontId="13" fillId="0" borderId="0" xfId="2" applyNumberFormat="1" applyFont="1" applyAlignment="1" applyProtection="1">
      <alignment horizontal="center" vertical="center"/>
    </xf>
    <xf numFmtId="0" fontId="50" fillId="4" borderId="0" xfId="0" applyFont="1" applyFill="1" applyAlignment="1">
      <alignment horizontal="left"/>
    </xf>
    <xf numFmtId="0" fontId="51" fillId="4" borderId="0" xfId="0" applyFont="1" applyFill="1" applyAlignment="1">
      <alignment horizontal="left"/>
    </xf>
    <xf numFmtId="0" fontId="53" fillId="0" borderId="0" xfId="0" applyFont="1"/>
    <xf numFmtId="0" fontId="51" fillId="4" borderId="0" xfId="0" applyFont="1" applyFill="1" applyAlignment="1">
      <alignment horizontal="center"/>
    </xf>
    <xf numFmtId="164" fontId="56" fillId="0" borderId="0" xfId="2" applyNumberFormat="1" applyFont="1" applyAlignment="1" applyProtection="1">
      <alignment vertical="center"/>
    </xf>
    <xf numFmtId="165" fontId="58" fillId="0" borderId="0" xfId="0" applyNumberFormat="1" applyFont="1" applyAlignment="1">
      <alignment horizontal="center" vertical="center"/>
    </xf>
    <xf numFmtId="0" fontId="60" fillId="0" borderId="0" xfId="0" applyFont="1" applyAlignment="1">
      <alignment horizontal="center"/>
    </xf>
    <xf numFmtId="0" fontId="60" fillId="0" borderId="0" xfId="0" applyFont="1" applyAlignment="1">
      <alignment horizontal="left"/>
    </xf>
    <xf numFmtId="0" fontId="15" fillId="0" borderId="0" xfId="0" applyFont="1" applyAlignment="1">
      <alignment horizontal="left"/>
    </xf>
    <xf numFmtId="0" fontId="47" fillId="0" borderId="0" xfId="0" applyFont="1" applyAlignment="1">
      <alignment horizontal="left"/>
    </xf>
    <xf numFmtId="0" fontId="51" fillId="4" borderId="0" xfId="0" applyFont="1" applyFill="1" applyAlignment="1">
      <alignment horizontal="left" vertical="center"/>
    </xf>
    <xf numFmtId="0" fontId="11" fillId="4" borderId="0" xfId="0" applyFont="1" applyFill="1" applyAlignment="1">
      <alignment horizontal="left" vertical="center"/>
    </xf>
    <xf numFmtId="164" fontId="61" fillId="3" borderId="1" xfId="0" applyNumberFormat="1" applyFont="1" applyFill="1" applyBorder="1" applyAlignment="1">
      <alignment horizontal="center"/>
    </xf>
    <xf numFmtId="0" fontId="29" fillId="0" borderId="0" xfId="0" applyFont="1" applyFill="1" applyBorder="1" applyAlignment="1">
      <alignment horizontal="center" vertical="center"/>
    </xf>
    <xf numFmtId="169" fontId="22" fillId="0" borderId="0" xfId="1" applyNumberFormat="1" applyFont="1" applyFill="1" applyBorder="1" applyAlignment="1">
      <alignment horizontal="centerContinuous" vertical="center"/>
    </xf>
    <xf numFmtId="169" fontId="7" fillId="0" borderId="0" xfId="1" applyNumberFormat="1" applyFont="1" applyFill="1" applyBorder="1" applyAlignment="1">
      <alignment horizontal="left" vertical="center"/>
    </xf>
    <xf numFmtId="0" fontId="31" fillId="0" borderId="0" xfId="0" applyFont="1" applyBorder="1" applyAlignment="1">
      <alignment horizontal="right"/>
    </xf>
    <xf numFmtId="0" fontId="25" fillId="0" borderId="8" xfId="0" applyFont="1" applyFill="1" applyBorder="1" applyAlignment="1">
      <alignment horizontal="right"/>
    </xf>
    <xf numFmtId="0" fontId="25" fillId="0" borderId="0" xfId="0" applyFont="1" applyBorder="1" applyAlignment="1">
      <alignment horizontal="left"/>
    </xf>
    <xf numFmtId="0" fontId="26" fillId="0" borderId="8" xfId="0" applyFont="1" applyFill="1" applyBorder="1" applyAlignment="1">
      <alignment horizontal="left" vertical="center" wrapText="1"/>
    </xf>
    <xf numFmtId="0" fontId="0" fillId="0" borderId="13" xfId="0" applyBorder="1"/>
    <xf numFmtId="0" fontId="62" fillId="0" borderId="12" xfId="0" applyFont="1" applyBorder="1" applyAlignment="1">
      <alignment horizontal="center"/>
    </xf>
    <xf numFmtId="0" fontId="62" fillId="0" borderId="11" xfId="0" applyFont="1" applyFill="1" applyBorder="1" applyAlignment="1">
      <alignment horizontal="center"/>
    </xf>
    <xf numFmtId="169" fontId="42" fillId="0" borderId="0" xfId="1" applyNumberFormat="1" applyFont="1" applyBorder="1"/>
    <xf numFmtId="169" fontId="7" fillId="0" borderId="2" xfId="1" applyNumberFormat="1" applyFont="1" applyBorder="1" applyAlignment="1">
      <alignment horizontal="left" vertical="center"/>
    </xf>
    <xf numFmtId="169" fontId="7" fillId="0" borderId="2" xfId="1" applyNumberFormat="1" applyFont="1" applyBorder="1" applyAlignment="1">
      <alignment vertical="center"/>
    </xf>
    <xf numFmtId="0" fontId="47" fillId="0" borderId="0" xfId="0" applyFont="1" applyAlignment="1">
      <alignment horizontal="left" wrapText="1"/>
    </xf>
    <xf numFmtId="0" fontId="7" fillId="0" borderId="0" xfId="0" applyFont="1"/>
    <xf numFmtId="0" fontId="54" fillId="0" borderId="0" xfId="0" applyFont="1" applyAlignment="1">
      <alignment horizontal="left" wrapText="1"/>
    </xf>
    <xf numFmtId="0" fontId="7" fillId="0" borderId="0" xfId="0" applyFont="1" applyAlignment="1">
      <alignment horizontal="center" wrapText="1"/>
    </xf>
    <xf numFmtId="0" fontId="31" fillId="0" borderId="2" xfId="0" applyFont="1" applyBorder="1"/>
    <xf numFmtId="0" fontId="7" fillId="0" borderId="0" xfId="0" applyFont="1" applyBorder="1" applyAlignment="1">
      <alignment horizontal="center"/>
    </xf>
    <xf numFmtId="0" fontId="59" fillId="0" borderId="3" xfId="0" applyFont="1" applyBorder="1" applyAlignment="1">
      <alignment horizontal="center"/>
    </xf>
    <xf numFmtId="169" fontId="66" fillId="0" borderId="1" xfId="1" applyNumberFormat="1" applyFont="1" applyFill="1" applyBorder="1" applyAlignment="1"/>
    <xf numFmtId="169" fontId="7" fillId="0" borderId="2" xfId="1" applyNumberFormat="1" applyFont="1" applyBorder="1" applyAlignment="1">
      <alignment horizontal="right" vertical="center"/>
    </xf>
    <xf numFmtId="169" fontId="68" fillId="0" borderId="0" xfId="1" applyNumberFormat="1" applyFont="1" applyBorder="1" applyAlignment="1">
      <alignment horizontal="center" vertical="center"/>
    </xf>
    <xf numFmtId="6" fontId="27" fillId="0" borderId="3" xfId="0" applyNumberFormat="1" applyFont="1" applyBorder="1" applyAlignment="1">
      <alignment horizontal="center"/>
    </xf>
    <xf numFmtId="164" fontId="57" fillId="0" borderId="0" xfId="0" applyNumberFormat="1" applyFont="1" applyAlignment="1">
      <alignment horizontal="center"/>
    </xf>
    <xf numFmtId="164" fontId="56" fillId="0" borderId="0" xfId="0" applyNumberFormat="1" applyFont="1" applyAlignment="1">
      <alignment horizontal="center"/>
    </xf>
    <xf numFmtId="164" fontId="58" fillId="0" borderId="0" xfId="0" applyNumberFormat="1" applyFont="1" applyAlignment="1">
      <alignment horizontal="center"/>
    </xf>
    <xf numFmtId="0" fontId="53" fillId="0" borderId="0" xfId="0" applyFont="1" applyAlignment="1">
      <alignment vertical="center"/>
    </xf>
    <xf numFmtId="0" fontId="69" fillId="0" borderId="0" xfId="0" applyFont="1" applyAlignment="1">
      <alignment vertical="center"/>
    </xf>
    <xf numFmtId="1" fontId="22" fillId="3" borderId="1" xfId="0" applyNumberFormat="1" applyFont="1" applyFill="1" applyBorder="1" applyAlignment="1">
      <alignment vertical="center"/>
    </xf>
    <xf numFmtId="0" fontId="4" fillId="0" borderId="0" xfId="0" applyFont="1" applyAlignment="1">
      <alignment vertical="center"/>
    </xf>
    <xf numFmtId="0" fontId="53" fillId="0" borderId="0" xfId="0" applyFont="1" applyFill="1" applyBorder="1" applyAlignment="1">
      <alignment vertical="center"/>
    </xf>
    <xf numFmtId="0" fontId="71" fillId="0" borderId="0" xfId="0" applyFont="1" applyAlignment="1">
      <alignment vertical="center"/>
    </xf>
    <xf numFmtId="0" fontId="69" fillId="0" borderId="0" xfId="0" applyFont="1" applyFill="1" applyBorder="1" applyAlignment="1">
      <alignment vertical="center"/>
    </xf>
    <xf numFmtId="0" fontId="72" fillId="0" borderId="0" xfId="0" applyFont="1" applyAlignment="1">
      <alignment vertical="center"/>
    </xf>
    <xf numFmtId="165" fontId="69" fillId="0" borderId="0" xfId="0" applyNumberFormat="1" applyFont="1" applyAlignment="1">
      <alignment vertical="center"/>
    </xf>
    <xf numFmtId="2" fontId="53" fillId="0" borderId="0" xfId="0" applyNumberFormat="1" applyFont="1" applyAlignment="1">
      <alignment vertical="center"/>
    </xf>
    <xf numFmtId="0" fontId="47" fillId="0" borderId="0" xfId="0" applyFont="1" applyFill="1" applyBorder="1" applyAlignment="1">
      <alignment vertical="center"/>
    </xf>
    <xf numFmtId="0" fontId="13" fillId="0" borderId="0" xfId="0" applyFont="1" applyBorder="1" applyAlignment="1">
      <alignment vertical="center"/>
    </xf>
    <xf numFmtId="0" fontId="21" fillId="0" borderId="0" xfId="0" applyFont="1" applyBorder="1" applyAlignment="1">
      <alignment vertical="center"/>
    </xf>
    <xf numFmtId="0" fontId="7" fillId="0" borderId="0" xfId="0" applyFont="1" applyBorder="1" applyAlignment="1">
      <alignment vertical="center"/>
    </xf>
    <xf numFmtId="0" fontId="53" fillId="0" borderId="0" xfId="0" applyFont="1" applyBorder="1" applyAlignment="1">
      <alignment vertical="center"/>
    </xf>
    <xf numFmtId="0" fontId="13" fillId="0" borderId="0" xfId="0" applyFont="1" applyBorder="1" applyAlignment="1">
      <alignment horizontal="right"/>
    </xf>
    <xf numFmtId="164" fontId="58" fillId="0" borderId="22" xfId="0" applyNumberFormat="1" applyFont="1" applyBorder="1" applyAlignment="1">
      <alignment horizontal="center"/>
    </xf>
    <xf numFmtId="0" fontId="13" fillId="0" borderId="0" xfId="0" applyFont="1" applyBorder="1"/>
    <xf numFmtId="164" fontId="56" fillId="0" borderId="0" xfId="0" applyNumberFormat="1" applyFont="1" applyBorder="1" applyAlignment="1">
      <alignment horizontal="center"/>
    </xf>
    <xf numFmtId="0" fontId="13" fillId="0" borderId="20" xfId="0" applyFont="1" applyBorder="1"/>
    <xf numFmtId="0" fontId="15" fillId="0" borderId="20" xfId="0" applyFont="1" applyBorder="1"/>
    <xf numFmtId="164" fontId="56" fillId="0" borderId="20" xfId="0" applyNumberFormat="1" applyFont="1" applyBorder="1" applyAlignment="1">
      <alignment horizontal="center"/>
    </xf>
    <xf numFmtId="164" fontId="73" fillId="0" borderId="0" xfId="2" applyNumberFormat="1" applyFont="1" applyAlignment="1" applyProtection="1">
      <alignment horizontal="center" vertical="center"/>
    </xf>
    <xf numFmtId="0" fontId="13" fillId="0" borderId="22" xfId="0" applyFont="1" applyBorder="1"/>
    <xf numFmtId="164" fontId="13" fillId="0" borderId="23" xfId="2" applyNumberFormat="1" applyFont="1" applyBorder="1" applyAlignment="1" applyProtection="1">
      <alignment horizontal="center" vertical="center"/>
    </xf>
    <xf numFmtId="165" fontId="55" fillId="0" borderId="0" xfId="0" applyNumberFormat="1" applyFont="1" applyBorder="1" applyAlignment="1">
      <alignment horizontal="right" vertical="center"/>
    </xf>
    <xf numFmtId="165" fontId="55" fillId="0" borderId="0" xfId="0" applyNumberFormat="1" applyFont="1" applyAlignment="1">
      <alignment horizontal="right" vertical="center"/>
    </xf>
    <xf numFmtId="166" fontId="52" fillId="2" borderId="0" xfId="0" applyNumberFormat="1" applyFont="1" applyFill="1" applyBorder="1" applyAlignment="1">
      <alignment vertical="center"/>
    </xf>
    <xf numFmtId="0" fontId="75" fillId="0" borderId="0" xfId="0" applyFont="1" applyAlignment="1">
      <alignment vertical="center"/>
    </xf>
    <xf numFmtId="164" fontId="74" fillId="2" borderId="0" xfId="0" applyNumberFormat="1" applyFont="1" applyFill="1" applyBorder="1" applyAlignment="1">
      <alignment vertical="center"/>
    </xf>
    <xf numFmtId="10" fontId="39" fillId="0" borderId="0" xfId="0" applyNumberFormat="1" applyFont="1" applyFill="1" applyBorder="1" applyAlignment="1">
      <alignment horizontal="left" vertical="center"/>
    </xf>
    <xf numFmtId="0" fontId="15" fillId="0" borderId="0" xfId="0" applyFont="1" applyBorder="1" applyAlignment="1">
      <alignment vertical="center"/>
    </xf>
    <xf numFmtId="166" fontId="76" fillId="2" borderId="0" xfId="0" applyNumberFormat="1" applyFont="1" applyFill="1" applyBorder="1" applyAlignment="1">
      <alignment horizontal="center" vertical="center"/>
    </xf>
    <xf numFmtId="165" fontId="2" fillId="0" borderId="0" xfId="0" applyNumberFormat="1" applyFont="1" applyFill="1" applyBorder="1" applyAlignment="1">
      <alignment vertical="center"/>
    </xf>
    <xf numFmtId="0" fontId="18" fillId="0" borderId="0" xfId="0" applyFont="1" applyAlignment="1">
      <alignment horizontal="left" vertical="center"/>
    </xf>
    <xf numFmtId="164" fontId="8" fillId="2" borderId="0" xfId="0" applyNumberFormat="1" applyFont="1" applyFill="1" applyBorder="1" applyAlignment="1">
      <alignment vertical="center"/>
    </xf>
    <xf numFmtId="168" fontId="70" fillId="0" borderId="0" xfId="0" applyNumberFormat="1" applyFont="1" applyFill="1" applyAlignment="1">
      <alignment horizontal="center" vertical="center"/>
    </xf>
    <xf numFmtId="168" fontId="77" fillId="0" borderId="0" xfId="0" applyNumberFormat="1" applyFont="1" applyFill="1" applyAlignment="1">
      <alignment horizontal="center" vertical="center"/>
    </xf>
    <xf numFmtId="164" fontId="22" fillId="0" borderId="0" xfId="1" applyNumberFormat="1" applyFont="1" applyFill="1" applyBorder="1" applyAlignment="1">
      <alignment horizontal="center" vertical="center"/>
    </xf>
    <xf numFmtId="171" fontId="44" fillId="0" borderId="0" xfId="0" applyNumberFormat="1" applyFont="1" applyFill="1" applyBorder="1" applyAlignment="1">
      <alignment vertical="center"/>
    </xf>
    <xf numFmtId="1" fontId="22" fillId="0" borderId="0" xfId="0" applyNumberFormat="1" applyFont="1" applyFill="1" applyBorder="1" applyAlignment="1">
      <alignment vertical="center"/>
    </xf>
    <xf numFmtId="0" fontId="78" fillId="0" borderId="0" xfId="0" applyFont="1" applyBorder="1" applyAlignment="1">
      <alignment horizontal="left" vertical="center"/>
    </xf>
    <xf numFmtId="165" fontId="69" fillId="0" borderId="0" xfId="0" applyNumberFormat="1" applyFont="1" applyBorder="1" applyAlignment="1">
      <alignment vertical="center"/>
    </xf>
    <xf numFmtId="1" fontId="81" fillId="0" borderId="0" xfId="0" applyNumberFormat="1" applyFont="1" applyAlignment="1">
      <alignment vertical="center"/>
    </xf>
    <xf numFmtId="1" fontId="81" fillId="0" borderId="0" xfId="0" applyNumberFormat="1" applyFont="1" applyBorder="1" applyAlignment="1">
      <alignment vertical="center"/>
    </xf>
    <xf numFmtId="0" fontId="82" fillId="0" borderId="0" xfId="0" applyFont="1" applyAlignment="1">
      <alignment vertical="center"/>
    </xf>
    <xf numFmtId="2" fontId="82" fillId="0" borderId="0" xfId="0" applyNumberFormat="1" applyFont="1" applyAlignment="1">
      <alignment vertical="center"/>
    </xf>
    <xf numFmtId="2" fontId="82" fillId="0" borderId="0" xfId="0" applyNumberFormat="1" applyFont="1" applyAlignment="1">
      <alignment vertical="center"/>
    </xf>
    <xf numFmtId="2" fontId="82" fillId="0" borderId="0" xfId="0" applyNumberFormat="1" applyFont="1" applyBorder="1" applyAlignment="1">
      <alignment vertical="center"/>
    </xf>
    <xf numFmtId="0" fontId="53" fillId="0" borderId="18" xfId="0" applyFont="1" applyBorder="1" applyAlignment="1">
      <alignment vertical="center"/>
    </xf>
    <xf numFmtId="0" fontId="4" fillId="0" borderId="21" xfId="0" applyFont="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3" fillId="0" borderId="18" xfId="0" applyFont="1" applyFill="1" applyBorder="1" applyAlignment="1">
      <alignment vertical="center"/>
    </xf>
    <xf numFmtId="170" fontId="69" fillId="0" borderId="17" xfId="0" applyNumberFormat="1" applyFont="1" applyFill="1" applyBorder="1" applyAlignment="1">
      <alignment vertical="center"/>
    </xf>
    <xf numFmtId="170" fontId="69" fillId="0" borderId="0" xfId="0" applyNumberFormat="1" applyFont="1" applyFill="1" applyBorder="1" applyAlignment="1">
      <alignment vertical="center"/>
    </xf>
    <xf numFmtId="0" fontId="4" fillId="0" borderId="18" xfId="0" applyFont="1" applyFill="1" applyBorder="1" applyAlignment="1">
      <alignment vertical="center"/>
    </xf>
    <xf numFmtId="170" fontId="9" fillId="0" borderId="20" xfId="0" applyNumberFormat="1" applyFont="1" applyFill="1" applyBorder="1" applyAlignment="1">
      <alignment vertical="center"/>
    </xf>
    <xf numFmtId="0" fontId="69" fillId="0" borderId="20" xfId="0" applyFont="1" applyFill="1" applyBorder="1" applyAlignment="1">
      <alignment vertical="center"/>
    </xf>
    <xf numFmtId="0" fontId="4" fillId="0" borderId="21" xfId="0" applyFont="1" applyFill="1" applyBorder="1" applyAlignment="1">
      <alignment vertical="center"/>
    </xf>
    <xf numFmtId="164" fontId="79" fillId="2" borderId="0" xfId="0" applyNumberFormat="1" applyFont="1" applyFill="1" applyAlignment="1">
      <alignment vertical="center"/>
    </xf>
    <xf numFmtId="10" fontId="79" fillId="2" borderId="0" xfId="0" applyNumberFormat="1" applyFont="1" applyFill="1" applyAlignment="1">
      <alignment vertical="center"/>
    </xf>
    <xf numFmtId="164" fontId="79" fillId="2" borderId="0" xfId="0" applyNumberFormat="1" applyFont="1" applyFill="1" applyBorder="1" applyAlignment="1">
      <alignment vertical="center"/>
    </xf>
    <xf numFmtId="164" fontId="57" fillId="0" borderId="0" xfId="2" applyNumberFormat="1" applyFont="1" applyBorder="1" applyAlignment="1" applyProtection="1">
      <alignment vertical="center"/>
    </xf>
    <xf numFmtId="0" fontId="47" fillId="0" borderId="0" xfId="0" applyFont="1" applyBorder="1" applyAlignment="1">
      <alignment horizontal="center"/>
    </xf>
    <xf numFmtId="164" fontId="57" fillId="0" borderId="22" xfId="2" applyNumberFormat="1" applyFont="1" applyBorder="1" applyAlignment="1" applyProtection="1">
      <alignment vertical="center"/>
    </xf>
    <xf numFmtId="0" fontId="47" fillId="0" borderId="22" xfId="0" applyFont="1" applyBorder="1" applyAlignment="1">
      <alignment horizontal="center"/>
    </xf>
    <xf numFmtId="0" fontId="13" fillId="0" borderId="20" xfId="0" applyFont="1" applyBorder="1" applyAlignment="1">
      <alignment horizontal="left"/>
    </xf>
    <xf numFmtId="0" fontId="15" fillId="0" borderId="0" xfId="0" applyFont="1" applyBorder="1" applyAlignment="1">
      <alignment horizontal="right"/>
    </xf>
    <xf numFmtId="0" fontId="73" fillId="0" borderId="0" xfId="0" applyFont="1" applyAlignment="1">
      <alignment horizontal="left"/>
    </xf>
    <xf numFmtId="0" fontId="57" fillId="0" borderId="0" xfId="0" applyFont="1" applyAlignment="1">
      <alignment vertical="center"/>
    </xf>
    <xf numFmtId="10" fontId="39" fillId="0" borderId="24" xfId="0" applyNumberFormat="1" applyFont="1" applyFill="1" applyBorder="1" applyAlignment="1">
      <alignment vertical="center"/>
    </xf>
    <xf numFmtId="0" fontId="53" fillId="0" borderId="25" xfId="0" applyFont="1" applyBorder="1" applyAlignment="1">
      <alignment vertical="center"/>
    </xf>
    <xf numFmtId="0" fontId="0" fillId="0" borderId="26" xfId="0" applyBorder="1"/>
    <xf numFmtId="10" fontId="52" fillId="0" borderId="27" xfId="0" applyNumberFormat="1" applyFont="1" applyFill="1" applyBorder="1" applyAlignment="1">
      <alignment vertical="center"/>
    </xf>
    <xf numFmtId="165" fontId="2" fillId="0" borderId="28" xfId="0" applyNumberFormat="1" applyFont="1" applyFill="1" applyBorder="1" applyAlignment="1">
      <alignment vertical="center"/>
    </xf>
    <xf numFmtId="10" fontId="52" fillId="0" borderId="29" xfId="0" applyNumberFormat="1" applyFont="1" applyFill="1" applyBorder="1" applyAlignment="1">
      <alignment vertical="center"/>
    </xf>
    <xf numFmtId="0" fontId="53" fillId="0" borderId="30" xfId="0" applyFont="1" applyFill="1" applyBorder="1" applyAlignment="1">
      <alignment vertical="center"/>
    </xf>
    <xf numFmtId="165" fontId="2" fillId="0" borderId="31" xfId="0" applyNumberFormat="1" applyFont="1" applyFill="1" applyBorder="1" applyAlignment="1">
      <alignment vertical="center"/>
    </xf>
    <xf numFmtId="0" fontId="19" fillId="0" borderId="0" xfId="0" applyFont="1" applyAlignment="1">
      <alignment vertical="center"/>
    </xf>
    <xf numFmtId="0" fontId="2" fillId="0" borderId="15"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6" xfId="0" applyFont="1" applyBorder="1" applyAlignment="1">
      <alignment vertical="center"/>
    </xf>
    <xf numFmtId="0" fontId="4" fillId="0" borderId="14" xfId="0" applyFont="1" applyFill="1" applyBorder="1" applyAlignment="1">
      <alignment vertical="center"/>
    </xf>
    <xf numFmtId="0" fontId="48" fillId="0" borderId="17" xfId="0" applyFont="1" applyFill="1" applyBorder="1" applyAlignment="1">
      <alignment vertical="center"/>
    </xf>
    <xf numFmtId="1" fontId="79" fillId="0" borderId="0" xfId="0" applyNumberFormat="1" applyFont="1" applyAlignment="1">
      <alignment horizontal="right" vertical="center"/>
    </xf>
    <xf numFmtId="0" fontId="80" fillId="0" borderId="0" xfId="0" applyFont="1" applyAlignment="1">
      <alignment horizontal="right" vertical="center"/>
    </xf>
    <xf numFmtId="0" fontId="83" fillId="0" borderId="0" xfId="0" applyFont="1" applyAlignment="1">
      <alignment horizontal="right" vertical="center"/>
    </xf>
    <xf numFmtId="10" fontId="39" fillId="2" borderId="0" xfId="0" applyNumberFormat="1" applyFont="1" applyFill="1" applyAlignment="1">
      <alignment horizontal="right" vertical="center"/>
    </xf>
    <xf numFmtId="166" fontId="15" fillId="2" borderId="0" xfId="0" applyNumberFormat="1" applyFont="1" applyFill="1" applyBorder="1" applyAlignment="1">
      <alignment horizontal="center" vertical="center"/>
    </xf>
    <xf numFmtId="166" fontId="13" fillId="2" borderId="0" xfId="0" applyNumberFormat="1" applyFont="1" applyFill="1" applyBorder="1" applyAlignment="1">
      <alignment horizontal="left" vertical="center"/>
    </xf>
    <xf numFmtId="166" fontId="29" fillId="2" borderId="0" xfId="0" applyNumberFormat="1" applyFont="1" applyFill="1" applyBorder="1" applyAlignment="1">
      <alignment horizontal="right" vertical="center"/>
    </xf>
    <xf numFmtId="166" fontId="29" fillId="2" borderId="0" xfId="0" applyNumberFormat="1" applyFont="1" applyFill="1" applyBorder="1" applyAlignment="1">
      <alignment horizontal="center"/>
    </xf>
    <xf numFmtId="166" fontId="29" fillId="2" borderId="0" xfId="0" applyNumberFormat="1" applyFont="1" applyFill="1" applyBorder="1" applyAlignment="1">
      <alignment horizontal="center" vertical="top"/>
    </xf>
    <xf numFmtId="166" fontId="29" fillId="2" borderId="0" xfId="0" applyNumberFormat="1" applyFont="1" applyFill="1" applyBorder="1" applyAlignment="1">
      <alignment horizontal="right"/>
    </xf>
    <xf numFmtId="0" fontId="29" fillId="0" borderId="0" xfId="0" applyFont="1" applyFill="1" applyBorder="1" applyAlignment="1">
      <alignment vertical="center"/>
    </xf>
    <xf numFmtId="10" fontId="39" fillId="0" borderId="0" xfId="0" applyNumberFormat="1" applyFont="1" applyFill="1" applyBorder="1" applyAlignment="1">
      <alignment horizontal="left" vertical="top"/>
    </xf>
    <xf numFmtId="165" fontId="49" fillId="0" borderId="3" xfId="2" applyNumberFormat="1" applyFont="1" applyBorder="1" applyAlignment="1">
      <alignment horizontal="center"/>
    </xf>
    <xf numFmtId="0" fontId="65" fillId="0" borderId="3" xfId="0" applyFont="1" applyBorder="1" applyAlignment="1">
      <alignment horizontal="center"/>
    </xf>
    <xf numFmtId="165" fontId="86" fillId="0" borderId="1" xfId="2" applyNumberFormat="1" applyFont="1" applyFill="1" applyBorder="1" applyAlignment="1">
      <alignment horizontal="center"/>
    </xf>
    <xf numFmtId="0" fontId="0" fillId="0" borderId="2" xfId="0" applyBorder="1" applyAlignment="1"/>
    <xf numFmtId="0" fontId="0" fillId="0" borderId="0" xfId="0" applyAlignment="1"/>
    <xf numFmtId="0" fontId="87" fillId="0" borderId="0" xfId="0" applyFont="1" applyBorder="1" applyAlignment="1">
      <alignment horizontal="right"/>
    </xf>
    <xf numFmtId="164" fontId="88" fillId="0" borderId="0" xfId="2" applyNumberFormat="1" applyFont="1" applyBorder="1" applyAlignment="1">
      <alignment horizontal="right" vertical="center"/>
    </xf>
    <xf numFmtId="0" fontId="46" fillId="0" borderId="0" xfId="0" applyFont="1" applyBorder="1" applyAlignment="1">
      <alignment horizontal="right" vertical="center"/>
    </xf>
    <xf numFmtId="164" fontId="89" fillId="0" borderId="1" xfId="2" applyNumberFormat="1" applyFont="1" applyFill="1" applyBorder="1" applyAlignment="1">
      <alignment horizontal="center"/>
    </xf>
    <xf numFmtId="0" fontId="0" fillId="0" borderId="2" xfId="0" applyBorder="1" applyAlignment="1">
      <alignment vertical="top"/>
    </xf>
    <xf numFmtId="0" fontId="0" fillId="0" borderId="0" xfId="0" applyBorder="1" applyAlignment="1">
      <alignment vertical="top"/>
    </xf>
    <xf numFmtId="0" fontId="24" fillId="0" borderId="0" xfId="0" applyFont="1" applyAlignment="1">
      <alignment horizontal="center" vertical="top" wrapText="1"/>
    </xf>
    <xf numFmtId="0" fontId="7" fillId="0" borderId="0" xfId="0" applyFont="1" applyBorder="1" applyAlignment="1">
      <alignment vertical="top"/>
    </xf>
    <xf numFmtId="0" fontId="0" fillId="0" borderId="3" xfId="0" applyBorder="1" applyAlignment="1">
      <alignment vertical="top"/>
    </xf>
    <xf numFmtId="0" fontId="0" fillId="0" borderId="0" xfId="0" applyAlignment="1">
      <alignment vertical="top"/>
    </xf>
    <xf numFmtId="0" fontId="7" fillId="0" borderId="0" xfId="0" applyFont="1" applyAlignment="1">
      <alignment horizontal="center" vertical="top" wrapText="1"/>
    </xf>
    <xf numFmtId="0" fontId="29" fillId="0" borderId="0" xfId="0" applyFont="1" applyAlignment="1">
      <alignment horizontal="center" wrapText="1"/>
    </xf>
    <xf numFmtId="164" fontId="67" fillId="0" borderId="0" xfId="2" applyNumberFormat="1" applyFont="1" applyBorder="1" applyAlignment="1">
      <alignment horizontal="center" vertical="center"/>
    </xf>
    <xf numFmtId="0" fontId="19" fillId="0" borderId="0" xfId="0" applyFont="1" applyAlignment="1">
      <alignment wrapText="1"/>
    </xf>
    <xf numFmtId="164" fontId="79" fillId="2" borderId="0" xfId="0" applyNumberFormat="1" applyFont="1" applyFill="1" applyAlignment="1">
      <alignment vertical="center"/>
    </xf>
    <xf numFmtId="0" fontId="90" fillId="0" borderId="0" xfId="3" applyAlignment="1">
      <alignment horizontal="center" wrapText="1"/>
    </xf>
    <xf numFmtId="0" fontId="91" fillId="0" borderId="0" xfId="0" applyFont="1"/>
    <xf numFmtId="170" fontId="92" fillId="0" borderId="19" xfId="0" applyNumberFormat="1" applyFont="1" applyFill="1" applyBorder="1" applyAlignment="1">
      <alignment vertical="center"/>
    </xf>
    <xf numFmtId="164" fontId="61" fillId="3" borderId="1" xfId="0" applyNumberFormat="1" applyFont="1" applyFill="1" applyBorder="1" applyAlignment="1" applyProtection="1">
      <alignment horizontal="center"/>
      <protection locked="0"/>
    </xf>
    <xf numFmtId="164" fontId="61" fillId="3" borderId="9" xfId="0" applyNumberFormat="1" applyFont="1" applyFill="1" applyBorder="1" applyAlignment="1" applyProtection="1">
      <alignment horizontal="center"/>
      <protection locked="0"/>
    </xf>
    <xf numFmtId="169" fontId="22" fillId="3" borderId="1" xfId="1" applyNumberFormat="1" applyFont="1" applyFill="1" applyBorder="1" applyAlignment="1" applyProtection="1">
      <alignment horizontal="center" vertical="center"/>
      <protection locked="0"/>
    </xf>
    <xf numFmtId="164" fontId="84" fillId="3" borderId="1" xfId="1" applyNumberFormat="1" applyFont="1" applyFill="1" applyBorder="1" applyAlignment="1" applyProtection="1">
      <alignment horizontal="center" vertical="center"/>
      <protection locked="0"/>
    </xf>
    <xf numFmtId="165" fontId="84" fillId="3" borderId="1" xfId="0" applyNumberFormat="1" applyFont="1" applyFill="1" applyBorder="1" applyAlignment="1" applyProtection="1">
      <alignment horizontal="center"/>
      <protection locked="0"/>
    </xf>
    <xf numFmtId="1" fontId="85" fillId="3" borderId="1" xfId="1" applyNumberFormat="1" applyFont="1" applyFill="1" applyBorder="1" applyAlignment="1" applyProtection="1">
      <alignment horizont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oa.org/research/research-projects/health/research-hlthcare-trend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zoomScaleNormal="100" workbookViewId="0">
      <selection activeCell="B4" sqref="B4"/>
    </sheetView>
  </sheetViews>
  <sheetFormatPr defaultColWidth="8.85546875" defaultRowHeight="12.75" x14ac:dyDescent="0.2"/>
  <cols>
    <col min="1" max="1" width="1.28515625" customWidth="1"/>
    <col min="2" max="2" width="90.7109375" bestFit="1" customWidth="1"/>
  </cols>
  <sheetData>
    <row r="1" spans="1:2" x14ac:dyDescent="0.2">
      <c r="A1" s="247" t="s">
        <v>121</v>
      </c>
      <c r="B1" s="90"/>
    </row>
    <row r="2" spans="1:2" ht="20.100000000000001" customHeight="1" x14ac:dyDescent="0.25">
      <c r="A2" s="90"/>
      <c r="B2" s="91" t="s">
        <v>0</v>
      </c>
    </row>
    <row r="3" spans="1:2" ht="23.1" customHeight="1" x14ac:dyDescent="0.25">
      <c r="B3" s="116" t="s">
        <v>79</v>
      </c>
    </row>
    <row r="4" spans="1:2" ht="15" customHeight="1" x14ac:dyDescent="0.25">
      <c r="B4" s="9" t="s">
        <v>103</v>
      </c>
    </row>
    <row r="5" spans="1:2" s="82" customFormat="1" ht="15" customHeight="1" x14ac:dyDescent="0.25">
      <c r="A5" s="115"/>
      <c r="B5" s="9" t="s">
        <v>88</v>
      </c>
    </row>
    <row r="6" spans="1:2" ht="15" customHeight="1" x14ac:dyDescent="0.25">
      <c r="A6" s="115"/>
      <c r="B6" s="9" t="s">
        <v>86</v>
      </c>
    </row>
    <row r="7" spans="1:2" ht="15" customHeight="1" x14ac:dyDescent="0.25">
      <c r="A7" s="115"/>
      <c r="B7" s="9" t="s">
        <v>80</v>
      </c>
    </row>
    <row r="8" spans="1:2" ht="15" customHeight="1" x14ac:dyDescent="0.25">
      <c r="A8" s="115"/>
      <c r="B8" s="9" t="s">
        <v>87</v>
      </c>
    </row>
    <row r="9" spans="1:2" ht="21.75" customHeight="1" x14ac:dyDescent="0.25">
      <c r="A9" s="115"/>
      <c r="B9" s="114" t="s">
        <v>81</v>
      </c>
    </row>
    <row r="10" spans="1:2" ht="6.75" customHeight="1" x14ac:dyDescent="0.25">
      <c r="A10" s="115"/>
      <c r="B10" s="114"/>
    </row>
    <row r="11" spans="1:2" ht="189" x14ac:dyDescent="0.25">
      <c r="B11" s="9" t="s">
        <v>123</v>
      </c>
    </row>
    <row r="12" spans="1:2" ht="215.1" customHeight="1" x14ac:dyDescent="0.25">
      <c r="B12" s="10" t="s">
        <v>77</v>
      </c>
    </row>
    <row r="13" spans="1:2" ht="8.1" customHeight="1" x14ac:dyDescent="0.25">
      <c r="B13" s="10"/>
    </row>
    <row r="14" spans="1:2" ht="15.75" x14ac:dyDescent="0.25">
      <c r="B14" s="244" t="s">
        <v>119</v>
      </c>
    </row>
    <row r="15" spans="1:2" ht="12.95" customHeight="1" x14ac:dyDescent="0.2">
      <c r="B15" s="246" t="s">
        <v>120</v>
      </c>
    </row>
    <row r="16" spans="1:2" ht="51.75" customHeight="1" x14ac:dyDescent="0.25">
      <c r="B16" s="10" t="s">
        <v>74</v>
      </c>
    </row>
    <row r="17" spans="2:2" ht="15.75" x14ac:dyDescent="0.25">
      <c r="B17" s="10"/>
    </row>
  </sheetData>
  <sheetProtection algorithmName="SHA-512" hashValue="xgssWNTDo38MVuf4IJA/J2fCbISv4u2uYCRgG2p7ILXTiatpfRxPl3AGH3zLtiztk8moJEv8cbJLExftoH8h4A==" saltValue="2byca0rgiMaDOOnKlG8ZoQ==" spinCount="100000" sheet="1" objects="1" scenarios="1"/>
  <phoneticPr fontId="6" type="noConversion"/>
  <hyperlinks>
    <hyperlink ref="B15" r:id="rId1"/>
  </hyperlinks>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zoomScale="150" workbookViewId="0"/>
  </sheetViews>
  <sheetFormatPr defaultColWidth="8.85546875" defaultRowHeight="12.75" x14ac:dyDescent="0.2"/>
  <cols>
    <col min="1" max="1" width="3.140625" customWidth="1"/>
    <col min="2" max="2" width="7.85546875" customWidth="1"/>
    <col min="3" max="3" width="13.140625" customWidth="1"/>
    <col min="4" max="4" width="8.28515625" customWidth="1"/>
    <col min="5" max="5" width="10.28515625" customWidth="1"/>
    <col min="6" max="6" width="10" customWidth="1"/>
    <col min="7" max="7" width="5.85546875" customWidth="1"/>
    <col min="8" max="8" width="10.85546875" customWidth="1"/>
    <col min="9" max="9" width="13.28515625" customWidth="1"/>
    <col min="10" max="10" width="3.140625" customWidth="1"/>
    <col min="11" max="11" width="1.85546875" customWidth="1"/>
    <col min="12" max="13" width="8.85546875" hidden="1" customWidth="1"/>
  </cols>
  <sheetData>
    <row r="1" spans="2:10" ht="22.5" customHeight="1" x14ac:dyDescent="0.2">
      <c r="B1" s="98" t="s">
        <v>75</v>
      </c>
      <c r="C1" s="99"/>
      <c r="D1" s="99"/>
      <c r="E1" s="99"/>
      <c r="F1" s="99"/>
      <c r="G1" s="99"/>
      <c r="H1" s="99"/>
      <c r="I1" s="99"/>
      <c r="J1" s="99"/>
    </row>
    <row r="2" spans="2:10" ht="9.75" customHeight="1" x14ac:dyDescent="0.2"/>
    <row r="3" spans="2:10" ht="12.95" customHeight="1" x14ac:dyDescent="0.2">
      <c r="B3" s="103" t="s">
        <v>89</v>
      </c>
      <c r="C3" s="102"/>
      <c r="D3" s="102"/>
      <c r="E3" s="102"/>
      <c r="F3" s="102"/>
      <c r="G3" s="102"/>
      <c r="H3" s="102"/>
      <c r="I3" s="102"/>
    </row>
    <row r="4" spans="2:10" ht="12.95" customHeight="1" x14ac:dyDescent="0.2">
      <c r="B4" s="103" t="s">
        <v>90</v>
      </c>
      <c r="C4" s="102"/>
      <c r="D4" s="102"/>
      <c r="E4" s="102"/>
      <c r="F4" s="102"/>
      <c r="G4" s="102"/>
      <c r="H4" s="102"/>
      <c r="I4" s="102"/>
    </row>
    <row r="5" spans="2:10" ht="6" customHeight="1" thickBot="1" x14ac:dyDescent="0.25">
      <c r="D5" s="11"/>
      <c r="E5" s="11"/>
      <c r="I5" s="1"/>
    </row>
    <row r="6" spans="2:10" ht="17.100000000000001" customHeight="1" x14ac:dyDescent="0.2">
      <c r="B6" s="64" t="s">
        <v>98</v>
      </c>
      <c r="C6" s="13"/>
      <c r="D6" s="14"/>
      <c r="E6" s="15"/>
      <c r="F6" s="16"/>
      <c r="G6" s="17"/>
      <c r="H6" s="17"/>
      <c r="I6" s="108"/>
    </row>
    <row r="7" spans="2:10" ht="12.75" customHeight="1" x14ac:dyDescent="0.2">
      <c r="B7" s="19"/>
      <c r="F7" s="20" t="s">
        <v>99</v>
      </c>
      <c r="G7" s="68" t="s">
        <v>84</v>
      </c>
      <c r="H7" s="106" t="s">
        <v>82</v>
      </c>
      <c r="I7" s="109" t="s">
        <v>96</v>
      </c>
    </row>
    <row r="8" spans="2:10" ht="14.1" customHeight="1" thickBot="1" x14ac:dyDescent="0.25">
      <c r="B8" s="19"/>
      <c r="F8" s="22" t="s">
        <v>100</v>
      </c>
      <c r="G8" s="105" t="s">
        <v>83</v>
      </c>
      <c r="H8" s="107" t="s">
        <v>101</v>
      </c>
      <c r="I8" s="110" t="s">
        <v>102</v>
      </c>
    </row>
    <row r="9" spans="2:10" ht="18.95" customHeight="1" x14ac:dyDescent="0.2">
      <c r="B9" s="23"/>
      <c r="F9" s="24">
        <v>2014</v>
      </c>
      <c r="G9" s="25"/>
      <c r="H9" s="101" t="s">
        <v>93</v>
      </c>
      <c r="I9" s="26"/>
    </row>
    <row r="10" spans="2:10" ht="15" customHeight="1" x14ac:dyDescent="0.2">
      <c r="B10" s="23"/>
      <c r="F10" s="24">
        <v>2015</v>
      </c>
      <c r="G10" s="25"/>
      <c r="H10" s="249">
        <v>4.7E-2</v>
      </c>
      <c r="I10" s="26">
        <v>4.7E-2</v>
      </c>
    </row>
    <row r="11" spans="2:10" ht="15" customHeight="1" x14ac:dyDescent="0.2">
      <c r="B11" s="23"/>
      <c r="C11" s="27"/>
      <c r="F11" s="24">
        <v>2016</v>
      </c>
      <c r="G11" s="28"/>
      <c r="H11" s="249">
        <v>0.05</v>
      </c>
      <c r="I11" s="26">
        <v>0.05</v>
      </c>
    </row>
    <row r="12" spans="2:10" ht="15" customHeight="1" x14ac:dyDescent="0.2">
      <c r="B12" s="23"/>
      <c r="C12" s="27"/>
      <c r="F12" s="24">
        <v>2017</v>
      </c>
      <c r="G12" s="28"/>
      <c r="H12" s="249">
        <v>5.2999999999999999E-2</v>
      </c>
      <c r="I12" s="26">
        <v>5.2999999999999999E-2</v>
      </c>
      <c r="J12" s="29"/>
    </row>
    <row r="13" spans="2:10" ht="15" customHeight="1" x14ac:dyDescent="0.2">
      <c r="B13" s="23"/>
      <c r="C13" s="27"/>
      <c r="D13" s="30"/>
      <c r="E13" s="28"/>
      <c r="F13" s="24">
        <v>2018</v>
      </c>
      <c r="G13" s="28"/>
      <c r="H13" s="249">
        <v>5.3999999999999999E-2</v>
      </c>
      <c r="I13" s="26">
        <v>5.3999999999999999E-2</v>
      </c>
      <c r="J13" s="29"/>
    </row>
    <row r="14" spans="2:10" ht="15" customHeight="1" thickBot="1" x14ac:dyDescent="0.25">
      <c r="B14" s="31"/>
      <c r="C14" s="32"/>
      <c r="D14" s="33"/>
      <c r="E14" s="32"/>
      <c r="F14" s="34">
        <v>2019</v>
      </c>
      <c r="G14" s="32"/>
      <c r="H14" s="250">
        <v>5.5E-2</v>
      </c>
      <c r="I14" s="35">
        <v>5.5E-2</v>
      </c>
      <c r="J14" s="29"/>
    </row>
    <row r="15" spans="2:10" s="67" customFormat="1" ht="15" customHeight="1" x14ac:dyDescent="0.2">
      <c r="B15" s="64" t="s">
        <v>112</v>
      </c>
      <c r="C15" s="65"/>
      <c r="D15" s="65"/>
      <c r="E15" s="65"/>
      <c r="F15" s="65"/>
      <c r="G15" s="65"/>
      <c r="H15" s="65"/>
      <c r="I15" s="66"/>
      <c r="J15" s="43"/>
    </row>
    <row r="16" spans="2:10" ht="2.1" customHeight="1" x14ac:dyDescent="0.2">
      <c r="B16" s="23"/>
      <c r="C16" s="28"/>
      <c r="D16" s="28"/>
      <c r="F16" s="28"/>
      <c r="G16" s="28"/>
      <c r="H16" s="28"/>
      <c r="I16" s="21"/>
    </row>
    <row r="17" spans="2:12" x14ac:dyDescent="0.2">
      <c r="B17" s="36"/>
      <c r="C17" s="37"/>
      <c r="D17" s="37"/>
      <c r="E17" s="104" t="s">
        <v>1</v>
      </c>
      <c r="F17" s="251">
        <v>10000</v>
      </c>
      <c r="H17" s="28"/>
      <c r="I17" s="21"/>
      <c r="J17" s="28"/>
    </row>
    <row r="18" spans="2:12" x14ac:dyDescent="0.2">
      <c r="B18" s="23"/>
      <c r="C18" s="39"/>
      <c r="D18" s="28"/>
      <c r="E18" s="231" t="s">
        <v>36</v>
      </c>
      <c r="F18" s="40">
        <v>10000</v>
      </c>
      <c r="H18" s="28"/>
      <c r="I18" s="21"/>
      <c r="J18" s="28"/>
    </row>
    <row r="19" spans="2:12" ht="9" customHeight="1" thickBot="1" x14ac:dyDescent="0.25">
      <c r="B19" s="23"/>
      <c r="C19" s="39"/>
      <c r="D19" s="28"/>
      <c r="E19" s="41"/>
      <c r="F19" s="28"/>
      <c r="G19" s="28"/>
      <c r="H19" s="28"/>
      <c r="I19" s="21"/>
      <c r="J19" s="28"/>
    </row>
    <row r="20" spans="2:12" ht="18.95" customHeight="1" x14ac:dyDescent="0.2">
      <c r="B20" s="12" t="s">
        <v>113</v>
      </c>
      <c r="C20" s="13"/>
      <c r="D20" s="13"/>
      <c r="E20" s="13"/>
      <c r="F20" s="13"/>
      <c r="G20" s="13"/>
      <c r="H20" s="13"/>
      <c r="I20" s="18"/>
    </row>
    <row r="21" spans="2:12" ht="12.95" customHeight="1" x14ac:dyDescent="0.2">
      <c r="B21" s="19"/>
      <c r="C21" s="28"/>
      <c r="D21" s="28"/>
      <c r="E21" s="28"/>
      <c r="F21" s="28"/>
      <c r="G21" s="28"/>
      <c r="H21" s="242" t="s">
        <v>10</v>
      </c>
      <c r="I21" s="21"/>
    </row>
    <row r="22" spans="2:12" ht="12.95" customHeight="1" x14ac:dyDescent="0.2">
      <c r="B22" s="19"/>
      <c r="C22" s="28"/>
      <c r="D22" s="117" t="s">
        <v>4</v>
      </c>
      <c r="E22" s="117" t="s">
        <v>5</v>
      </c>
      <c r="F22" s="117" t="s">
        <v>9</v>
      </c>
      <c r="G22" s="28"/>
      <c r="H22" s="241" t="s">
        <v>12</v>
      </c>
      <c r="I22" s="21"/>
    </row>
    <row r="23" spans="2:12" s="240" customFormat="1" ht="14.1" customHeight="1" x14ac:dyDescent="0.2">
      <c r="B23" s="235"/>
      <c r="C23" s="236"/>
      <c r="D23" s="237" t="s">
        <v>6</v>
      </c>
      <c r="E23" s="237" t="s">
        <v>7</v>
      </c>
      <c r="F23" s="237" t="s">
        <v>8</v>
      </c>
      <c r="G23" s="238"/>
      <c r="H23" s="237" t="s">
        <v>11</v>
      </c>
      <c r="I23" s="239"/>
      <c r="J23" s="236"/>
    </row>
    <row r="24" spans="2:12" ht="15" x14ac:dyDescent="0.2">
      <c r="B24" s="23"/>
      <c r="C24" s="232" t="s">
        <v>2</v>
      </c>
      <c r="D24" s="42">
        <v>2.1999999999999999E-2</v>
      </c>
      <c r="E24" s="42">
        <v>1.6E-2</v>
      </c>
      <c r="F24" s="42">
        <v>1.4E-2</v>
      </c>
      <c r="G24" s="43"/>
      <c r="H24" s="243">
        <v>5.2888928000000002E-2</v>
      </c>
      <c r="I24" s="44"/>
      <c r="J24" s="28"/>
    </row>
    <row r="25" spans="2:12" x14ac:dyDescent="0.2">
      <c r="B25" s="23"/>
      <c r="C25" s="233" t="s">
        <v>3</v>
      </c>
      <c r="D25" s="45" t="s">
        <v>114</v>
      </c>
      <c r="E25" s="45" t="s">
        <v>115</v>
      </c>
      <c r="F25" s="45" t="s">
        <v>116</v>
      </c>
      <c r="G25" s="46"/>
      <c r="H25" s="28"/>
      <c r="I25" s="47"/>
      <c r="J25" s="28"/>
    </row>
    <row r="26" spans="2:12" x14ac:dyDescent="0.2">
      <c r="B26" s="23"/>
      <c r="C26" s="48"/>
      <c r="D26" s="49"/>
      <c r="E26" s="48"/>
      <c r="F26" s="49"/>
      <c r="G26" s="50"/>
      <c r="H26" s="28"/>
      <c r="I26" s="47"/>
    </row>
    <row r="27" spans="2:12" ht="15.75" x14ac:dyDescent="0.2">
      <c r="B27" s="118" t="s">
        <v>78</v>
      </c>
      <c r="C27" s="37"/>
      <c r="D27" s="252">
        <v>2.1999999999999999E-2</v>
      </c>
      <c r="E27" s="252">
        <v>1.6E-2</v>
      </c>
      <c r="F27" s="252">
        <v>1.4E-2</v>
      </c>
      <c r="G27" s="50"/>
      <c r="H27" s="234">
        <f>(1+D27)*(1+E27)*(1+F27)-1</f>
        <v>5.2888928000000002E-2</v>
      </c>
      <c r="I27" s="47"/>
    </row>
    <row r="28" spans="2:12" x14ac:dyDescent="0.2">
      <c r="B28" s="23"/>
      <c r="C28" s="28"/>
      <c r="D28" s="28"/>
      <c r="E28" s="28"/>
      <c r="F28" s="28"/>
      <c r="G28" s="28"/>
      <c r="H28" s="28"/>
      <c r="I28" s="21"/>
    </row>
    <row r="29" spans="2:12" ht="15" customHeight="1" x14ac:dyDescent="0.2">
      <c r="B29" s="23"/>
      <c r="C29" s="30" t="s">
        <v>124</v>
      </c>
      <c r="D29" s="28"/>
      <c r="E29" s="28"/>
      <c r="F29" s="28"/>
      <c r="G29" s="28"/>
      <c r="H29" s="28"/>
      <c r="I29" s="44"/>
      <c r="J29" s="28"/>
    </row>
    <row r="30" spans="2:12" x14ac:dyDescent="0.2">
      <c r="B30" s="23"/>
      <c r="C30" s="30" t="s">
        <v>117</v>
      </c>
      <c r="D30" s="28"/>
      <c r="E30" s="28"/>
      <c r="F30" s="28"/>
      <c r="G30" s="28"/>
      <c r="H30" s="28"/>
      <c r="I30" s="44"/>
      <c r="J30" s="28"/>
    </row>
    <row r="31" spans="2:12" ht="13.5" thickBot="1" x14ac:dyDescent="0.25">
      <c r="B31" s="31"/>
      <c r="C31" s="33"/>
      <c r="D31" s="32"/>
      <c r="E31" s="32"/>
      <c r="F31" s="32"/>
      <c r="G31" s="32"/>
      <c r="H31" s="32"/>
      <c r="I31" s="51"/>
      <c r="J31" s="28"/>
      <c r="K31" s="28"/>
      <c r="L31" s="28"/>
    </row>
    <row r="32" spans="2:12" ht="14.1" customHeight="1" x14ac:dyDescent="0.2">
      <c r="B32" s="12" t="s">
        <v>104</v>
      </c>
      <c r="C32" s="13"/>
      <c r="D32" s="13"/>
      <c r="E32" s="13"/>
      <c r="F32" s="13"/>
      <c r="G32" s="13"/>
      <c r="H32" s="13"/>
      <c r="I32" s="52"/>
      <c r="J32" s="28"/>
      <c r="K32" s="28"/>
      <c r="L32" s="28"/>
    </row>
    <row r="33" spans="1:13" s="230" customFormat="1" ht="14.1" customHeight="1" x14ac:dyDescent="0.2">
      <c r="B33" s="229"/>
      <c r="C33" s="50"/>
      <c r="D33" s="50"/>
      <c r="E33" s="50"/>
      <c r="F33" s="50"/>
      <c r="G33" s="50"/>
      <c r="H33" s="119" t="s">
        <v>105</v>
      </c>
      <c r="I33" s="120" t="s">
        <v>96</v>
      </c>
      <c r="J33" s="50"/>
      <c r="K33" s="50"/>
      <c r="L33" s="50"/>
    </row>
    <row r="34" spans="1:13" x14ac:dyDescent="0.2">
      <c r="B34" s="55"/>
      <c r="C34" s="56"/>
      <c r="D34" s="28"/>
      <c r="E34" s="28"/>
      <c r="F34" s="28"/>
      <c r="G34" s="28"/>
      <c r="H34" s="119" t="s">
        <v>106</v>
      </c>
      <c r="I34" s="120" t="s">
        <v>70</v>
      </c>
      <c r="J34" s="28"/>
      <c r="K34" s="28"/>
      <c r="L34" s="28"/>
    </row>
    <row r="35" spans="1:13" x14ac:dyDescent="0.2">
      <c r="B35" s="55"/>
      <c r="C35" s="56"/>
      <c r="D35" s="28"/>
      <c r="E35" s="28"/>
      <c r="F35" s="28"/>
      <c r="G35" s="28"/>
      <c r="H35" s="53"/>
      <c r="I35" s="54"/>
      <c r="J35" s="28"/>
      <c r="K35" s="28"/>
      <c r="L35" s="28"/>
    </row>
    <row r="36" spans="1:13" ht="15" customHeight="1" x14ac:dyDescent="0.25">
      <c r="B36" s="112"/>
      <c r="C36" s="43"/>
      <c r="D36" s="71"/>
      <c r="E36" s="71"/>
      <c r="F36" s="71"/>
      <c r="G36" s="122" t="s">
        <v>71</v>
      </c>
      <c r="H36" s="253">
        <v>0.192</v>
      </c>
      <c r="I36" s="226">
        <v>0.192</v>
      </c>
      <c r="J36" s="28"/>
      <c r="K36" s="28"/>
      <c r="L36" s="28"/>
    </row>
    <row r="37" spans="1:13" ht="15" customHeight="1" x14ac:dyDescent="0.25">
      <c r="A37" s="21"/>
      <c r="B37" s="112"/>
      <c r="C37" s="43"/>
      <c r="D37" s="71"/>
      <c r="E37" s="71"/>
      <c r="F37" s="71"/>
      <c r="G37" s="122" t="s">
        <v>69</v>
      </c>
      <c r="H37" s="253">
        <v>0.25</v>
      </c>
      <c r="I37" s="226">
        <v>0.25</v>
      </c>
      <c r="J37" s="28"/>
      <c r="K37" s="28"/>
      <c r="L37" s="28" t="s">
        <v>107</v>
      </c>
      <c r="M37" t="s">
        <v>107</v>
      </c>
    </row>
    <row r="38" spans="1:13" ht="15" customHeight="1" x14ac:dyDescent="0.25">
      <c r="B38" s="113"/>
      <c r="C38" s="43"/>
      <c r="D38" s="71"/>
      <c r="E38" s="71"/>
      <c r="F38" s="71"/>
      <c r="G38" s="122" t="s">
        <v>72</v>
      </c>
      <c r="H38" s="254">
        <v>2075</v>
      </c>
      <c r="I38" s="227">
        <v>2075</v>
      </c>
      <c r="J38" s="28"/>
      <c r="K38" s="28"/>
      <c r="L38" s="58">
        <v>0.5</v>
      </c>
      <c r="M38">
        <v>2090</v>
      </c>
    </row>
    <row r="39" spans="1:13" x14ac:dyDescent="0.2">
      <c r="B39" s="57"/>
      <c r="C39" s="28"/>
      <c r="D39" s="28"/>
      <c r="E39" s="28"/>
      <c r="F39" s="28"/>
      <c r="G39" s="28"/>
      <c r="H39" s="59"/>
      <c r="I39" s="21"/>
      <c r="J39" s="28"/>
      <c r="K39" s="28"/>
      <c r="L39" s="58">
        <v>0.4</v>
      </c>
      <c r="M39">
        <v>2080</v>
      </c>
    </row>
    <row r="40" spans="1:13" ht="11.1" customHeight="1" x14ac:dyDescent="0.2">
      <c r="B40" s="23"/>
      <c r="C40" s="28"/>
      <c r="D40" s="28"/>
      <c r="E40" s="28"/>
      <c r="F40" s="28"/>
      <c r="G40" s="28"/>
      <c r="H40" s="59"/>
      <c r="I40" s="21"/>
      <c r="J40" s="28"/>
      <c r="K40" s="28"/>
      <c r="L40" s="58">
        <v>0.3</v>
      </c>
      <c r="M40">
        <v>2075</v>
      </c>
    </row>
    <row r="41" spans="1:13" ht="17.100000000000001" customHeight="1" x14ac:dyDescent="0.2">
      <c r="B41" s="23"/>
      <c r="C41" s="111" t="s">
        <v>108</v>
      </c>
      <c r="D41" s="61"/>
      <c r="E41" s="61"/>
      <c r="F41" s="61"/>
      <c r="G41" s="28"/>
      <c r="H41" s="123" t="s">
        <v>109</v>
      </c>
      <c r="I41" s="21"/>
      <c r="J41" s="28"/>
      <c r="K41" s="28"/>
      <c r="L41" s="58">
        <v>0.25</v>
      </c>
      <c r="M41">
        <v>2070</v>
      </c>
    </row>
    <row r="42" spans="1:13" ht="17.100000000000001" customHeight="1" x14ac:dyDescent="0.25">
      <c r="B42" s="60"/>
      <c r="C42" s="111" t="s">
        <v>85</v>
      </c>
      <c r="D42" s="28"/>
      <c r="E42" s="28"/>
      <c r="F42" s="28"/>
      <c r="G42" s="28"/>
      <c r="H42" s="121">
        <f>+'P matrix'!C50</f>
        <v>61674.225419779978</v>
      </c>
      <c r="I42" s="124">
        <v>61674.225419779978</v>
      </c>
      <c r="J42" s="28"/>
      <c r="K42" s="28"/>
      <c r="L42" s="58">
        <v>0.2</v>
      </c>
      <c r="M42">
        <v>2060</v>
      </c>
    </row>
    <row r="43" spans="1:13" ht="15.75" x14ac:dyDescent="0.25">
      <c r="B43" s="60"/>
      <c r="C43" s="111" t="s">
        <v>110</v>
      </c>
      <c r="D43" s="62"/>
      <c r="E43" s="62"/>
      <c r="F43" s="28"/>
      <c r="G43" s="28"/>
      <c r="H43" s="228">
        <f>+'P matrix'!D50</f>
        <v>0.28203421667321898</v>
      </c>
      <c r="I43" s="72">
        <v>0.28203421667321898</v>
      </c>
      <c r="J43" s="28"/>
      <c r="K43" s="28"/>
      <c r="L43" s="58">
        <v>0.18</v>
      </c>
      <c r="M43">
        <v>2050</v>
      </c>
    </row>
    <row r="44" spans="1:13" ht="13.5" thickBot="1" x14ac:dyDescent="0.25">
      <c r="B44" s="31"/>
      <c r="C44" s="32"/>
      <c r="D44" s="32"/>
      <c r="E44" s="32"/>
      <c r="F44" s="32"/>
      <c r="G44" s="32"/>
      <c r="H44" s="32"/>
      <c r="I44" s="63"/>
      <c r="J44" s="28"/>
      <c r="K44" s="28"/>
      <c r="L44" s="58">
        <v>0.15</v>
      </c>
      <c r="M44">
        <v>2040</v>
      </c>
    </row>
  </sheetData>
  <sheetProtection algorithmName="SHA-512" hashValue="4GFbWgxVVE22NnkBtVqf+uJeX52YhuSclU31iYQ/SczNDvFdp6wa2bjILdyag970sXyQ9LeQt6i5ojjKmF1VAw==" saltValue="tDGleiJkuTUt+c7rUn6Cuw==" spinCount="100000" sheet="1" objects="1" scenarios="1"/>
  <phoneticPr fontId="6" type="noConversion"/>
  <dataValidations xWindow="1385" yWindow="753" count="5">
    <dataValidation type="decimal" allowBlank="1" showInputMessage="1" showErrorMessage="1" errorTitle="Input Error " error="Enter a value between 1.8% and 5.5%" promptTitle="Inflation (CPI)" prompt="Enter a value for inflation between 1.4% and 6.2%_x000d_Default Value:2.2% " sqref="D27">
      <formula1>0.014</formula1>
      <formula2>0.062</formula2>
    </dataValidation>
    <dataValidation type="decimal" allowBlank="1" showInputMessage="1" showErrorMessage="1" errorTitle="Input Error" error="Enter a value between 0.8% and 3.0%." promptTitle="Real GDP" prompt="Enter a value for Real GDP per capita between 0% and 3.5%_x000d_Default Value:1.6" sqref="E27">
      <formula1>0</formula1>
      <formula2>0.035</formula2>
    </dataValidation>
    <dataValidation type="list" allowBlank="1" showInputMessage="1" showErrorMessage="1" promptTitle="Health Share of GDP Constraint" prompt="Select a % Constraint or None _x000d_Default Value:25%_x000d_" sqref="H37">
      <formula1>$L$37:$L$44</formula1>
    </dataValidation>
    <dataValidation type="list" allowBlank="1" showInputMessage="1" showErrorMessage="1" promptTitle="Year Constraint " prompt="Enter Year Constraint or None_x000d_Default Year:2075" sqref="H38">
      <formula1>$M$37:$M$47</formula1>
    </dataValidation>
    <dataValidation type="decimal" allowBlank="1" showInputMessage="1" showErrorMessage="1" errorTitle="Input Error" error="Enter a value between 0.8% and 3.0%." promptTitle="Taste Technology" prompt="Enter a value for Taste Technology between 0.5% and 2.7%_x000d_Default Value:1.4%" sqref="F27">
      <formula1>0.005</formula1>
      <formula2>0.027</formula2>
    </dataValidation>
  </dataValidations>
  <pageMargins left="0.75" right="0.75" top="1" bottom="1" header="0.5" footer="0.5"/>
  <pageSetup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0"/>
  <sheetViews>
    <sheetView showGridLines="0" zoomScale="150" workbookViewId="0"/>
  </sheetViews>
  <sheetFormatPr defaultColWidth="11.42578125" defaultRowHeight="15.75" outlineLevelRow="2" x14ac:dyDescent="0.25"/>
  <cols>
    <col min="1" max="1" width="2.7109375" customWidth="1"/>
    <col min="2" max="2" width="6.140625" style="5" customWidth="1"/>
    <col min="3" max="3" width="3" style="5" customWidth="1"/>
    <col min="4" max="5" width="9.140625" style="8" customWidth="1"/>
    <col min="6" max="6" width="10.7109375" customWidth="1"/>
    <col min="7" max="7" width="12.7109375" customWidth="1"/>
    <col min="8" max="8" width="3.28515625" customWidth="1"/>
    <col min="9" max="9" width="6.28515625" customWidth="1"/>
    <col min="10" max="10" width="8.85546875" customWidth="1"/>
    <col min="11" max="11" width="5" customWidth="1"/>
  </cols>
  <sheetData>
    <row r="1" spans="2:11" ht="20.25" x14ac:dyDescent="0.3">
      <c r="B1" s="89" t="s">
        <v>76</v>
      </c>
      <c r="C1" s="88"/>
      <c r="D1" s="89"/>
      <c r="E1" s="89"/>
      <c r="F1" s="89"/>
      <c r="G1" s="89"/>
      <c r="H1" s="89"/>
      <c r="I1" s="89"/>
      <c r="J1" s="89"/>
      <c r="K1" s="89"/>
    </row>
    <row r="2" spans="2:11" x14ac:dyDescent="0.25">
      <c r="D2" s="69" t="s">
        <v>94</v>
      </c>
      <c r="E2" s="69"/>
      <c r="F2" s="3"/>
      <c r="G2" s="3"/>
      <c r="H2" s="3"/>
      <c r="I2" s="3"/>
    </row>
    <row r="3" spans="2:11" x14ac:dyDescent="0.25">
      <c r="D3" s="69"/>
      <c r="E3" s="69"/>
      <c r="F3" s="3"/>
      <c r="G3" s="3"/>
      <c r="H3" s="3"/>
      <c r="I3" s="3"/>
    </row>
    <row r="4" spans="2:11" x14ac:dyDescent="0.25">
      <c r="B4" s="96" t="s">
        <v>95</v>
      </c>
      <c r="C4" s="4"/>
      <c r="D4" s="95" t="s">
        <v>96</v>
      </c>
      <c r="F4" s="196" t="s">
        <v>47</v>
      </c>
      <c r="I4" s="4" t="s">
        <v>111</v>
      </c>
      <c r="J4" s="94" t="s">
        <v>92</v>
      </c>
    </row>
    <row r="5" spans="2:11" x14ac:dyDescent="0.25">
      <c r="B5" s="74">
        <v>2000</v>
      </c>
      <c r="C5" s="74"/>
      <c r="D5" s="125">
        <v>6.0204303412301652E-2</v>
      </c>
      <c r="G5" s="70"/>
      <c r="H5" s="70"/>
    </row>
    <row r="6" spans="2:11" x14ac:dyDescent="0.25">
      <c r="B6" s="74">
        <v>2002</v>
      </c>
      <c r="C6" s="74"/>
      <c r="D6" s="125">
        <v>8.68652157311951E-2</v>
      </c>
      <c r="E6" s="97" t="s">
        <v>50</v>
      </c>
      <c r="F6" s="143" t="s">
        <v>48</v>
      </c>
      <c r="G6" s="70"/>
      <c r="H6" s="70"/>
    </row>
    <row r="7" spans="2:11" x14ac:dyDescent="0.25">
      <c r="B7" s="74">
        <v>2004</v>
      </c>
      <c r="C7" s="74"/>
      <c r="D7" s="125">
        <v>6.2010443864229714E-2</v>
      </c>
      <c r="E7" s="69" t="s">
        <v>59</v>
      </c>
      <c r="F7" s="143" t="s">
        <v>49</v>
      </c>
      <c r="G7" s="70"/>
      <c r="H7" s="70"/>
    </row>
    <row r="8" spans="2:11" x14ac:dyDescent="0.25">
      <c r="B8" s="74">
        <v>2006</v>
      </c>
      <c r="C8" s="74"/>
      <c r="D8" s="125">
        <v>5.4434605893453281E-2</v>
      </c>
      <c r="E8" s="69" t="s">
        <v>60</v>
      </c>
      <c r="G8" s="70"/>
      <c r="H8" s="70"/>
    </row>
    <row r="9" spans="2:11" x14ac:dyDescent="0.25">
      <c r="B9" s="74">
        <v>2008</v>
      </c>
      <c r="C9" s="74"/>
      <c r="D9" s="125">
        <v>3.7521244607138238E-2</v>
      </c>
      <c r="E9" s="69" t="s">
        <v>61</v>
      </c>
      <c r="G9" s="70"/>
      <c r="H9" s="70"/>
    </row>
    <row r="10" spans="2:11" x14ac:dyDescent="0.25">
      <c r="B10" s="6">
        <v>2010</v>
      </c>
      <c r="C10" s="6"/>
      <c r="D10" s="125">
        <v>2.9498164014687855E-2</v>
      </c>
      <c r="E10" s="69" t="s">
        <v>62</v>
      </c>
      <c r="G10" s="70"/>
      <c r="H10" s="70"/>
    </row>
    <row r="11" spans="2:11" x14ac:dyDescent="0.25">
      <c r="B11" s="5">
        <f t="shared" ref="B11:B16" si="0">+B10+1</f>
        <v>2011</v>
      </c>
      <c r="D11" s="126">
        <v>2.9366306027820643E-2</v>
      </c>
      <c r="E11" s="69" t="s">
        <v>63</v>
      </c>
      <c r="G11" s="70"/>
      <c r="H11" s="70"/>
    </row>
    <row r="12" spans="2:11" x14ac:dyDescent="0.25">
      <c r="B12" s="147">
        <f t="shared" si="0"/>
        <v>2012</v>
      </c>
      <c r="C12" s="148"/>
      <c r="D12" s="149">
        <v>2.9683529683529608E-2</v>
      </c>
      <c r="G12" s="70"/>
      <c r="H12" s="70"/>
    </row>
    <row r="13" spans="2:11" x14ac:dyDescent="0.25">
      <c r="B13" s="145">
        <f t="shared" si="0"/>
        <v>2013</v>
      </c>
      <c r="C13" s="145"/>
      <c r="D13" s="146">
        <v>0.03</v>
      </c>
      <c r="E13" s="197" t="s">
        <v>51</v>
      </c>
      <c r="G13" s="70"/>
      <c r="H13" s="70"/>
    </row>
    <row r="14" spans="2:11" x14ac:dyDescent="0.25">
      <c r="B14" s="147">
        <f t="shared" si="0"/>
        <v>2014</v>
      </c>
      <c r="C14" s="148"/>
      <c r="D14" s="149">
        <v>5.1999999999999998E-2</v>
      </c>
      <c r="E14" s="195" t="s">
        <v>46</v>
      </c>
      <c r="G14" s="70"/>
      <c r="H14" s="70"/>
    </row>
    <row r="15" spans="2:11" x14ac:dyDescent="0.25">
      <c r="B15" s="6">
        <f t="shared" si="0"/>
        <v>2015</v>
      </c>
      <c r="C15" s="6"/>
      <c r="D15" s="127">
        <v>4.7E-2</v>
      </c>
      <c r="F15" s="191">
        <f>+'P matrix'!B15</f>
        <v>4.7E-2</v>
      </c>
      <c r="G15" s="192" t="s">
        <v>57</v>
      </c>
      <c r="H15" s="85"/>
    </row>
    <row r="16" spans="2:11" x14ac:dyDescent="0.25">
      <c r="B16" s="5">
        <f t="shared" si="0"/>
        <v>2016</v>
      </c>
      <c r="D16" s="127">
        <v>0.05</v>
      </c>
      <c r="E16" s="127"/>
      <c r="F16" s="191">
        <f>+'P matrix'!B16</f>
        <v>0.05</v>
      </c>
      <c r="G16" s="192" t="s">
        <v>58</v>
      </c>
      <c r="H16" s="85"/>
      <c r="I16" s="143" t="s">
        <v>52</v>
      </c>
    </row>
    <row r="17" spans="2:10" x14ac:dyDescent="0.25">
      <c r="B17" s="5">
        <f t="shared" ref="B17:B80" si="1">+B16+1</f>
        <v>2017</v>
      </c>
      <c r="D17" s="127">
        <v>5.2999999999999999E-2</v>
      </c>
      <c r="E17" s="127"/>
      <c r="F17" s="191">
        <f>+'P matrix'!B17</f>
        <v>5.2999999999999999E-2</v>
      </c>
      <c r="G17" s="192" t="s">
        <v>43</v>
      </c>
      <c r="H17" s="86"/>
      <c r="I17" s="143" t="s">
        <v>54</v>
      </c>
    </row>
    <row r="18" spans="2:10" x14ac:dyDescent="0.25">
      <c r="B18" s="5">
        <f t="shared" si="1"/>
        <v>2018</v>
      </c>
      <c r="D18" s="127">
        <v>5.3999999999999999E-2</v>
      </c>
      <c r="E18" s="127"/>
      <c r="F18" s="191">
        <f>+'P matrix'!B18</f>
        <v>5.3999999999999999E-2</v>
      </c>
      <c r="G18" s="192" t="s">
        <v>44</v>
      </c>
      <c r="H18" s="86"/>
      <c r="I18" s="143" t="s">
        <v>55</v>
      </c>
    </row>
    <row r="19" spans="2:10" ht="18" customHeight="1" thickBot="1" x14ac:dyDescent="0.3">
      <c r="B19" s="151">
        <f t="shared" si="1"/>
        <v>2019</v>
      </c>
      <c r="C19" s="151"/>
      <c r="D19" s="144">
        <v>5.5E-2</v>
      </c>
      <c r="E19" s="144"/>
      <c r="F19" s="193">
        <f>+'P matrix'!B19</f>
        <v>5.5E-2</v>
      </c>
      <c r="G19" s="194" t="s">
        <v>45</v>
      </c>
      <c r="H19" s="86"/>
      <c r="I19" s="143" t="s">
        <v>56</v>
      </c>
      <c r="J19" s="94" t="s">
        <v>91</v>
      </c>
    </row>
    <row r="20" spans="2:10" ht="18" customHeight="1" thickTop="1" x14ac:dyDescent="0.25">
      <c r="B20" s="5">
        <f t="shared" si="1"/>
        <v>2020</v>
      </c>
      <c r="D20" s="127">
        <v>5.4648154666666671E-2</v>
      </c>
      <c r="E20" s="127"/>
      <c r="F20" s="92">
        <f>+'P matrix'!B20</f>
        <v>5.4648154666666671E-2</v>
      </c>
      <c r="H20" s="84"/>
      <c r="I20" s="153">
        <f>+'P matrix'!D20</f>
        <v>0.192</v>
      </c>
      <c r="J20" s="93">
        <v>0.192</v>
      </c>
    </row>
    <row r="21" spans="2:10" ht="18.75" x14ac:dyDescent="0.25">
      <c r="B21" s="5">
        <f t="shared" si="1"/>
        <v>2021</v>
      </c>
      <c r="D21" s="127">
        <v>5.4296309333333334E-2</v>
      </c>
      <c r="E21" s="127"/>
      <c r="F21" s="92">
        <f>+'P matrix'!B21</f>
        <v>5.4296309333333334E-2</v>
      </c>
      <c r="G21" s="87" t="s">
        <v>64</v>
      </c>
      <c r="H21" s="84"/>
      <c r="I21" s="154">
        <f>+'P matrix'!D21</f>
        <v>0.1949482366211073</v>
      </c>
      <c r="J21" s="93">
        <v>0.1949482366211073</v>
      </c>
    </row>
    <row r="22" spans="2:10" ht="18.75" x14ac:dyDescent="0.25">
      <c r="B22" s="5">
        <f t="shared" si="1"/>
        <v>2022</v>
      </c>
      <c r="D22" s="127">
        <v>5.3944463999999998E-2</v>
      </c>
      <c r="E22" s="127"/>
      <c r="F22" s="92">
        <f>+'P matrix'!B22</f>
        <v>5.3944463999999998E-2</v>
      </c>
      <c r="G22" s="87" t="s">
        <v>65</v>
      </c>
      <c r="H22" s="84"/>
      <c r="I22" s="154">
        <f>+'P matrix'!D22</f>
        <v>0.19787568642751024</v>
      </c>
      <c r="J22" s="93">
        <v>0.19787568642751024</v>
      </c>
    </row>
    <row r="23" spans="2:10" ht="18.75" x14ac:dyDescent="0.25">
      <c r="B23" s="5">
        <f t="shared" si="1"/>
        <v>2023</v>
      </c>
      <c r="D23" s="127">
        <v>5.3592618666666668E-2</v>
      </c>
      <c r="E23" s="127"/>
      <c r="F23" s="92">
        <f>+'P matrix'!B23</f>
        <v>5.3592618666666668E-2</v>
      </c>
      <c r="H23" s="7"/>
      <c r="I23" s="154">
        <f>+'P matrix'!D23</f>
        <v>0.20078004629800369</v>
      </c>
      <c r="J23" s="93">
        <v>0.20078004629800369</v>
      </c>
    </row>
    <row r="24" spans="2:10" ht="19.5" thickBot="1" x14ac:dyDescent="0.3">
      <c r="B24" s="5">
        <f t="shared" si="1"/>
        <v>2024</v>
      </c>
      <c r="D24" s="127">
        <v>5.3240773333333338E-2</v>
      </c>
      <c r="E24" s="127"/>
      <c r="F24" s="92">
        <f>+'P matrix'!B24</f>
        <v>5.3240773333333338E-2</v>
      </c>
      <c r="G24" s="87"/>
      <c r="H24" s="7"/>
      <c r="I24" s="154">
        <f>+'P matrix'!D24</f>
        <v>0.20365900121809549</v>
      </c>
      <c r="J24" s="93">
        <v>0.20365900121809549</v>
      </c>
    </row>
    <row r="25" spans="2:10" ht="15" customHeight="1" thickTop="1" x14ac:dyDescent="0.25">
      <c r="B25" s="75">
        <f t="shared" si="1"/>
        <v>2025</v>
      </c>
      <c r="D25" s="127">
        <v>5.2888928000000002E-2</v>
      </c>
      <c r="E25" s="127"/>
      <c r="F25" s="92">
        <f>+'P matrix'!B25</f>
        <v>5.2888928000000002E-2</v>
      </c>
      <c r="G25" s="152" t="s">
        <v>53</v>
      </c>
      <c r="H25" s="7"/>
      <c r="I25" s="154">
        <f>+'P matrix'!D25</f>
        <v>0.20651022723514884</v>
      </c>
      <c r="J25" s="93">
        <v>0.20651022723514884</v>
      </c>
    </row>
    <row r="26" spans="2:10" ht="12" hidden="1" customHeight="1" outlineLevel="1" x14ac:dyDescent="0.25">
      <c r="B26" s="5">
        <f t="shared" si="1"/>
        <v>2026</v>
      </c>
      <c r="D26" s="127">
        <v>5.2888928000000002E-2</v>
      </c>
      <c r="E26" s="127"/>
      <c r="F26" s="92">
        <f>+'P matrix'!B26</f>
        <v>5.2888928000000002E-2</v>
      </c>
      <c r="G26" s="150" t="s">
        <v>97</v>
      </c>
      <c r="H26" s="7"/>
      <c r="I26" s="154">
        <f>+'P matrix'!D26</f>
        <v>0.20940137041644094</v>
      </c>
      <c r="J26" s="93">
        <v>0.20940137041644094</v>
      </c>
    </row>
    <row r="27" spans="2:10" ht="12" hidden="1" customHeight="1" outlineLevel="1" x14ac:dyDescent="0.25">
      <c r="B27" s="5">
        <f t="shared" si="1"/>
        <v>2027</v>
      </c>
      <c r="D27" s="127">
        <v>5.2888928000000002E-2</v>
      </c>
      <c r="E27" s="127"/>
      <c r="F27" s="92">
        <f>+'P matrix'!B27</f>
        <v>5.2888928000000002E-2</v>
      </c>
      <c r="G27" s="150" t="s">
        <v>97</v>
      </c>
      <c r="H27" s="7"/>
      <c r="I27" s="154">
        <f>+'P matrix'!D27</f>
        <v>0.21233298960227112</v>
      </c>
      <c r="J27" s="93">
        <v>0.21233298960227112</v>
      </c>
    </row>
    <row r="28" spans="2:10" ht="12" hidden="1" customHeight="1" outlineLevel="1" x14ac:dyDescent="0.25">
      <c r="B28" s="5">
        <f t="shared" si="1"/>
        <v>2028</v>
      </c>
      <c r="D28" s="127">
        <v>5.2888928000000002E-2</v>
      </c>
      <c r="E28" s="127"/>
      <c r="F28" s="92">
        <f>+'P matrix'!B28</f>
        <v>5.2888928000000002E-2</v>
      </c>
      <c r="G28" s="150" t="s">
        <v>97</v>
      </c>
      <c r="H28" s="7"/>
      <c r="I28" s="154">
        <f>+'P matrix'!D28</f>
        <v>0.21530565145670294</v>
      </c>
      <c r="J28" s="93">
        <v>0.21530565145670294</v>
      </c>
    </row>
    <row r="29" spans="2:10" ht="12" hidden="1" customHeight="1" outlineLevel="1" x14ac:dyDescent="0.25">
      <c r="B29" s="5">
        <f t="shared" si="1"/>
        <v>2029</v>
      </c>
      <c r="D29" s="127">
        <v>5.2888928000000002E-2</v>
      </c>
      <c r="E29" s="127"/>
      <c r="F29" s="92">
        <f>+'P matrix'!B29</f>
        <v>5.2888928000000002E-2</v>
      </c>
      <c r="G29" s="150" t="s">
        <v>97</v>
      </c>
      <c r="H29" s="7"/>
      <c r="I29" s="154">
        <f>+'P matrix'!D29</f>
        <v>0.21831993057709681</v>
      </c>
      <c r="J29" s="93">
        <v>0.21831993057709681</v>
      </c>
    </row>
    <row r="30" spans="2:10" ht="14.1" customHeight="1" collapsed="1" x14ac:dyDescent="0.25">
      <c r="B30" s="5">
        <f t="shared" si="1"/>
        <v>2030</v>
      </c>
      <c r="D30" s="127">
        <v>5.2888928000000002E-2</v>
      </c>
      <c r="E30" s="127"/>
      <c r="F30" s="92">
        <f>+'P matrix'!B30</f>
        <v>5.2888928000000002E-2</v>
      </c>
      <c r="G30" s="87" t="s">
        <v>118</v>
      </c>
      <c r="H30" s="7"/>
      <c r="I30" s="154">
        <f>+'P matrix'!D30</f>
        <v>0.22137640960517618</v>
      </c>
      <c r="J30" s="93">
        <v>0.22137640960517618</v>
      </c>
    </row>
    <row r="31" spans="2:10" ht="14.1" hidden="1" customHeight="1" outlineLevel="2" x14ac:dyDescent="0.25">
      <c r="B31" s="5">
        <f t="shared" si="1"/>
        <v>2031</v>
      </c>
      <c r="D31" s="127">
        <v>5.2888928000000002E-2</v>
      </c>
      <c r="E31" s="127"/>
      <c r="F31" s="92">
        <f>+'P matrix'!B31</f>
        <v>5.2888928000000002E-2</v>
      </c>
      <c r="G31" s="150" t="s">
        <v>97</v>
      </c>
      <c r="H31" s="7"/>
      <c r="I31" s="154">
        <f>+'P matrix'!D31</f>
        <v>0.22447567933964865</v>
      </c>
      <c r="J31" s="93">
        <v>0.22447567933964865</v>
      </c>
    </row>
    <row r="32" spans="2:10" ht="14.1" hidden="1" customHeight="1" outlineLevel="2" x14ac:dyDescent="0.25">
      <c r="B32" s="5">
        <f t="shared" si="1"/>
        <v>2032</v>
      </c>
      <c r="D32" s="127">
        <v>5.2888928000000002E-2</v>
      </c>
      <c r="E32" s="127"/>
      <c r="F32" s="92">
        <f>+'P matrix'!B32</f>
        <v>5.2888928000000002E-2</v>
      </c>
      <c r="G32" s="150" t="s">
        <v>97</v>
      </c>
      <c r="H32" s="7"/>
      <c r="I32" s="154">
        <f>+'P matrix'!D32</f>
        <v>0.22761833885040372</v>
      </c>
      <c r="J32" s="93">
        <v>0.22761833885040372</v>
      </c>
    </row>
    <row r="33" spans="2:10" ht="14.1" hidden="1" customHeight="1" outlineLevel="2" x14ac:dyDescent="0.25">
      <c r="B33" s="5">
        <f t="shared" si="1"/>
        <v>2033</v>
      </c>
      <c r="D33" s="127">
        <v>5.2888928000000002E-2</v>
      </c>
      <c r="E33" s="127"/>
      <c r="F33" s="92">
        <f>+'P matrix'!B33</f>
        <v>5.2888928000000002E-2</v>
      </c>
      <c r="G33" s="150" t="s">
        <v>97</v>
      </c>
      <c r="H33" s="7"/>
      <c r="I33" s="154">
        <f>+'P matrix'!D33</f>
        <v>0.23080499559430939</v>
      </c>
      <c r="J33" s="93">
        <v>0.23080499559430939</v>
      </c>
    </row>
    <row r="34" spans="2:10" ht="14.1" hidden="1" customHeight="1" outlineLevel="2" x14ac:dyDescent="0.25">
      <c r="B34" s="5">
        <f t="shared" si="1"/>
        <v>2034</v>
      </c>
      <c r="D34" s="127">
        <v>5.2888928000000002E-2</v>
      </c>
      <c r="E34" s="127"/>
      <c r="F34" s="92">
        <f>+'P matrix'!B34</f>
        <v>5.2888928000000002E-2</v>
      </c>
      <c r="G34" s="150" t="s">
        <v>97</v>
      </c>
      <c r="H34" s="7"/>
      <c r="I34" s="154">
        <f>+'P matrix'!D34</f>
        <v>0.23403626553262974</v>
      </c>
      <c r="J34" s="93">
        <v>0.23403626553262974</v>
      </c>
    </row>
    <row r="35" spans="2:10" ht="15.95" customHeight="1" collapsed="1" x14ac:dyDescent="0.25">
      <c r="B35" s="5">
        <f t="shared" si="1"/>
        <v>2035</v>
      </c>
      <c r="D35" s="127">
        <v>5.2888928000000002E-2</v>
      </c>
      <c r="E35" s="127"/>
      <c r="F35" s="92">
        <f>+'P matrix'!B35</f>
        <v>5.2888928000000002E-2</v>
      </c>
      <c r="G35" s="150" t="s">
        <v>97</v>
      </c>
      <c r="H35" s="7"/>
      <c r="I35" s="154">
        <f>+'P matrix'!D35</f>
        <v>0.23731277325008657</v>
      </c>
      <c r="J35" s="93">
        <v>0.23731277325008657</v>
      </c>
    </row>
    <row r="36" spans="2:10" ht="15.95" hidden="1" customHeight="1" outlineLevel="1" x14ac:dyDescent="0.25">
      <c r="B36" s="5">
        <f t="shared" si="1"/>
        <v>2036</v>
      </c>
      <c r="D36" s="127">
        <v>5.2888928000000002E-2</v>
      </c>
      <c r="E36" s="127"/>
      <c r="F36" s="92">
        <f>+'P matrix'!B36</f>
        <v>5.2888928000000002E-2</v>
      </c>
      <c r="G36" s="150" t="s">
        <v>97</v>
      </c>
      <c r="H36" s="7"/>
      <c r="I36" s="154">
        <f>+'P matrix'!D36</f>
        <v>0.2406351520755878</v>
      </c>
      <c r="J36" s="93">
        <v>0.2406351520755878</v>
      </c>
    </row>
    <row r="37" spans="2:10" ht="15.95" hidden="1" customHeight="1" outlineLevel="1" x14ac:dyDescent="0.25">
      <c r="B37" s="5">
        <f t="shared" si="1"/>
        <v>2037</v>
      </c>
      <c r="D37" s="127">
        <v>5.2888928000000002E-2</v>
      </c>
      <c r="E37" s="127"/>
      <c r="F37" s="92">
        <f>+'P matrix'!B37</f>
        <v>5.2888928000000002E-2</v>
      </c>
      <c r="G37" s="150" t="s">
        <v>97</v>
      </c>
      <c r="H37" s="7"/>
      <c r="I37" s="154">
        <f>+'P matrix'!D37</f>
        <v>0.24400404420464603</v>
      </c>
      <c r="J37" s="93">
        <v>0.24400404420464603</v>
      </c>
    </row>
    <row r="38" spans="2:10" ht="15.95" hidden="1" customHeight="1" outlineLevel="1" x14ac:dyDescent="0.25">
      <c r="B38" s="5">
        <f t="shared" si="1"/>
        <v>2038</v>
      </c>
      <c r="D38" s="127">
        <v>5.2888928000000002E-2</v>
      </c>
      <c r="E38" s="127"/>
      <c r="F38" s="92">
        <f>+'P matrix'!B38</f>
        <v>5.2888928000000002E-2</v>
      </c>
      <c r="G38" s="150" t="s">
        <v>97</v>
      </c>
      <c r="H38" s="7"/>
      <c r="I38" s="154">
        <f>+'P matrix'!D38</f>
        <v>0.2474201008235111</v>
      </c>
      <c r="J38" s="93">
        <v>0.2474201008235111</v>
      </c>
    </row>
    <row r="39" spans="2:10" ht="15.95" hidden="1" customHeight="1" outlineLevel="1" x14ac:dyDescent="0.25">
      <c r="B39" s="5">
        <f t="shared" si="1"/>
        <v>2039</v>
      </c>
      <c r="D39" s="127">
        <v>5.2888928000000002E-2</v>
      </c>
      <c r="E39" s="127"/>
      <c r="F39" s="92">
        <f>+'P matrix'!B39</f>
        <v>5.2888928000000002E-2</v>
      </c>
      <c r="G39" s="150" t="s">
        <v>97</v>
      </c>
      <c r="H39" s="7"/>
      <c r="I39" s="154">
        <f>+'P matrix'!D39</f>
        <v>0.25088398223504027</v>
      </c>
      <c r="J39" s="93">
        <v>0.25088398223504027</v>
      </c>
    </row>
    <row r="40" spans="2:10" ht="15.95" customHeight="1" collapsed="1" x14ac:dyDescent="0.25">
      <c r="B40" s="5">
        <f t="shared" si="1"/>
        <v>2040</v>
      </c>
      <c r="D40" s="127">
        <v>5.2024508801770342E-2</v>
      </c>
      <c r="E40" s="127"/>
      <c r="F40" s="92">
        <f>+'P matrix'!B40</f>
        <v>5.2024508801770342E-2</v>
      </c>
      <c r="G40" s="150" t="s">
        <v>97</v>
      </c>
      <c r="H40" s="7"/>
      <c r="I40" s="154">
        <f>+'P matrix'!D40</f>
        <v>0.25418749920744638</v>
      </c>
      <c r="J40" s="93">
        <v>0.25418749920744638</v>
      </c>
    </row>
    <row r="41" spans="2:10" ht="15.95" hidden="1" customHeight="1" outlineLevel="1" x14ac:dyDescent="0.25">
      <c r="B41" s="5">
        <f t="shared" si="1"/>
        <v>2041</v>
      </c>
      <c r="D41" s="127">
        <v>5.1007532919838283E-2</v>
      </c>
      <c r="E41" s="127"/>
      <c r="F41" s="92">
        <f>+'P matrix'!B41</f>
        <v>5.1007532919838283E-2</v>
      </c>
      <c r="G41" s="150" t="s">
        <v>97</v>
      </c>
      <c r="H41" s="7"/>
      <c r="I41" s="154">
        <f>+'P matrix'!D41</f>
        <v>0.25728556062017655</v>
      </c>
      <c r="J41" s="93">
        <v>0.25728556062017655</v>
      </c>
    </row>
    <row r="42" spans="2:10" ht="15.95" hidden="1" customHeight="1" outlineLevel="1" x14ac:dyDescent="0.25">
      <c r="B42" s="5">
        <f t="shared" si="1"/>
        <v>2042</v>
      </c>
      <c r="D42" s="127">
        <v>5.0407314613640342E-2</v>
      </c>
      <c r="E42" s="127"/>
      <c r="F42" s="92">
        <f>+'P matrix'!B42</f>
        <v>5.0407314613640342E-2</v>
      </c>
      <c r="G42" s="150" t="s">
        <v>97</v>
      </c>
      <c r="H42" s="7"/>
      <c r="I42" s="154">
        <f>+'P matrix'!D42</f>
        <v>0.26027265784618764</v>
      </c>
      <c r="J42" s="93">
        <v>0.26027265784618764</v>
      </c>
    </row>
    <row r="43" spans="2:10" ht="15.95" hidden="1" customHeight="1" outlineLevel="1" x14ac:dyDescent="0.25">
      <c r="B43" s="5">
        <f t="shared" si="1"/>
        <v>2043</v>
      </c>
      <c r="D43" s="127">
        <v>4.9942172880680147E-2</v>
      </c>
      <c r="E43" s="127"/>
      <c r="F43" s="92">
        <f>+'P matrix'!B43</f>
        <v>4.9942172880680147E-2</v>
      </c>
      <c r="G43" s="150" t="s">
        <v>97</v>
      </c>
      <c r="H43" s="7"/>
      <c r="I43" s="154">
        <f>+'P matrix'!D43</f>
        <v>0.26317784327516686</v>
      </c>
      <c r="J43" s="93">
        <v>0.26317784327516686</v>
      </c>
    </row>
    <row r="44" spans="2:10" ht="15.95" hidden="1" customHeight="1" outlineLevel="1" x14ac:dyDescent="0.25">
      <c r="B44" s="5">
        <f t="shared" si="1"/>
        <v>2044</v>
      </c>
      <c r="D44" s="127">
        <v>4.9551400873862672E-2</v>
      </c>
      <c r="E44" s="127"/>
      <c r="F44" s="92">
        <f>+'P matrix'!B44</f>
        <v>4.9551400873862672E-2</v>
      </c>
      <c r="G44" s="150" t="s">
        <v>97</v>
      </c>
      <c r="H44" s="7"/>
      <c r="I44" s="154">
        <f>+'P matrix'!D44</f>
        <v>0.2660164126311822</v>
      </c>
      <c r="J44" s="93">
        <v>0.2660164126311822</v>
      </c>
    </row>
    <row r="45" spans="2:10" ht="15.95" hidden="1" customHeight="1" outlineLevel="1" x14ac:dyDescent="0.25">
      <c r="B45" s="5">
        <f t="shared" si="1"/>
        <v>2045</v>
      </c>
      <c r="D45" s="127">
        <v>4.9209458056974853E-2</v>
      </c>
      <c r="E45" s="127"/>
      <c r="F45" s="92">
        <f>+'P matrix'!B45</f>
        <v>4.9209458056974853E-2</v>
      </c>
      <c r="G45" s="150" t="s">
        <v>97</v>
      </c>
      <c r="H45" s="7"/>
      <c r="I45" s="154">
        <f>+'P matrix'!D45</f>
        <v>0.26879799541101984</v>
      </c>
      <c r="J45" s="93">
        <v>0.26879799541101984</v>
      </c>
    </row>
    <row r="46" spans="2:10" ht="15.95" hidden="1" customHeight="1" outlineLevel="1" x14ac:dyDescent="0.25">
      <c r="B46" s="5">
        <f t="shared" si="1"/>
        <v>2046</v>
      </c>
      <c r="D46" s="127">
        <v>4.8902734242327828E-2</v>
      </c>
      <c r="E46" s="127"/>
      <c r="F46" s="92">
        <f>+'P matrix'!B46</f>
        <v>4.8902734242327828E-2</v>
      </c>
      <c r="G46" s="150" t="s">
        <v>97</v>
      </c>
      <c r="H46" s="7"/>
      <c r="I46" s="154">
        <f>+'P matrix'!D46</f>
        <v>0.27152926208595485</v>
      </c>
      <c r="J46" s="93">
        <v>0.27152926208595485</v>
      </c>
    </row>
    <row r="47" spans="2:10" ht="15.95" hidden="1" customHeight="1" outlineLevel="1" x14ac:dyDescent="0.25">
      <c r="B47" s="5">
        <f t="shared" si="1"/>
        <v>2047</v>
      </c>
      <c r="D47" s="127">
        <v>4.8622963791217E-2</v>
      </c>
      <c r="E47" s="127"/>
      <c r="F47" s="92">
        <f>+'P matrix'!B47</f>
        <v>4.8622963791217E-2</v>
      </c>
      <c r="G47" s="150" t="s">
        <v>97</v>
      </c>
      <c r="H47" s="7"/>
      <c r="I47" s="154">
        <f>+'P matrix'!D47</f>
        <v>0.27421512123501102</v>
      </c>
      <c r="J47" s="93">
        <v>0.27421512123501102</v>
      </c>
    </row>
    <row r="48" spans="2:10" ht="15.95" hidden="1" customHeight="1" outlineLevel="1" x14ac:dyDescent="0.25">
      <c r="B48" s="5">
        <f t="shared" si="1"/>
        <v>2048</v>
      </c>
      <c r="D48" s="127">
        <v>4.8364684626713617E-2</v>
      </c>
      <c r="E48" s="127"/>
      <c r="F48" s="92">
        <f>+'P matrix'!B48</f>
        <v>4.8364684626713617E-2</v>
      </c>
      <c r="G48" s="150" t="s">
        <v>97</v>
      </c>
      <c r="H48" s="7"/>
      <c r="I48" s="154">
        <f>+'P matrix'!D48</f>
        <v>0.27685933969734577</v>
      </c>
      <c r="J48" s="93">
        <v>0.27685933969734577</v>
      </c>
    </row>
    <row r="49" spans="2:10" ht="15.95" hidden="1" customHeight="1" outlineLevel="1" x14ac:dyDescent="0.25">
      <c r="B49" s="5">
        <f t="shared" si="1"/>
        <v>2049</v>
      </c>
      <c r="D49" s="127">
        <v>4.8124066286149514E-2</v>
      </c>
      <c r="E49" s="127"/>
      <c r="F49" s="92">
        <f>+'P matrix'!B49</f>
        <v>4.8124066286149514E-2</v>
      </c>
      <c r="G49" s="150" t="s">
        <v>97</v>
      </c>
      <c r="H49" s="7"/>
      <c r="I49" s="154">
        <f>+'P matrix'!D49</f>
        <v>0.27946489910250133</v>
      </c>
      <c r="J49" s="93">
        <v>0.27946489910250133</v>
      </c>
    </row>
    <row r="50" spans="2:10" ht="15.95" customHeight="1" collapsed="1" x14ac:dyDescent="0.25">
      <c r="B50" s="75">
        <f t="shared" si="1"/>
        <v>2050</v>
      </c>
      <c r="C50" s="75"/>
      <c r="D50" s="127">
        <v>4.7898300972886387E-2</v>
      </c>
      <c r="E50" s="127"/>
      <c r="F50" s="92">
        <f>+'P matrix'!B50</f>
        <v>4.7898300972886387E-2</v>
      </c>
      <c r="G50" s="150" t="s">
        <v>97</v>
      </c>
      <c r="H50" s="7"/>
      <c r="I50" s="154">
        <f>+'P matrix'!D50</f>
        <v>0.28203421667321898</v>
      </c>
      <c r="J50" s="93">
        <v>0.28203421667321898</v>
      </c>
    </row>
    <row r="51" spans="2:10" ht="15.95" hidden="1" customHeight="1" outlineLevel="1" x14ac:dyDescent="0.25">
      <c r="B51" s="5">
        <f t="shared" si="1"/>
        <v>2051</v>
      </c>
      <c r="D51" s="127">
        <v>4.7685258691936516E-2</v>
      </c>
      <c r="E51" s="127"/>
      <c r="F51" s="92">
        <f>+'P matrix'!B51</f>
        <v>4.7685258691936516E-2</v>
      </c>
      <c r="G51" s="150" t="s">
        <v>97</v>
      </c>
      <c r="H51" s="7"/>
      <c r="I51" s="154">
        <f>+'P matrix'!D51</f>
        <v>0.28456928985089752</v>
      </c>
      <c r="J51" s="93">
        <v>0.28456928985089752</v>
      </c>
    </row>
    <row r="52" spans="2:10" ht="15.95" hidden="1" customHeight="1" outlineLevel="1" x14ac:dyDescent="0.25">
      <c r="B52" s="5">
        <f t="shared" si="1"/>
        <v>2052</v>
      </c>
      <c r="D52" s="127">
        <v>4.7483278732858958E-2</v>
      </c>
      <c r="E52" s="127"/>
      <c r="F52" s="92">
        <f>+'P matrix'!B52</f>
        <v>4.7483278732858958E-2</v>
      </c>
      <c r="G52" s="150" t="s">
        <v>97</v>
      </c>
      <c r="H52" s="7"/>
      <c r="I52" s="154">
        <f>+'P matrix'!D52</f>
        <v>0.28707179526759657</v>
      </c>
      <c r="J52" s="93">
        <v>0.28707179526759657</v>
      </c>
    </row>
    <row r="53" spans="2:10" ht="15.95" hidden="1" customHeight="1" outlineLevel="1" x14ac:dyDescent="0.25">
      <c r="B53" s="5">
        <f t="shared" si="1"/>
        <v>2053</v>
      </c>
      <c r="D53" s="127">
        <v>4.7291036918749141E-2</v>
      </c>
      <c r="E53" s="127"/>
      <c r="F53" s="92">
        <f>+'P matrix'!B53</f>
        <v>4.7291036918749141E-2</v>
      </c>
      <c r="G53" s="150" t="s">
        <v>97</v>
      </c>
      <c r="H53" s="7"/>
      <c r="I53" s="154">
        <f>+'P matrix'!D53</f>
        <v>0.28954315890558124</v>
      </c>
      <c r="J53" s="93">
        <v>0.28954315890558124</v>
      </c>
    </row>
    <row r="54" spans="2:10" ht="15.95" hidden="1" customHeight="1" outlineLevel="1" x14ac:dyDescent="0.25">
      <c r="B54" s="5">
        <f t="shared" si="1"/>
        <v>2054</v>
      </c>
      <c r="D54" s="127">
        <v>4.7107457485540127E-2</v>
      </c>
      <c r="E54" s="127"/>
      <c r="F54" s="92">
        <f>+'P matrix'!B54</f>
        <v>4.7107457485540127E-2</v>
      </c>
      <c r="G54" s="150" t="s">
        <v>97</v>
      </c>
      <c r="H54" s="7"/>
      <c r="I54" s="154">
        <f>+'P matrix'!D54</f>
        <v>0.29198460729497794</v>
      </c>
      <c r="J54" s="93">
        <v>0.29198460729497794</v>
      </c>
    </row>
    <row r="55" spans="2:10" ht="15.95" hidden="1" customHeight="1" outlineLevel="1" x14ac:dyDescent="0.25">
      <c r="B55" s="5">
        <f t="shared" si="1"/>
        <v>2055</v>
      </c>
      <c r="D55" s="127">
        <v>4.6931652529791146E-2</v>
      </c>
      <c r="E55" s="127"/>
      <c r="F55" s="92">
        <f>+'P matrix'!B55</f>
        <v>4.6931652529791146E-2</v>
      </c>
      <c r="G55" s="150" t="s">
        <v>97</v>
      </c>
      <c r="H55" s="7"/>
      <c r="I55" s="154">
        <f>+'P matrix'!D55</f>
        <v>0.29439720579205642</v>
      </c>
      <c r="J55" s="93">
        <v>0.29439720579205642</v>
      </c>
    </row>
    <row r="56" spans="2:10" ht="15.95" hidden="1" customHeight="1" outlineLevel="1" x14ac:dyDescent="0.25">
      <c r="B56" s="5">
        <f t="shared" si="1"/>
        <v>2056</v>
      </c>
      <c r="D56" s="127">
        <v>4.6762879171697636E-2</v>
      </c>
      <c r="E56" s="127"/>
      <c r="F56" s="92">
        <f>+'P matrix'!B56</f>
        <v>4.6762879171697636E-2</v>
      </c>
      <c r="G56" s="150" t="s">
        <v>97</v>
      </c>
      <c r="H56" s="7"/>
      <c r="I56" s="154">
        <f>+'P matrix'!D56</f>
        <v>0.29678188779430847</v>
      </c>
      <c r="J56" s="93">
        <v>0.29678188779430847</v>
      </c>
    </row>
    <row r="57" spans="2:10" ht="15.95" hidden="1" customHeight="1" outlineLevel="1" x14ac:dyDescent="0.25">
      <c r="B57" s="5">
        <f t="shared" si="1"/>
        <v>2057</v>
      </c>
      <c r="D57" s="127">
        <v>4.6600508488177317E-2</v>
      </c>
      <c r="E57" s="127"/>
      <c r="F57" s="92">
        <f>+'P matrix'!B57</f>
        <v>4.6600508488177317E-2</v>
      </c>
      <c r="G57" s="150" t="s">
        <v>97</v>
      </c>
      <c r="H57" s="7"/>
      <c r="I57" s="154">
        <f>+'P matrix'!D57</f>
        <v>0.2991394774369428</v>
      </c>
      <c r="J57" s="93">
        <v>0.2991394774369428</v>
      </c>
    </row>
    <row r="58" spans="2:10" ht="15.95" hidden="1" customHeight="1" outlineLevel="1" x14ac:dyDescent="0.25">
      <c r="B58" s="5">
        <f t="shared" si="1"/>
        <v>2058</v>
      </c>
      <c r="D58" s="127">
        <v>4.6444002493041037E-2</v>
      </c>
      <c r="E58" s="127"/>
      <c r="F58" s="92">
        <f>+'P matrix'!B58</f>
        <v>4.6444002493041037E-2</v>
      </c>
      <c r="G58" s="150" t="s">
        <v>97</v>
      </c>
      <c r="H58" s="7"/>
      <c r="I58" s="154">
        <f>+'P matrix'!D58</f>
        <v>0.30147070749879729</v>
      </c>
      <c r="J58" s="93">
        <v>0.30147070749879729</v>
      </c>
    </row>
    <row r="59" spans="2:10" ht="15.95" hidden="1" customHeight="1" outlineLevel="1" x14ac:dyDescent="0.25">
      <c r="B59" s="5">
        <f t="shared" si="1"/>
        <v>2059</v>
      </c>
      <c r="D59" s="127">
        <v>4.6292896757090141E-2</v>
      </c>
      <c r="E59" s="127"/>
      <c r="F59" s="92">
        <f>+'P matrix'!B59</f>
        <v>4.6292896757090141E-2</v>
      </c>
      <c r="G59" s="150" t="s">
        <v>97</v>
      </c>
      <c r="H59" s="7"/>
      <c r="I59" s="154">
        <f>+'P matrix'!D59</f>
        <v>0.30377623372067086</v>
      </c>
      <c r="J59" s="93">
        <v>0.30377623372067086</v>
      </c>
    </row>
    <row r="60" spans="2:10" ht="15.95" hidden="1" customHeight="1" outlineLevel="1" x14ac:dyDescent="0.25">
      <c r="B60" s="5">
        <f t="shared" si="1"/>
        <v>2060</v>
      </c>
      <c r="D60" s="127">
        <v>4.6146787067862682E-2</v>
      </c>
      <c r="E60" s="127"/>
      <c r="F60" s="92">
        <f>+'P matrix'!B60</f>
        <v>4.6146787067862682E-2</v>
      </c>
      <c r="G60" s="150" t="s">
        <v>97</v>
      </c>
      <c r="H60" s="7"/>
      <c r="I60" s="154">
        <f>+'P matrix'!D60</f>
        <v>0.3060566463920289</v>
      </c>
      <c r="J60" s="93">
        <v>0.3060566463920289</v>
      </c>
    </row>
    <row r="61" spans="2:10" ht="15.95" hidden="1" customHeight="1" outlineLevel="1" x14ac:dyDescent="0.25">
      <c r="B61" s="5">
        <f t="shared" si="1"/>
        <v>2061</v>
      </c>
      <c r="D61" s="127">
        <v>4.6005319038882275E-2</v>
      </c>
      <c r="E61" s="127"/>
      <c r="F61" s="92">
        <f>+'P matrix'!B61</f>
        <v>4.6005319038882275E-2</v>
      </c>
      <c r="G61" s="150" t="s">
        <v>97</v>
      </c>
      <c r="H61" s="7"/>
      <c r="I61" s="154">
        <f>+'P matrix'!D61</f>
        <v>0.30831247982694171</v>
      </c>
      <c r="J61" s="93">
        <v>0.30831247982694171</v>
      </c>
    </row>
    <row r="62" spans="2:10" ht="15.95" hidden="1" customHeight="1" outlineLevel="1" x14ac:dyDescent="0.25">
      <c r="B62" s="5">
        <f t="shared" si="1"/>
        <v>2062</v>
      </c>
      <c r="D62" s="127">
        <v>4.5868179909544393E-2</v>
      </c>
      <c r="E62" s="127"/>
      <c r="F62" s="92">
        <f>+'P matrix'!B62</f>
        <v>4.5868179909544393E-2</v>
      </c>
      <c r="G62" s="150" t="s">
        <v>97</v>
      </c>
      <c r="H62" s="7"/>
      <c r="I62" s="154">
        <f>+'P matrix'!D62</f>
        <v>0.31054422018737543</v>
      </c>
      <c r="J62" s="93">
        <v>0.31054422018737543</v>
      </c>
    </row>
    <row r="63" spans="2:10" ht="15.95" hidden="1" customHeight="1" outlineLevel="1" x14ac:dyDescent="0.25">
      <c r="B63" s="5">
        <f t="shared" si="1"/>
        <v>2063</v>
      </c>
      <c r="D63" s="127">
        <v>4.5735091997100241E-2</v>
      </c>
      <c r="E63" s="127"/>
      <c r="F63" s="92">
        <f>+'P matrix'!B63</f>
        <v>4.5735091997100241E-2</v>
      </c>
      <c r="G63" s="150" t="s">
        <v>97</v>
      </c>
      <c r="H63" s="7"/>
      <c r="I63" s="154">
        <f>+'P matrix'!D63</f>
        <v>0.31275231199710002</v>
      </c>
      <c r="J63" s="93">
        <v>0.31275231199710002</v>
      </c>
    </row>
    <row r="64" spans="2:10" ht="15.95" hidden="1" customHeight="1" outlineLevel="1" x14ac:dyDescent="0.25">
      <c r="B64" s="5">
        <f t="shared" si="1"/>
        <v>2064</v>
      </c>
      <c r="D64" s="127">
        <v>4.5605807411891686E-2</v>
      </c>
      <c r="E64" s="127"/>
      <c r="F64" s="92">
        <f>+'P matrix'!B64</f>
        <v>4.5605807411891686E-2</v>
      </c>
      <c r="G64" s="150" t="s">
        <v>97</v>
      </c>
      <c r="H64" s="7"/>
      <c r="I64" s="154">
        <f>+'P matrix'!D64</f>
        <v>0.31493716360700769</v>
      </c>
      <c r="J64" s="93">
        <v>0.31493716360700769</v>
      </c>
    </row>
    <row r="65" spans="2:10" ht="15.95" hidden="1" customHeight="1" outlineLevel="1" x14ac:dyDescent="0.25">
      <c r="B65" s="5">
        <f t="shared" si="1"/>
        <v>2065</v>
      </c>
      <c r="D65" s="127">
        <v>4.5480103750645817E-2</v>
      </c>
      <c r="E65" s="127"/>
      <c r="F65" s="92">
        <f>+'P matrix'!B65</f>
        <v>4.5480103750645817E-2</v>
      </c>
      <c r="G65" s="150" t="s">
        <v>97</v>
      </c>
      <c r="H65" s="7"/>
      <c r="I65" s="154">
        <f>+'P matrix'!D65</f>
        <v>0.31709915181247644</v>
      </c>
      <c r="J65" s="93">
        <v>0.31709915181247644</v>
      </c>
    </row>
    <row r="66" spans="2:10" ht="15.95" hidden="1" customHeight="1" outlineLevel="1" x14ac:dyDescent="0.25">
      <c r="B66" s="5">
        <f t="shared" si="1"/>
        <v>2066</v>
      </c>
      <c r="D66" s="127">
        <v>4.4657202500112181E-2</v>
      </c>
      <c r="E66" s="127"/>
      <c r="F66" s="92">
        <f>+'P matrix'!B66</f>
        <v>4.4657202500112181E-2</v>
      </c>
      <c r="G66" s="150" t="s">
        <v>97</v>
      </c>
      <c r="H66" s="7"/>
      <c r="I66" s="154">
        <f>+'P matrix'!D66</f>
        <v>0.31902467838226345</v>
      </c>
      <c r="J66" s="93">
        <v>0.31902467838226345</v>
      </c>
    </row>
    <row r="67" spans="2:10" ht="15.95" hidden="1" customHeight="1" outlineLevel="1" x14ac:dyDescent="0.25">
      <c r="B67" s="5">
        <f t="shared" si="1"/>
        <v>2067</v>
      </c>
      <c r="D67" s="127">
        <v>4.3870788157610585E-2</v>
      </c>
      <c r="E67" s="127"/>
      <c r="F67" s="92">
        <f>+'P matrix'!B67</f>
        <v>4.3870788157610585E-2</v>
      </c>
      <c r="G67" s="150" t="s">
        <v>97</v>
      </c>
      <c r="H67" s="7"/>
      <c r="I67" s="154">
        <f>+'P matrix'!D67</f>
        <v>0.32072027834936673</v>
      </c>
      <c r="J67" s="93">
        <v>0.32072027834936673</v>
      </c>
    </row>
    <row r="68" spans="2:10" ht="15.95" hidden="1" customHeight="1" outlineLevel="1" x14ac:dyDescent="0.25">
      <c r="B68" s="5">
        <f t="shared" si="1"/>
        <v>2068</v>
      </c>
      <c r="D68" s="127">
        <v>4.3115664319696601E-2</v>
      </c>
      <c r="E68" s="127"/>
      <c r="F68" s="92">
        <f>+'P matrix'!B68</f>
        <v>4.3115664319696601E-2</v>
      </c>
      <c r="G68" s="150" t="s">
        <v>97</v>
      </c>
      <c r="H68" s="7"/>
      <c r="I68" s="154">
        <f>+'P matrix'!D68</f>
        <v>0.32219165197466532</v>
      </c>
      <c r="J68" s="93">
        <v>0.32219165197466532</v>
      </c>
    </row>
    <row r="69" spans="2:10" ht="15.95" hidden="1" customHeight="1" outlineLevel="1" x14ac:dyDescent="0.25">
      <c r="B69" s="5">
        <f t="shared" si="1"/>
        <v>2069</v>
      </c>
      <c r="D69" s="127">
        <v>4.2387130661875716E-2</v>
      </c>
      <c r="E69" s="127"/>
      <c r="F69" s="92">
        <f>+'P matrix'!B69</f>
        <v>4.2387130661875716E-2</v>
      </c>
      <c r="G69" s="150" t="s">
        <v>97</v>
      </c>
      <c r="H69" s="7"/>
      <c r="I69" s="154">
        <f>+'P matrix'!D69</f>
        <v>0.32344371814671813</v>
      </c>
      <c r="J69" s="93">
        <v>0.32344371814671813</v>
      </c>
    </row>
    <row r="70" spans="2:10" ht="15.95" hidden="1" customHeight="1" outlineLevel="1" x14ac:dyDescent="0.25">
      <c r="B70" s="5">
        <f t="shared" si="1"/>
        <v>2070</v>
      </c>
      <c r="D70" s="127">
        <v>4.1680883609532149E-2</v>
      </c>
      <c r="E70" s="127"/>
      <c r="F70" s="92">
        <f>+'P matrix'!B70</f>
        <v>4.1680883609532149E-2</v>
      </c>
      <c r="G70" s="150" t="s">
        <v>97</v>
      </c>
      <c r="H70" s="7"/>
      <c r="I70" s="154">
        <f>+'P matrix'!D70</f>
        <v>0.32448065599818349</v>
      </c>
      <c r="J70" s="93">
        <v>0.32448065599818349</v>
      </c>
    </row>
    <row r="71" spans="2:10" ht="15.95" hidden="1" customHeight="1" outlineLevel="1" x14ac:dyDescent="0.25">
      <c r="B71" s="5">
        <f t="shared" si="1"/>
        <v>2071</v>
      </c>
      <c r="D71" s="127">
        <v>4.0992935996266633E-2</v>
      </c>
      <c r="E71" s="127"/>
      <c r="F71" s="92">
        <f>+'P matrix'!B71</f>
        <v>4.0992935996266633E-2</v>
      </c>
      <c r="G71" s="150" t="s">
        <v>97</v>
      </c>
      <c r="H71" s="7"/>
      <c r="I71" s="154">
        <f>+'P matrix'!D71</f>
        <v>0.3253059374485181</v>
      </c>
      <c r="J71" s="93">
        <v>0.3253059374485181</v>
      </c>
    </row>
    <row r="72" spans="2:10" ht="15.95" hidden="1" customHeight="1" outlineLevel="1" x14ac:dyDescent="0.25">
      <c r="B72" s="5">
        <f t="shared" si="1"/>
        <v>2072</v>
      </c>
      <c r="D72" s="127">
        <v>4.0319550471083154E-2</v>
      </c>
      <c r="E72" s="127"/>
      <c r="F72" s="92">
        <f>+'P matrix'!B72</f>
        <v>4.0319550471083154E-2</v>
      </c>
      <c r="G72" s="150" t="s">
        <v>97</v>
      </c>
      <c r="H72" s="7"/>
      <c r="I72" s="154">
        <f>+'P matrix'!D72</f>
        <v>0.32592235254712915</v>
      </c>
      <c r="J72" s="93">
        <v>0.32592235254712915</v>
      </c>
    </row>
    <row r="73" spans="2:10" ht="15.95" hidden="1" customHeight="1" outlineLevel="1" x14ac:dyDescent="0.25">
      <c r="B73" s="5">
        <f t="shared" si="1"/>
        <v>2073</v>
      </c>
      <c r="D73" s="127">
        <v>3.9657182900462828E-2</v>
      </c>
      <c r="E73" s="127"/>
      <c r="F73" s="92">
        <f>+'P matrix'!B73</f>
        <v>3.9657182900462828E-2</v>
      </c>
      <c r="G73" s="150" t="s">
        <v>97</v>
      </c>
      <c r="H73" s="7"/>
      <c r="I73" s="154">
        <f>+'P matrix'!D73</f>
        <v>0.3263320289202889</v>
      </c>
      <c r="J73" s="93">
        <v>0.3263320289202889</v>
      </c>
    </row>
    <row r="74" spans="2:10" ht="15.95" hidden="1" customHeight="1" outlineLevel="1" x14ac:dyDescent="0.25">
      <c r="B74" s="5">
        <f t="shared" si="1"/>
        <v>2074</v>
      </c>
      <c r="D74" s="127">
        <v>3.900243299001338E-2</v>
      </c>
      <c r="E74" s="127"/>
      <c r="F74" s="92">
        <f>+'P matrix'!B74</f>
        <v>3.900243299001338E-2</v>
      </c>
      <c r="G74" s="150" t="s">
        <v>97</v>
      </c>
      <c r="H74" s="7"/>
      <c r="I74" s="154">
        <f>+'P matrix'!D74</f>
        <v>0.32653644622512168</v>
      </c>
      <c r="J74" s="93">
        <v>0.32653644622512168</v>
      </c>
    </row>
    <row r="75" spans="2:10" ht="15.95" customHeight="1" collapsed="1" x14ac:dyDescent="0.25">
      <c r="B75" s="75">
        <f t="shared" si="1"/>
        <v>2075</v>
      </c>
      <c r="C75" s="75"/>
      <c r="D75" s="127">
        <v>3.8351999999999942E-2</v>
      </c>
      <c r="E75" s="127"/>
      <c r="F75" s="92">
        <f>+'P matrix'!B75</f>
        <v>3.8351999999999942E-2</v>
      </c>
      <c r="G75" s="150" t="s">
        <v>97</v>
      </c>
      <c r="H75" s="7"/>
      <c r="I75" s="154">
        <f>+'P matrix'!D75</f>
        <v>0.32653644622512168</v>
      </c>
      <c r="J75" s="93">
        <v>0.32653644622512168</v>
      </c>
    </row>
    <row r="76" spans="2:10" ht="15.95" hidden="1" customHeight="1" outlineLevel="1" x14ac:dyDescent="0.25">
      <c r="B76" s="5">
        <f t="shared" si="1"/>
        <v>2076</v>
      </c>
      <c r="D76" s="127">
        <v>3.8351999999999942E-2</v>
      </c>
      <c r="E76" s="127"/>
      <c r="F76" s="92">
        <f>+'P matrix'!B76</f>
        <v>3.8351999999999942E-2</v>
      </c>
      <c r="G76" s="150" t="s">
        <v>97</v>
      </c>
      <c r="H76" s="7"/>
      <c r="I76" s="154">
        <f>+'P matrix'!D76</f>
        <v>0.32653644622512168</v>
      </c>
      <c r="J76" s="93">
        <v>0.32653644622512168</v>
      </c>
    </row>
    <row r="77" spans="2:10" ht="15.95" hidden="1" customHeight="1" outlineLevel="1" x14ac:dyDescent="0.25">
      <c r="B77" s="5">
        <f t="shared" si="1"/>
        <v>2077</v>
      </c>
      <c r="D77" s="127">
        <v>3.8351999999999942E-2</v>
      </c>
      <c r="E77" s="127"/>
      <c r="F77" s="92">
        <f>+'P matrix'!B77</f>
        <v>3.8351999999999942E-2</v>
      </c>
      <c r="G77" s="150" t="s">
        <v>97</v>
      </c>
      <c r="H77" s="7"/>
      <c r="I77" s="154">
        <f>+'P matrix'!D77</f>
        <v>0.32653644622512168</v>
      </c>
      <c r="J77" s="93">
        <v>0.32653644622512168</v>
      </c>
    </row>
    <row r="78" spans="2:10" ht="15.95" hidden="1" customHeight="1" outlineLevel="1" x14ac:dyDescent="0.25">
      <c r="B78" s="5">
        <f t="shared" si="1"/>
        <v>2078</v>
      </c>
      <c r="D78" s="127">
        <v>3.8351999999999942E-2</v>
      </c>
      <c r="E78" s="127"/>
      <c r="F78" s="92">
        <f>+'P matrix'!B78</f>
        <v>3.8351999999999942E-2</v>
      </c>
      <c r="G78" s="150" t="s">
        <v>97</v>
      </c>
      <c r="H78" s="7"/>
      <c r="I78" s="154">
        <f>+'P matrix'!D78</f>
        <v>0.32653644622512168</v>
      </c>
      <c r="J78" s="93">
        <v>0.32653644622512168</v>
      </c>
    </row>
    <row r="79" spans="2:10" ht="15.95" hidden="1" customHeight="1" outlineLevel="1" x14ac:dyDescent="0.25">
      <c r="B79" s="5">
        <f t="shared" si="1"/>
        <v>2079</v>
      </c>
      <c r="D79" s="127">
        <v>3.8351999999999942E-2</v>
      </c>
      <c r="E79" s="127"/>
      <c r="F79" s="92">
        <f>+'P matrix'!B79</f>
        <v>3.8351999999999942E-2</v>
      </c>
      <c r="G79" s="150" t="s">
        <v>97</v>
      </c>
      <c r="H79" s="7"/>
      <c r="I79" s="154">
        <f>+'P matrix'!D79</f>
        <v>0.32653644622512168</v>
      </c>
      <c r="J79" s="93">
        <v>0.32653644622512168</v>
      </c>
    </row>
    <row r="80" spans="2:10" ht="15.95" hidden="1" customHeight="1" outlineLevel="1" x14ac:dyDescent="0.25">
      <c r="B80" s="5">
        <f t="shared" si="1"/>
        <v>2080</v>
      </c>
      <c r="D80" s="127">
        <v>3.8351999999999942E-2</v>
      </c>
      <c r="E80" s="127"/>
      <c r="F80" s="92">
        <f>+'P matrix'!B80</f>
        <v>3.8351999999999942E-2</v>
      </c>
      <c r="G80" s="150" t="s">
        <v>97</v>
      </c>
      <c r="H80" s="7"/>
      <c r="I80" s="154">
        <f>+'P matrix'!D80</f>
        <v>0.32653644622512168</v>
      </c>
      <c r="J80" s="93">
        <v>0.32653644622512168</v>
      </c>
    </row>
    <row r="81" spans="2:10" ht="15.95" hidden="1" customHeight="1" outlineLevel="1" x14ac:dyDescent="0.25">
      <c r="B81" s="5">
        <f t="shared" ref="B81:B90" si="2">+B80+1</f>
        <v>2081</v>
      </c>
      <c r="D81" s="127">
        <v>3.8351999999999942E-2</v>
      </c>
      <c r="E81" s="127"/>
      <c r="F81" s="92">
        <f>+'P matrix'!B81</f>
        <v>3.8351999999999942E-2</v>
      </c>
      <c r="G81" s="150" t="s">
        <v>97</v>
      </c>
      <c r="H81" s="7"/>
      <c r="I81" s="154">
        <f>+'P matrix'!D81</f>
        <v>0.32653644622512168</v>
      </c>
      <c r="J81" s="93">
        <v>0.32653644622512168</v>
      </c>
    </row>
    <row r="82" spans="2:10" ht="15.95" hidden="1" customHeight="1" outlineLevel="1" x14ac:dyDescent="0.25">
      <c r="B82" s="5">
        <f t="shared" si="2"/>
        <v>2082</v>
      </c>
      <c r="D82" s="127">
        <v>3.8351999999999942E-2</v>
      </c>
      <c r="E82" s="127"/>
      <c r="F82" s="92">
        <f>+'P matrix'!B82</f>
        <v>3.8351999999999942E-2</v>
      </c>
      <c r="G82" s="150" t="s">
        <v>97</v>
      </c>
      <c r="H82" s="7"/>
      <c r="I82" s="154">
        <f>+'P matrix'!D82</f>
        <v>0.32653644622512168</v>
      </c>
      <c r="J82" s="93">
        <v>0.32653644622512168</v>
      </c>
    </row>
    <row r="83" spans="2:10" ht="15.95" hidden="1" customHeight="1" outlineLevel="1" x14ac:dyDescent="0.25">
      <c r="B83" s="5">
        <f t="shared" si="2"/>
        <v>2083</v>
      </c>
      <c r="D83" s="127">
        <v>3.8351999999999942E-2</v>
      </c>
      <c r="E83" s="127"/>
      <c r="F83" s="92">
        <f>+'P matrix'!B83</f>
        <v>3.8351999999999942E-2</v>
      </c>
      <c r="G83" s="150" t="s">
        <v>97</v>
      </c>
      <c r="H83" s="7"/>
      <c r="I83" s="154">
        <f>+'P matrix'!D83</f>
        <v>0.32653644622512168</v>
      </c>
      <c r="J83" s="93">
        <v>0.32653644622512168</v>
      </c>
    </row>
    <row r="84" spans="2:10" ht="15.95" hidden="1" customHeight="1" outlineLevel="1" x14ac:dyDescent="0.25">
      <c r="B84" s="5">
        <f t="shared" si="2"/>
        <v>2084</v>
      </c>
      <c r="D84" s="127">
        <v>3.8351999999999942E-2</v>
      </c>
      <c r="E84" s="127"/>
      <c r="F84" s="92">
        <f>+'P matrix'!B84</f>
        <v>3.8351999999999942E-2</v>
      </c>
      <c r="G84" s="150" t="s">
        <v>97</v>
      </c>
      <c r="H84" s="7"/>
      <c r="I84" s="154">
        <f>+'P matrix'!D84</f>
        <v>0.32653644622512168</v>
      </c>
      <c r="J84" s="93">
        <v>0.32653644622512168</v>
      </c>
    </row>
    <row r="85" spans="2:10" ht="15.95" hidden="1" customHeight="1" outlineLevel="1" x14ac:dyDescent="0.25">
      <c r="B85" s="5">
        <f t="shared" si="2"/>
        <v>2085</v>
      </c>
      <c r="D85" s="127">
        <v>3.8351999999999942E-2</v>
      </c>
      <c r="E85" s="127"/>
      <c r="F85" s="92">
        <f>+'P matrix'!B85</f>
        <v>3.8351999999999942E-2</v>
      </c>
      <c r="G85" s="150" t="s">
        <v>97</v>
      </c>
      <c r="H85" s="7"/>
      <c r="I85" s="154">
        <f>+'P matrix'!D85</f>
        <v>0.32653644622512168</v>
      </c>
      <c r="J85" s="93">
        <v>0.32653644622512168</v>
      </c>
    </row>
    <row r="86" spans="2:10" ht="15.95" hidden="1" customHeight="1" outlineLevel="1" x14ac:dyDescent="0.25">
      <c r="B86" s="5">
        <f t="shared" si="2"/>
        <v>2086</v>
      </c>
      <c r="D86" s="127">
        <v>3.8351999999999942E-2</v>
      </c>
      <c r="E86" s="127"/>
      <c r="F86" s="92">
        <f>+'P matrix'!B86</f>
        <v>3.8351999999999942E-2</v>
      </c>
      <c r="G86" s="150" t="s">
        <v>97</v>
      </c>
      <c r="H86" s="7"/>
      <c r="I86" s="154">
        <f>+'P matrix'!D86</f>
        <v>0.32653644622512168</v>
      </c>
      <c r="J86" s="93">
        <v>0.32653644622512168</v>
      </c>
    </row>
    <row r="87" spans="2:10" ht="15.95" hidden="1" customHeight="1" outlineLevel="1" x14ac:dyDescent="0.25">
      <c r="B87" s="5">
        <f t="shared" si="2"/>
        <v>2087</v>
      </c>
      <c r="D87" s="127">
        <v>3.8351999999999942E-2</v>
      </c>
      <c r="E87" s="127"/>
      <c r="F87" s="92">
        <f>+'P matrix'!B87</f>
        <v>3.8351999999999942E-2</v>
      </c>
      <c r="G87" s="150" t="s">
        <v>97</v>
      </c>
      <c r="H87" s="7"/>
      <c r="I87" s="154">
        <f>+'P matrix'!D87</f>
        <v>0.32653644622512168</v>
      </c>
      <c r="J87" s="93">
        <v>0.32653644622512168</v>
      </c>
    </row>
    <row r="88" spans="2:10" ht="15.95" hidden="1" customHeight="1" outlineLevel="1" x14ac:dyDescent="0.25">
      <c r="B88" s="5">
        <f t="shared" si="2"/>
        <v>2088</v>
      </c>
      <c r="D88" s="127">
        <v>3.8351999999999942E-2</v>
      </c>
      <c r="E88" s="127"/>
      <c r="F88" s="92">
        <f>+'P matrix'!B88</f>
        <v>3.8351999999999942E-2</v>
      </c>
      <c r="G88" s="150" t="s">
        <v>97</v>
      </c>
      <c r="H88" s="7"/>
      <c r="I88" s="154">
        <f>+'P matrix'!D88</f>
        <v>0.32653644622512168</v>
      </c>
      <c r="J88" s="93">
        <v>0.32653644622512168</v>
      </c>
    </row>
    <row r="89" spans="2:10" ht="15.95" hidden="1" customHeight="1" outlineLevel="1" x14ac:dyDescent="0.25">
      <c r="B89" s="5">
        <f t="shared" si="2"/>
        <v>2089</v>
      </c>
      <c r="D89" s="127">
        <v>3.8351999999999942E-2</v>
      </c>
      <c r="E89" s="127"/>
      <c r="F89" s="92">
        <f>+'P matrix'!B89</f>
        <v>3.8351999999999942E-2</v>
      </c>
      <c r="G89" s="150" t="s">
        <v>97</v>
      </c>
      <c r="H89" s="7"/>
      <c r="I89" s="154">
        <f>+'P matrix'!D89</f>
        <v>0.32653644622512168</v>
      </c>
      <c r="J89" s="93">
        <v>0.32653644622512168</v>
      </c>
    </row>
    <row r="90" spans="2:10" ht="15.95" customHeight="1" collapsed="1" x14ac:dyDescent="0.25">
      <c r="B90" s="75">
        <f t="shared" si="2"/>
        <v>2090</v>
      </c>
      <c r="C90" s="75"/>
      <c r="D90" s="127">
        <v>3.8351999999999942E-2</v>
      </c>
      <c r="E90" s="127"/>
      <c r="F90" s="92">
        <f>+'P matrix'!B90</f>
        <v>3.8351999999999942E-2</v>
      </c>
      <c r="G90" s="150" t="s">
        <v>97</v>
      </c>
      <c r="H90" s="7"/>
      <c r="I90" s="154">
        <f>+'P matrix'!D90</f>
        <v>0.32653644622512168</v>
      </c>
      <c r="J90" s="93">
        <v>0.32653644622512168</v>
      </c>
    </row>
  </sheetData>
  <sheetProtection algorithmName="SHA-512" hashValue="ysBAhIzv+dPn1HlYDLbepRb+JdyshRHvLvQgD4TDO/MAElTWrYzsmAuY2krEmiSGd0FWvARb02olW2MCC2yxkw==" saltValue="ddSDp2naCqbvpc1p3nX21g==" spinCount="100000" sheet="1" objects="1" scenarios="1"/>
  <phoneticPr fontId="6" type="noConversion"/>
  <pageMargins left="0.75" right="0.75" top="1" bottom="1" header="0.5" footer="0.5"/>
  <pageSetup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zoomScale="150" workbookViewId="0"/>
  </sheetViews>
  <sheetFormatPr defaultColWidth="10.85546875" defaultRowHeight="12.75" outlineLevelRow="1" x14ac:dyDescent="0.2"/>
  <cols>
    <col min="1" max="1" width="6.28515625" style="142" customWidth="1"/>
    <col min="2" max="2" width="18.85546875" style="156" bestFit="1" customWidth="1"/>
    <col min="3" max="3" width="10.140625" style="128" bestFit="1" customWidth="1"/>
    <col min="4" max="4" width="14.85546875" style="128" bestFit="1" customWidth="1"/>
    <col min="5" max="5" width="3.7109375" style="128" customWidth="1"/>
    <col min="6" max="6" width="5.140625" style="128" customWidth="1"/>
    <col min="7" max="7" width="1.7109375" style="128" customWidth="1"/>
    <col min="8" max="8" width="6.7109375" style="128" customWidth="1"/>
    <col min="9" max="9" width="5.85546875" style="128" customWidth="1"/>
    <col min="10" max="10" width="12.42578125" style="128" customWidth="1"/>
    <col min="11" max="16384" width="10.85546875" style="128"/>
  </cols>
  <sheetData>
    <row r="1" spans="1:10" ht="15.75" x14ac:dyDescent="0.2">
      <c r="A1" s="159" t="s">
        <v>67</v>
      </c>
      <c r="B1" s="218" t="s">
        <v>24</v>
      </c>
      <c r="C1" s="160" t="s">
        <v>68</v>
      </c>
      <c r="D1" s="219" t="s">
        <v>25</v>
      </c>
      <c r="E1" s="128" t="s">
        <v>23</v>
      </c>
      <c r="F1" s="207" t="s">
        <v>16</v>
      </c>
      <c r="G1" s="198"/>
      <c r="H1" s="198"/>
      <c r="I1" s="198"/>
    </row>
    <row r="2" spans="1:10" x14ac:dyDescent="0.2">
      <c r="A2" s="141"/>
      <c r="D2"/>
      <c r="E2"/>
      <c r="F2" s="212" t="s">
        <v>28</v>
      </c>
      <c r="G2" s="208"/>
      <c r="H2" s="209"/>
      <c r="I2" s="210"/>
      <c r="J2" s="211"/>
    </row>
    <row r="3" spans="1:10" ht="14.1" customHeight="1" x14ac:dyDescent="0.2">
      <c r="A3" s="141"/>
      <c r="B3" s="199" t="s">
        <v>13</v>
      </c>
      <c r="C3" s="200"/>
      <c r="D3" s="201"/>
      <c r="E3"/>
      <c r="F3" s="213" t="s">
        <v>17</v>
      </c>
      <c r="G3" s="179"/>
      <c r="H3" s="132"/>
      <c r="I3" s="181"/>
      <c r="J3" s="177"/>
    </row>
    <row r="4" spans="1:10" s="131" customFormat="1" ht="12" customHeight="1" x14ac:dyDescent="0.2">
      <c r="A4" s="224">
        <v>2004</v>
      </c>
      <c r="B4" s="202">
        <v>6.2010443864229714E-2</v>
      </c>
      <c r="C4" s="158" t="s">
        <v>14</v>
      </c>
      <c r="D4" s="203">
        <v>0.15523000000000001</v>
      </c>
      <c r="E4"/>
      <c r="F4" s="182" t="s">
        <v>73</v>
      </c>
      <c r="G4" s="183"/>
      <c r="H4" s="180"/>
      <c r="I4" s="184"/>
      <c r="J4" s="177"/>
    </row>
    <row r="5" spans="1:10" s="131" customFormat="1" ht="12" customHeight="1" x14ac:dyDescent="0.2">
      <c r="A5" s="224">
        <v>2005</v>
      </c>
      <c r="B5" s="202">
        <v>5.8543331284572897E-2</v>
      </c>
      <c r="C5" s="158" t="s">
        <v>15</v>
      </c>
      <c r="D5" s="203">
        <v>0.1554028255059183</v>
      </c>
      <c r="E5" s="161"/>
      <c r="F5" s="248" t="s">
        <v>122</v>
      </c>
      <c r="G5" s="185"/>
      <c r="H5" s="186"/>
      <c r="I5" s="187"/>
      <c r="J5" s="178"/>
    </row>
    <row r="6" spans="1:10" s="133" customFormat="1" ht="12" customHeight="1" x14ac:dyDescent="0.2">
      <c r="A6" s="224">
        <v>2006</v>
      </c>
      <c r="B6" s="202">
        <v>5.4434605893453281E-2</v>
      </c>
      <c r="C6" s="158"/>
      <c r="D6" s="203">
        <v>0.15637177081829989</v>
      </c>
      <c r="E6" s="161"/>
    </row>
    <row r="7" spans="1:10" s="133" customFormat="1" ht="12" customHeight="1" x14ac:dyDescent="0.2">
      <c r="A7" s="224">
        <v>2007</v>
      </c>
      <c r="B7" s="202">
        <v>5.3001101321585864E-2</v>
      </c>
      <c r="C7" s="132"/>
      <c r="D7" s="203">
        <v>0.15904696132596685</v>
      </c>
      <c r="E7" s="161"/>
      <c r="F7" s="38">
        <f>+Input!D27</f>
        <v>2.1999999999999999E-2</v>
      </c>
      <c r="G7" s="166"/>
      <c r="H7" s="162" t="s">
        <v>37</v>
      </c>
      <c r="I7" s="131"/>
    </row>
    <row r="8" spans="1:10" s="135" customFormat="1" ht="12" customHeight="1" x14ac:dyDescent="0.2">
      <c r="A8" s="224">
        <v>2008</v>
      </c>
      <c r="B8" s="202">
        <v>3.7521244607138238E-2</v>
      </c>
      <c r="C8" s="132"/>
      <c r="D8" s="203">
        <v>0.16385869565217392</v>
      </c>
      <c r="E8" s="161"/>
      <c r="F8" s="38">
        <f>+Input!E27</f>
        <v>1.6E-2</v>
      </c>
      <c r="G8" s="166"/>
      <c r="H8" s="162" t="s">
        <v>38</v>
      </c>
      <c r="I8" s="133"/>
      <c r="J8" s="133"/>
    </row>
    <row r="9" spans="1:10" s="133" customFormat="1" ht="12" customHeight="1" x14ac:dyDescent="0.2">
      <c r="A9" s="224">
        <v>2009</v>
      </c>
      <c r="B9" s="202">
        <v>2.9485887096774244E-2</v>
      </c>
      <c r="C9" s="132"/>
      <c r="D9" s="203">
        <v>0.17367179913996394</v>
      </c>
      <c r="E9" s="161"/>
      <c r="F9" s="38">
        <f>+Input!F27</f>
        <v>1.4E-2</v>
      </c>
      <c r="G9" s="166"/>
      <c r="H9" s="162" t="s">
        <v>39</v>
      </c>
      <c r="J9" s="135"/>
    </row>
    <row r="10" spans="1:10" s="131" customFormat="1" ht="12" customHeight="1" x14ac:dyDescent="0.2">
      <c r="A10" s="224">
        <v>2010</v>
      </c>
      <c r="B10" s="202">
        <v>2.9498164014687855E-2</v>
      </c>
      <c r="C10" s="132"/>
      <c r="D10" s="203">
        <v>0.17375317555822972</v>
      </c>
      <c r="E10" s="161"/>
      <c r="F10" s="165">
        <v>2</v>
      </c>
      <c r="G10" s="164"/>
      <c r="H10" s="169" t="s">
        <v>34</v>
      </c>
      <c r="I10" s="135"/>
      <c r="J10" s="133"/>
    </row>
    <row r="11" spans="1:10" s="131" customFormat="1" ht="12" customHeight="1" x14ac:dyDescent="0.2">
      <c r="A11" s="224">
        <v>2011</v>
      </c>
      <c r="B11" s="202">
        <v>2.9366306027820643E-2</v>
      </c>
      <c r="C11" s="132"/>
      <c r="D11" s="203">
        <v>0.17299999999999999</v>
      </c>
      <c r="E11" s="161"/>
      <c r="F11" s="77">
        <f>+Input!H37</f>
        <v>0.25</v>
      </c>
      <c r="G11" s="167"/>
      <c r="H11" s="162" t="s">
        <v>40</v>
      </c>
      <c r="I11" s="133"/>
    </row>
    <row r="12" spans="1:10" s="131" customFormat="1" ht="12" customHeight="1" x14ac:dyDescent="0.2">
      <c r="A12" s="224">
        <v>2012</v>
      </c>
      <c r="B12" s="204">
        <v>2.9683529683529608E-2</v>
      </c>
      <c r="C12" s="205"/>
      <c r="D12" s="206">
        <v>0.17199999999999999</v>
      </c>
      <c r="E12" s="161"/>
      <c r="F12" s="130">
        <f>+Input!H38</f>
        <v>2075</v>
      </c>
      <c r="G12" s="168"/>
      <c r="H12" s="162" t="s">
        <v>35</v>
      </c>
    </row>
    <row r="13" spans="1:10" s="129" customFormat="1" ht="20.100000000000001" customHeight="1" x14ac:dyDescent="0.2">
      <c r="A13" s="138"/>
      <c r="B13" s="221" t="s">
        <v>27</v>
      </c>
      <c r="C13" s="223" t="s">
        <v>66</v>
      </c>
      <c r="F13" s="225" t="s">
        <v>26</v>
      </c>
      <c r="G13" s="134"/>
      <c r="H13" s="131"/>
      <c r="I13" s="131"/>
      <c r="J13" s="131"/>
    </row>
    <row r="14" spans="1:10" ht="15.75" x14ac:dyDescent="0.2">
      <c r="A14" s="140">
        <v>2014</v>
      </c>
      <c r="B14" s="222" t="s">
        <v>33</v>
      </c>
      <c r="C14" s="73">
        <f>+Input!F17</f>
        <v>10000</v>
      </c>
      <c r="D14" s="2"/>
      <c r="E14" s="2"/>
    </row>
    <row r="15" spans="1:10" ht="15.75" x14ac:dyDescent="0.2">
      <c r="A15" s="139">
        <f>+A14+1</f>
        <v>2015</v>
      </c>
      <c r="B15" s="100">
        <f>+Input!H10</f>
        <v>4.7E-2</v>
      </c>
      <c r="C15" s="155">
        <f t="shared" ref="C15:C46" si="0">+C14*(1+B15)</f>
        <v>10470</v>
      </c>
    </row>
    <row r="16" spans="1:10" s="131" customFormat="1" ht="15.75" x14ac:dyDescent="0.2">
      <c r="A16" s="139">
        <f t="shared" ref="A16:A79" si="1">+A15+1</f>
        <v>2016</v>
      </c>
      <c r="B16" s="100">
        <f>+Input!H11</f>
        <v>0.05</v>
      </c>
      <c r="C16" s="155">
        <f t="shared" si="0"/>
        <v>10993.5</v>
      </c>
      <c r="D16" s="220" t="s">
        <v>29</v>
      </c>
    </row>
    <row r="17" spans="1:9" s="129" customFormat="1" ht="15.75" x14ac:dyDescent="0.2">
      <c r="A17" s="139">
        <f t="shared" si="1"/>
        <v>2017</v>
      </c>
      <c r="B17" s="100">
        <f>+Input!H12</f>
        <v>5.2999999999999999E-2</v>
      </c>
      <c r="C17" s="155">
        <f t="shared" si="0"/>
        <v>11576.155499999999</v>
      </c>
      <c r="D17" s="220" t="s">
        <v>30</v>
      </c>
    </row>
    <row r="18" spans="1:9" ht="15.75" x14ac:dyDescent="0.2">
      <c r="A18" s="139">
        <f t="shared" si="1"/>
        <v>2018</v>
      </c>
      <c r="B18" s="100">
        <f>+Input!H13</f>
        <v>5.3999999999999999E-2</v>
      </c>
      <c r="C18" s="155">
        <f t="shared" si="0"/>
        <v>12201.267897</v>
      </c>
      <c r="D18" s="220" t="s">
        <v>31</v>
      </c>
      <c r="F18" s="2"/>
      <c r="G18" s="2"/>
    </row>
    <row r="19" spans="1:9" ht="15.75" x14ac:dyDescent="0.2">
      <c r="A19" s="139">
        <f t="shared" si="1"/>
        <v>2019</v>
      </c>
      <c r="B19" s="100">
        <f>+Input!H14</f>
        <v>5.5E-2</v>
      </c>
      <c r="C19" s="155">
        <f t="shared" si="0"/>
        <v>12872.337631334998</v>
      </c>
      <c r="D19" s="220" t="s">
        <v>32</v>
      </c>
      <c r="E19" s="129"/>
      <c r="F19" s="2"/>
      <c r="G19" s="2"/>
      <c r="H19" s="79"/>
      <c r="I19" s="78"/>
    </row>
    <row r="20" spans="1:9" ht="15.75" x14ac:dyDescent="0.2">
      <c r="A20" s="140">
        <f t="shared" si="1"/>
        <v>2020</v>
      </c>
      <c r="B20" s="157">
        <f>+(5/6)*B$19+(1/6)*B$25</f>
        <v>5.4648154666666671E-2</v>
      </c>
      <c r="C20" s="155">
        <f t="shared" si="0"/>
        <v>13575.787129133747</v>
      </c>
      <c r="D20" s="76">
        <f>+Input!H36</f>
        <v>0.192</v>
      </c>
      <c r="E20" s="129"/>
      <c r="F20" s="2"/>
      <c r="G20" s="2"/>
    </row>
    <row r="21" spans="1:9" ht="14.1" customHeight="1" x14ac:dyDescent="0.2">
      <c r="A21" s="139">
        <f t="shared" si="1"/>
        <v>2021</v>
      </c>
      <c r="B21" s="157">
        <f>+(4/6)*B$19+(2/6)*B$25</f>
        <v>5.4296309333333334E-2</v>
      </c>
      <c r="C21" s="155">
        <f t="shared" si="0"/>
        <v>14312.902266540677</v>
      </c>
      <c r="D21" s="136">
        <f t="shared" ref="D21:D52" si="2">+D20*(1+B21)/((1+$F$8)*(1+$F$7))</f>
        <v>0.1949482366211073</v>
      </c>
      <c r="E21" s="136"/>
      <c r="F21" s="2"/>
      <c r="G21" s="2"/>
    </row>
    <row r="22" spans="1:9" ht="14.1" customHeight="1" x14ac:dyDescent="0.2">
      <c r="A22" s="139">
        <f t="shared" si="1"/>
        <v>2022</v>
      </c>
      <c r="B22" s="157">
        <f>+(3/6)*B$19+(3/6)*B$25</f>
        <v>5.3944463999999998E-2</v>
      </c>
      <c r="C22" s="155">
        <f t="shared" si="0"/>
        <v>15085.004107593599</v>
      </c>
      <c r="D22" s="136">
        <f t="shared" si="2"/>
        <v>0.19787568642751024</v>
      </c>
      <c r="E22" s="136"/>
      <c r="F22" s="217" t="s">
        <v>21</v>
      </c>
      <c r="G22" s="2"/>
      <c r="H22" s="216" t="s">
        <v>18</v>
      </c>
      <c r="I22" s="214" t="s">
        <v>41</v>
      </c>
    </row>
    <row r="23" spans="1:9" ht="14.1" customHeight="1" x14ac:dyDescent="0.2">
      <c r="A23" s="139">
        <f t="shared" si="1"/>
        <v>2023</v>
      </c>
      <c r="B23" s="157">
        <f>+(2/6)*B$19+(4/6)*B$25</f>
        <v>5.3592618666666668E-2</v>
      </c>
      <c r="C23" s="155">
        <f t="shared" si="0"/>
        <v>15893.448980316962</v>
      </c>
      <c r="D23" s="136">
        <f t="shared" si="2"/>
        <v>0.20078004629800369</v>
      </c>
      <c r="E23" s="136"/>
      <c r="F23" s="217" t="s">
        <v>22</v>
      </c>
      <c r="G23" s="81"/>
      <c r="H23" s="216" t="s">
        <v>19</v>
      </c>
      <c r="I23" s="214" t="s">
        <v>42</v>
      </c>
    </row>
    <row r="24" spans="1:9" s="129" customFormat="1" ht="14.1" customHeight="1" x14ac:dyDescent="0.2">
      <c r="A24" s="139">
        <f t="shared" si="1"/>
        <v>2024</v>
      </c>
      <c r="B24" s="157">
        <f>+(1/6)*B$19+(5/6)*B$25</f>
        <v>5.3240773333333338E-2</v>
      </c>
      <c r="C24" s="155">
        <f t="shared" si="0"/>
        <v>16739.628494962915</v>
      </c>
      <c r="D24" s="136">
        <f t="shared" si="2"/>
        <v>0.20365900121809549</v>
      </c>
      <c r="E24" s="136"/>
      <c r="G24" s="81"/>
      <c r="H24" s="216" t="s">
        <v>20</v>
      </c>
      <c r="I24" s="215"/>
    </row>
    <row r="25" spans="1:9" ht="18" customHeight="1" x14ac:dyDescent="0.2">
      <c r="A25" s="140">
        <f t="shared" si="1"/>
        <v>2025</v>
      </c>
      <c r="B25" s="157">
        <f t="shared" ref="B25:B56" si="3">(1+$F$8)*(1+$F$7)*(1+F25)-1</f>
        <v>5.2888928000000002E-2</v>
      </c>
      <c r="C25" s="155">
        <f t="shared" si="0"/>
        <v>17624.969501179756</v>
      </c>
      <c r="D25" s="136">
        <f t="shared" si="2"/>
        <v>0.20651022723514884</v>
      </c>
      <c r="E25" s="136"/>
      <c r="F25" s="188">
        <f>+F9</f>
        <v>1.4E-2</v>
      </c>
      <c r="G25" s="80"/>
      <c r="H25" s="173">
        <f t="shared" ref="H25:H56" si="4">IF(D24&gt;F$11,(((D24-F$11)/F$11)))^(1/F$10)</f>
        <v>0</v>
      </c>
      <c r="I25" s="171">
        <f t="shared" ref="I25:I56" si="5">IF(A25&gt;(F$12-10),(0),(1))</f>
        <v>1</v>
      </c>
    </row>
    <row r="26" spans="1:9" ht="12.95" customHeight="1" x14ac:dyDescent="0.2">
      <c r="A26" s="139">
        <f t="shared" si="1"/>
        <v>2026</v>
      </c>
      <c r="B26" s="157">
        <f t="shared" si="3"/>
        <v>5.2888928000000002E-2</v>
      </c>
      <c r="C26" s="155">
        <f t="shared" si="0"/>
        <v>18557.135244129848</v>
      </c>
      <c r="D26" s="136">
        <f t="shared" si="2"/>
        <v>0.20940137041644094</v>
      </c>
      <c r="E26" s="136"/>
      <c r="F26" s="188">
        <f>+$F$9*((1-H26)*(AVERAGE(I19:I26)))</f>
        <v>1.4E-2</v>
      </c>
      <c r="G26" s="80"/>
      <c r="H26" s="173">
        <f t="shared" si="4"/>
        <v>0</v>
      </c>
      <c r="I26" s="171">
        <f t="shared" si="5"/>
        <v>1</v>
      </c>
    </row>
    <row r="27" spans="1:9" ht="12.95" customHeight="1" x14ac:dyDescent="0.2">
      <c r="A27" s="139">
        <f t="shared" si="1"/>
        <v>2027</v>
      </c>
      <c r="B27" s="157">
        <f t="shared" si="3"/>
        <v>5.2888928000000002E-2</v>
      </c>
      <c r="C27" s="155">
        <f t="shared" si="0"/>
        <v>19538.602233942893</v>
      </c>
      <c r="D27" s="136">
        <f t="shared" si="2"/>
        <v>0.21233298960227112</v>
      </c>
      <c r="E27" s="136"/>
      <c r="F27" s="188">
        <f>+$F$9*((1-H27)*(AVERAGE(I19:I27)))</f>
        <v>1.4E-2</v>
      </c>
      <c r="G27" s="80"/>
      <c r="H27" s="173">
        <f t="shared" si="4"/>
        <v>0</v>
      </c>
      <c r="I27" s="171">
        <f t="shared" si="5"/>
        <v>1</v>
      </c>
    </row>
    <row r="28" spans="1:9" ht="12.95" customHeight="1" x14ac:dyDescent="0.2">
      <c r="A28" s="139">
        <f t="shared" si="1"/>
        <v>2028</v>
      </c>
      <c r="B28" s="157">
        <f t="shared" si="3"/>
        <v>5.2888928000000002E-2</v>
      </c>
      <c r="C28" s="155">
        <f t="shared" si="0"/>
        <v>20571.977960714539</v>
      </c>
      <c r="D28" s="136">
        <f t="shared" si="2"/>
        <v>0.21530565145670294</v>
      </c>
      <c r="E28" s="136"/>
      <c r="F28" s="188">
        <f>+$F$9*((1-H28)*(AVERAGE(I19:I28)))</f>
        <v>1.4E-2</v>
      </c>
      <c r="G28" s="80"/>
      <c r="H28" s="173">
        <f t="shared" si="4"/>
        <v>0</v>
      </c>
      <c r="I28" s="171">
        <f t="shared" si="5"/>
        <v>1</v>
      </c>
    </row>
    <row r="29" spans="1:9" ht="12.95" customHeight="1" x14ac:dyDescent="0.2">
      <c r="A29" s="139">
        <f t="shared" si="1"/>
        <v>2029</v>
      </c>
      <c r="B29" s="157">
        <f t="shared" si="3"/>
        <v>5.2888928000000002E-2</v>
      </c>
      <c r="C29" s="155">
        <f t="shared" si="0"/>
        <v>21660.007821896357</v>
      </c>
      <c r="D29" s="136">
        <f t="shared" si="2"/>
        <v>0.21831993057709681</v>
      </c>
      <c r="E29" s="136"/>
      <c r="F29" s="188">
        <f>+$F$9*((1-H29)*(AVERAGE(I20:I29)))</f>
        <v>1.4E-2</v>
      </c>
      <c r="G29" s="80"/>
      <c r="H29" s="173">
        <f t="shared" si="4"/>
        <v>0</v>
      </c>
      <c r="I29" s="171">
        <f t="shared" si="5"/>
        <v>1</v>
      </c>
    </row>
    <row r="30" spans="1:9" ht="14.1" customHeight="1" x14ac:dyDescent="0.2">
      <c r="A30" s="140">
        <f t="shared" si="1"/>
        <v>2030</v>
      </c>
      <c r="B30" s="157">
        <f t="shared" si="3"/>
        <v>5.2888928000000002E-2</v>
      </c>
      <c r="C30" s="155">
        <f t="shared" si="0"/>
        <v>22805.582416068071</v>
      </c>
      <c r="D30" s="136">
        <f t="shared" si="2"/>
        <v>0.22137640960517618</v>
      </c>
      <c r="E30" s="136"/>
      <c r="F30" s="188">
        <f>+$F$9*((1-H30)*(AVERAGE(I22:I30)))</f>
        <v>1.4E-2</v>
      </c>
      <c r="G30" s="80"/>
      <c r="H30" s="173">
        <f t="shared" si="4"/>
        <v>0</v>
      </c>
      <c r="I30" s="171">
        <f t="shared" si="5"/>
        <v>1</v>
      </c>
    </row>
    <row r="31" spans="1:9" ht="14.1" hidden="1" customHeight="1" outlineLevel="1" x14ac:dyDescent="0.2">
      <c r="A31" s="139">
        <f t="shared" si="1"/>
        <v>2031</v>
      </c>
      <c r="B31" s="157">
        <f t="shared" si="3"/>
        <v>5.2888928000000002E-2</v>
      </c>
      <c r="C31" s="155">
        <f t="shared" si="0"/>
        <v>24011.745222469563</v>
      </c>
      <c r="D31" s="136">
        <f t="shared" si="2"/>
        <v>0.22447567933964865</v>
      </c>
      <c r="E31" s="136"/>
      <c r="F31" s="188">
        <f>+$F$9*((1-H31)*(AVERAGE(I24:I31)))</f>
        <v>1.4E-2</v>
      </c>
      <c r="G31" s="80"/>
      <c r="H31" s="173">
        <f t="shared" si="4"/>
        <v>0</v>
      </c>
      <c r="I31" s="171">
        <f t="shared" si="5"/>
        <v>1</v>
      </c>
    </row>
    <row r="32" spans="1:9" ht="14.1" hidden="1" customHeight="1" outlineLevel="1" x14ac:dyDescent="0.2">
      <c r="A32" s="139">
        <f t="shared" si="1"/>
        <v>2032</v>
      </c>
      <c r="B32" s="157">
        <f t="shared" si="3"/>
        <v>5.2888928000000002E-2</v>
      </c>
      <c r="C32" s="155">
        <f t="shared" si="0"/>
        <v>25281.700686695098</v>
      </c>
      <c r="D32" s="136">
        <f t="shared" si="2"/>
        <v>0.22761833885040372</v>
      </c>
      <c r="E32" s="136"/>
      <c r="F32" s="188">
        <f>+$F$9*((1-H32)*(AVERAGE(I22:I32)))</f>
        <v>1.4E-2</v>
      </c>
      <c r="G32" s="80"/>
      <c r="H32" s="173">
        <f t="shared" si="4"/>
        <v>0</v>
      </c>
      <c r="I32" s="171">
        <f t="shared" si="5"/>
        <v>1</v>
      </c>
    </row>
    <row r="33" spans="1:9" ht="14.1" hidden="1" customHeight="1" outlineLevel="1" x14ac:dyDescent="0.2">
      <c r="A33" s="139">
        <f t="shared" si="1"/>
        <v>2033</v>
      </c>
      <c r="B33" s="157">
        <f t="shared" si="3"/>
        <v>5.2888928000000002E-2</v>
      </c>
      <c r="C33" s="155">
        <f t="shared" si="0"/>
        <v>26618.822734031266</v>
      </c>
      <c r="D33" s="136">
        <f t="shared" si="2"/>
        <v>0.23080499559430939</v>
      </c>
      <c r="E33" s="136"/>
      <c r="F33" s="188">
        <f>+$F$9*((1-H33)*(AVERAGE(I20:I33)))</f>
        <v>1.4E-2</v>
      </c>
      <c r="G33" s="80"/>
      <c r="H33" s="173">
        <f t="shared" si="4"/>
        <v>0</v>
      </c>
      <c r="I33" s="171">
        <f t="shared" si="5"/>
        <v>1</v>
      </c>
    </row>
    <row r="34" spans="1:9" ht="14.1" hidden="1" customHeight="1" outlineLevel="1" x14ac:dyDescent="0.2">
      <c r="A34" s="139">
        <f t="shared" si="1"/>
        <v>2034</v>
      </c>
      <c r="B34" s="157">
        <f t="shared" si="3"/>
        <v>5.2888928000000002E-2</v>
      </c>
      <c r="C34" s="155">
        <f t="shared" si="0"/>
        <v>28026.663733056208</v>
      </c>
      <c r="D34" s="136">
        <f t="shared" si="2"/>
        <v>0.23403626553262974</v>
      </c>
      <c r="E34" s="136"/>
      <c r="F34" s="188">
        <f t="shared" ref="F34:F65" si="6">+$F$9*((1-H34)*(AVERAGE(I25:I34)))</f>
        <v>1.4E-2</v>
      </c>
      <c r="G34" s="80"/>
      <c r="H34" s="173">
        <f t="shared" si="4"/>
        <v>0</v>
      </c>
      <c r="I34" s="171">
        <f t="shared" si="5"/>
        <v>1</v>
      </c>
    </row>
    <row r="35" spans="1:9" ht="14.1" hidden="1" customHeight="1" outlineLevel="1" x14ac:dyDescent="0.2">
      <c r="A35" s="139">
        <f t="shared" si="1"/>
        <v>2035</v>
      </c>
      <c r="B35" s="157">
        <f t="shared" si="3"/>
        <v>5.2888928000000002E-2</v>
      </c>
      <c r="C35" s="155">
        <f t="shared" si="0"/>
        <v>29508.963933314029</v>
      </c>
      <c r="D35" s="136">
        <f t="shared" si="2"/>
        <v>0.23731277325008657</v>
      </c>
      <c r="E35" s="136"/>
      <c r="F35" s="188">
        <f t="shared" si="6"/>
        <v>1.4E-2</v>
      </c>
      <c r="G35" s="80"/>
      <c r="H35" s="173">
        <f t="shared" si="4"/>
        <v>0</v>
      </c>
      <c r="I35" s="171">
        <f t="shared" si="5"/>
        <v>1</v>
      </c>
    </row>
    <row r="36" spans="1:9" ht="14.1" hidden="1" customHeight="1" outlineLevel="1" x14ac:dyDescent="0.2">
      <c r="A36" s="139">
        <f t="shared" si="1"/>
        <v>2036</v>
      </c>
      <c r="B36" s="157">
        <f t="shared" si="3"/>
        <v>5.2888928000000002E-2</v>
      </c>
      <c r="C36" s="155">
        <f t="shared" si="0"/>
        <v>31069.661402137674</v>
      </c>
      <c r="D36" s="136">
        <f t="shared" si="2"/>
        <v>0.2406351520755878</v>
      </c>
      <c r="E36" s="136"/>
      <c r="F36" s="188">
        <f t="shared" si="6"/>
        <v>1.4E-2</v>
      </c>
      <c r="G36" s="80"/>
      <c r="H36" s="173">
        <f t="shared" si="4"/>
        <v>0</v>
      </c>
      <c r="I36" s="171">
        <f t="shared" si="5"/>
        <v>1</v>
      </c>
    </row>
    <row r="37" spans="1:9" ht="14.1" hidden="1" customHeight="1" outlineLevel="1" x14ac:dyDescent="0.2">
      <c r="A37" s="139">
        <f t="shared" si="1"/>
        <v>2037</v>
      </c>
      <c r="B37" s="157">
        <f t="shared" si="3"/>
        <v>5.2888928000000002E-2</v>
      </c>
      <c r="C37" s="155">
        <f t="shared" si="0"/>
        <v>32712.902487019714</v>
      </c>
      <c r="D37" s="136">
        <f t="shared" si="2"/>
        <v>0.24400404420464603</v>
      </c>
      <c r="E37" s="136"/>
      <c r="F37" s="188">
        <f t="shared" si="6"/>
        <v>1.4E-2</v>
      </c>
      <c r="G37" s="80"/>
      <c r="H37" s="173">
        <f t="shared" si="4"/>
        <v>0</v>
      </c>
      <c r="I37" s="171">
        <f t="shared" si="5"/>
        <v>1</v>
      </c>
    </row>
    <row r="38" spans="1:9" ht="14.1" hidden="1" customHeight="1" outlineLevel="1" x14ac:dyDescent="0.2">
      <c r="A38" s="139">
        <f t="shared" si="1"/>
        <v>2038</v>
      </c>
      <c r="B38" s="157">
        <f t="shared" si="3"/>
        <v>5.2888928000000002E-2</v>
      </c>
      <c r="C38" s="155">
        <f t="shared" si="0"/>
        <v>34443.05283132672</v>
      </c>
      <c r="D38" s="136">
        <f t="shared" si="2"/>
        <v>0.2474201008235111</v>
      </c>
      <c r="E38" s="136"/>
      <c r="F38" s="188">
        <f t="shared" si="6"/>
        <v>1.4E-2</v>
      </c>
      <c r="G38" s="80"/>
      <c r="H38" s="173">
        <f t="shared" si="4"/>
        <v>0</v>
      </c>
      <c r="I38" s="171">
        <f t="shared" si="5"/>
        <v>1</v>
      </c>
    </row>
    <row r="39" spans="1:9" ht="14.1" hidden="1" customHeight="1" outlineLevel="1" x14ac:dyDescent="0.2">
      <c r="A39" s="139">
        <f t="shared" si="1"/>
        <v>2039</v>
      </c>
      <c r="B39" s="157">
        <f t="shared" si="3"/>
        <v>5.2888928000000002E-2</v>
      </c>
      <c r="C39" s="155">
        <f t="shared" si="0"/>
        <v>36264.708972622953</v>
      </c>
      <c r="D39" s="136">
        <f t="shared" si="2"/>
        <v>0.25088398223504027</v>
      </c>
      <c r="E39" s="136"/>
      <c r="F39" s="188">
        <f t="shared" si="6"/>
        <v>1.4E-2</v>
      </c>
      <c r="G39" s="80"/>
      <c r="H39" s="173">
        <f t="shared" si="4"/>
        <v>0</v>
      </c>
      <c r="I39" s="171">
        <f t="shared" si="5"/>
        <v>1</v>
      </c>
    </row>
    <row r="40" spans="1:9" ht="14.1" customHeight="1" collapsed="1" x14ac:dyDescent="0.2">
      <c r="A40" s="140">
        <f t="shared" si="1"/>
        <v>2040</v>
      </c>
      <c r="B40" s="157">
        <f t="shared" si="3"/>
        <v>5.2024508801770342E-2</v>
      </c>
      <c r="C40" s="155">
        <f t="shared" si="0"/>
        <v>38151.362643762819</v>
      </c>
      <c r="D40" s="136">
        <f t="shared" si="2"/>
        <v>0.25418749920744638</v>
      </c>
      <c r="E40" s="136"/>
      <c r="F40" s="188">
        <f t="shared" si="6"/>
        <v>1.3167508515195757E-2</v>
      </c>
      <c r="G40" s="80"/>
      <c r="H40" s="174">
        <f t="shared" si="4"/>
        <v>5.9463677486017309E-2</v>
      </c>
      <c r="I40" s="171">
        <f t="shared" si="5"/>
        <v>1</v>
      </c>
    </row>
    <row r="41" spans="1:9" ht="14.1" hidden="1" customHeight="1" outlineLevel="1" x14ac:dyDescent="0.2">
      <c r="A41" s="139">
        <f t="shared" si="1"/>
        <v>2041</v>
      </c>
      <c r="B41" s="157">
        <f t="shared" si="3"/>
        <v>5.1007532919838283E-2</v>
      </c>
      <c r="C41" s="155">
        <f t="shared" si="0"/>
        <v>40097.369529751239</v>
      </c>
      <c r="D41" s="136">
        <f t="shared" si="2"/>
        <v>0.25728556062017655</v>
      </c>
      <c r="E41" s="136"/>
      <c r="F41" s="188">
        <f t="shared" si="6"/>
        <v>1.2188095096690237E-2</v>
      </c>
      <c r="G41" s="80"/>
      <c r="H41" s="174">
        <f t="shared" si="4"/>
        <v>0.12942177880784017</v>
      </c>
      <c r="I41" s="171">
        <f t="shared" si="5"/>
        <v>1</v>
      </c>
    </row>
    <row r="42" spans="1:9" ht="14.1" hidden="1" customHeight="1" outlineLevel="1" x14ac:dyDescent="0.2">
      <c r="A42" s="139">
        <f t="shared" si="1"/>
        <v>2042</v>
      </c>
      <c r="B42" s="157">
        <f t="shared" si="3"/>
        <v>5.0407314613640342E-2</v>
      </c>
      <c r="C42" s="155">
        <f t="shared" si="0"/>
        <v>42118.570250816803</v>
      </c>
      <c r="D42" s="136">
        <f t="shared" si="2"/>
        <v>0.26027265784618764</v>
      </c>
      <c r="E42" s="136"/>
      <c r="F42" s="188">
        <f t="shared" si="6"/>
        <v>1.161004612466717E-2</v>
      </c>
      <c r="G42" s="80"/>
      <c r="H42" s="174">
        <f t="shared" si="4"/>
        <v>0.17071099109520213</v>
      </c>
      <c r="I42" s="171">
        <f t="shared" si="5"/>
        <v>1</v>
      </c>
    </row>
    <row r="43" spans="1:9" ht="14.1" hidden="1" customHeight="1" outlineLevel="1" x14ac:dyDescent="0.2">
      <c r="A43" s="139">
        <f t="shared" si="1"/>
        <v>2043</v>
      </c>
      <c r="B43" s="157">
        <f t="shared" si="3"/>
        <v>4.9942172880680147E-2</v>
      </c>
      <c r="C43" s="155">
        <f t="shared" si="0"/>
        <v>44222.063167770168</v>
      </c>
      <c r="D43" s="136">
        <f t="shared" si="2"/>
        <v>0.26317784327516686</v>
      </c>
      <c r="E43" s="136"/>
      <c r="F43" s="188">
        <f t="shared" si="6"/>
        <v>1.1162084611653987E-2</v>
      </c>
      <c r="G43" s="80"/>
      <c r="H43" s="174">
        <f t="shared" si="4"/>
        <v>0.2027082420247153</v>
      </c>
      <c r="I43" s="171">
        <f t="shared" si="5"/>
        <v>1</v>
      </c>
    </row>
    <row r="44" spans="1:9" ht="14.1" hidden="1" customHeight="1" outlineLevel="1" x14ac:dyDescent="0.2">
      <c r="A44" s="139">
        <f t="shared" si="1"/>
        <v>2044</v>
      </c>
      <c r="B44" s="157">
        <f t="shared" si="3"/>
        <v>4.9551400873862672E-2</v>
      </c>
      <c r="C44" s="155">
        <f t="shared" si="0"/>
        <v>46413.328347265626</v>
      </c>
      <c r="D44" s="136">
        <f t="shared" si="2"/>
        <v>0.2660164126311822</v>
      </c>
      <c r="E44" s="136"/>
      <c r="F44" s="188">
        <f t="shared" si="6"/>
        <v>1.0785745945366045E-2</v>
      </c>
      <c r="G44" s="80"/>
      <c r="H44" s="174">
        <f t="shared" si="4"/>
        <v>0.22958957533099675</v>
      </c>
      <c r="I44" s="171">
        <f t="shared" si="5"/>
        <v>1</v>
      </c>
    </row>
    <row r="45" spans="1:9" ht="14.1" hidden="1" customHeight="1" outlineLevel="1" x14ac:dyDescent="0.2">
      <c r="A45" s="139">
        <f t="shared" si="1"/>
        <v>2045</v>
      </c>
      <c r="B45" s="157">
        <f t="shared" si="3"/>
        <v>4.9209458056974853E-2</v>
      </c>
      <c r="C45" s="155">
        <f t="shared" si="0"/>
        <v>48697.303081854996</v>
      </c>
      <c r="D45" s="136">
        <f t="shared" si="2"/>
        <v>0.26879799541101984</v>
      </c>
      <c r="E45" s="136"/>
      <c r="F45" s="188">
        <f t="shared" si="6"/>
        <v>1.045643294082829E-2</v>
      </c>
      <c r="G45" s="80"/>
      <c r="H45" s="174">
        <f t="shared" si="4"/>
        <v>0.25311193279797928</v>
      </c>
      <c r="I45" s="171">
        <f t="shared" si="5"/>
        <v>1</v>
      </c>
    </row>
    <row r="46" spans="1:9" ht="14.1" hidden="1" customHeight="1" outlineLevel="1" x14ac:dyDescent="0.2">
      <c r="A46" s="139">
        <f t="shared" si="1"/>
        <v>2046</v>
      </c>
      <c r="B46" s="157">
        <f t="shared" si="3"/>
        <v>4.8902734242327828E-2</v>
      </c>
      <c r="C46" s="155">
        <f t="shared" si="0"/>
        <v>51078.734352785046</v>
      </c>
      <c r="D46" s="136">
        <f t="shared" si="2"/>
        <v>0.27152926208595485</v>
      </c>
      <c r="E46" s="136"/>
      <c r="F46" s="188">
        <f t="shared" si="6"/>
        <v>1.0161038108779986E-2</v>
      </c>
      <c r="G46" s="80"/>
      <c r="H46" s="174">
        <f t="shared" si="4"/>
        <v>0.27421156365857252</v>
      </c>
      <c r="I46" s="171">
        <f t="shared" si="5"/>
        <v>1</v>
      </c>
    </row>
    <row r="47" spans="1:9" ht="14.1" hidden="1" customHeight="1" outlineLevel="1" x14ac:dyDescent="0.2">
      <c r="A47" s="139">
        <f t="shared" si="1"/>
        <v>2047</v>
      </c>
      <c r="B47" s="157">
        <f t="shared" si="3"/>
        <v>4.8622963791217E-2</v>
      </c>
      <c r="C47" s="155">
        <f t="shared" ref="C47:C78" si="7">+C46*(1+B47)</f>
        <v>53562.333803721704</v>
      </c>
      <c r="D47" s="136">
        <f t="shared" si="2"/>
        <v>0.27421512123501102</v>
      </c>
      <c r="E47" s="136"/>
      <c r="F47" s="188">
        <f t="shared" si="6"/>
        <v>9.8916011056144268E-3</v>
      </c>
      <c r="G47" s="80"/>
      <c r="H47" s="174">
        <f t="shared" si="4"/>
        <v>0.29345706388468379</v>
      </c>
      <c r="I47" s="171">
        <f t="shared" si="5"/>
        <v>1</v>
      </c>
    </row>
    <row r="48" spans="1:9" ht="14.1" hidden="1" customHeight="1" outlineLevel="1" x14ac:dyDescent="0.2">
      <c r="A48" s="139">
        <f t="shared" si="1"/>
        <v>2048</v>
      </c>
      <c r="B48" s="157">
        <f t="shared" si="3"/>
        <v>4.8364684626713617E-2</v>
      </c>
      <c r="C48" s="155">
        <f t="shared" si="7"/>
        <v>56152.859186009468</v>
      </c>
      <c r="D48" s="136">
        <f t="shared" si="2"/>
        <v>0.27685933969734577</v>
      </c>
      <c r="E48" s="136"/>
      <c r="F48" s="188">
        <f t="shared" si="6"/>
        <v>9.6428615986810066E-3</v>
      </c>
      <c r="G48" s="80"/>
      <c r="H48" s="174">
        <f t="shared" si="4"/>
        <v>0.31122417152278525</v>
      </c>
      <c r="I48" s="171">
        <f t="shared" si="5"/>
        <v>1</v>
      </c>
    </row>
    <row r="49" spans="1:9" ht="14.1" hidden="1" customHeight="1" outlineLevel="1" x14ac:dyDescent="0.2">
      <c r="A49" s="139">
        <f t="shared" si="1"/>
        <v>2049</v>
      </c>
      <c r="B49" s="157">
        <f t="shared" si="3"/>
        <v>4.8124066286149514E-2</v>
      </c>
      <c r="C49" s="155">
        <f t="shared" si="7"/>
        <v>58855.163103633808</v>
      </c>
      <c r="D49" s="136">
        <f t="shared" si="2"/>
        <v>0.27946489910250133</v>
      </c>
      <c r="E49" s="136"/>
      <c r="F49" s="188">
        <f t="shared" si="6"/>
        <v>9.4111306051796271E-3</v>
      </c>
      <c r="G49" s="80"/>
      <c r="H49" s="174">
        <f t="shared" si="4"/>
        <v>0.3277763853443123</v>
      </c>
      <c r="I49" s="171">
        <f t="shared" si="5"/>
        <v>1</v>
      </c>
    </row>
    <row r="50" spans="1:9" ht="15" customHeight="1" collapsed="1" x14ac:dyDescent="0.2">
      <c r="A50" s="140">
        <f t="shared" si="1"/>
        <v>2050</v>
      </c>
      <c r="B50" s="157">
        <f t="shared" si="3"/>
        <v>4.7898300972886387E-2</v>
      </c>
      <c r="C50" s="155">
        <f t="shared" si="7"/>
        <v>61674.225419779978</v>
      </c>
      <c r="D50" s="136">
        <f t="shared" si="2"/>
        <v>0.28203421667321898</v>
      </c>
      <c r="E50" s="136"/>
      <c r="F50" s="245">
        <f t="shared" si="6"/>
        <v>9.193704035708886E-3</v>
      </c>
      <c r="G50" s="80"/>
      <c r="H50" s="174">
        <f t="shared" si="4"/>
        <v>0.34330685459222238</v>
      </c>
      <c r="I50" s="171">
        <f t="shared" si="5"/>
        <v>1</v>
      </c>
    </row>
    <row r="51" spans="1:9" ht="15" hidden="1" customHeight="1" outlineLevel="1" x14ac:dyDescent="0.2">
      <c r="A51" s="139">
        <f t="shared" si="1"/>
        <v>2051</v>
      </c>
      <c r="B51" s="157">
        <f t="shared" si="3"/>
        <v>4.7685258691936516E-2</v>
      </c>
      <c r="C51" s="155">
        <f t="shared" si="7"/>
        <v>64615.17681354699</v>
      </c>
      <c r="D51" s="136">
        <f t="shared" si="2"/>
        <v>0.28456928985089752</v>
      </c>
      <c r="E51" s="136"/>
      <c r="F51" s="188">
        <f t="shared" si="6"/>
        <v>8.9885305676075718E-3</v>
      </c>
      <c r="G51" s="80"/>
      <c r="H51" s="174">
        <f t="shared" si="4"/>
        <v>0.35796210231374487</v>
      </c>
      <c r="I51" s="171">
        <f t="shared" si="5"/>
        <v>1</v>
      </c>
    </row>
    <row r="52" spans="1:9" ht="15" hidden="1" customHeight="1" outlineLevel="1" x14ac:dyDescent="0.2">
      <c r="A52" s="139">
        <f t="shared" si="1"/>
        <v>2052</v>
      </c>
      <c r="B52" s="157">
        <f t="shared" si="3"/>
        <v>4.7483278732858958E-2</v>
      </c>
      <c r="C52" s="155">
        <f t="shared" si="7"/>
        <v>67683.317264557612</v>
      </c>
      <c r="D52" s="136">
        <f t="shared" si="2"/>
        <v>0.28707179526759657</v>
      </c>
      <c r="E52" s="136"/>
      <c r="F52" s="188">
        <f t="shared" si="6"/>
        <v>8.7940108295249345E-3</v>
      </c>
      <c r="G52" s="80"/>
      <c r="H52" s="174">
        <f t="shared" si="4"/>
        <v>0.3718563693196475</v>
      </c>
      <c r="I52" s="171">
        <f t="shared" si="5"/>
        <v>1</v>
      </c>
    </row>
    <row r="53" spans="1:9" ht="15" hidden="1" customHeight="1" outlineLevel="1" x14ac:dyDescent="0.2">
      <c r="A53" s="139">
        <f t="shared" si="1"/>
        <v>2053</v>
      </c>
      <c r="B53" s="157">
        <f t="shared" si="3"/>
        <v>4.7291036918749141E-2</v>
      </c>
      <c r="C53" s="155">
        <f t="shared" si="7"/>
        <v>70884.13152009921</v>
      </c>
      <c r="D53" s="136">
        <f t="shared" ref="D53:D84" si="8">+D52*(1+B53)/((1+$F$8)*(1+$F$7))</f>
        <v>0.28954315890558124</v>
      </c>
      <c r="E53" s="136"/>
      <c r="F53" s="188">
        <f t="shared" si="6"/>
        <v>8.6088695536283202E-3</v>
      </c>
      <c r="G53" s="80"/>
      <c r="H53" s="174">
        <f t="shared" si="4"/>
        <v>0.38508074616940574</v>
      </c>
      <c r="I53" s="171">
        <f t="shared" si="5"/>
        <v>1</v>
      </c>
    </row>
    <row r="54" spans="1:9" ht="15" hidden="1" customHeight="1" outlineLevel="1" x14ac:dyDescent="0.2">
      <c r="A54" s="139">
        <f t="shared" si="1"/>
        <v>2054</v>
      </c>
      <c r="B54" s="157">
        <f t="shared" si="3"/>
        <v>4.7107457485540127E-2</v>
      </c>
      <c r="C54" s="155">
        <f t="shared" si="7"/>
        <v>74223.30273208172</v>
      </c>
      <c r="D54" s="136">
        <f t="shared" si="8"/>
        <v>0.29198460729497794</v>
      </c>
      <c r="E54" s="136"/>
      <c r="F54" s="188">
        <f t="shared" si="6"/>
        <v>8.4320707096824845E-3</v>
      </c>
      <c r="G54" s="80"/>
      <c r="H54" s="174">
        <f t="shared" si="4"/>
        <v>0.39770923502267957</v>
      </c>
      <c r="I54" s="171">
        <f t="shared" si="5"/>
        <v>1</v>
      </c>
    </row>
    <row r="55" spans="1:9" ht="15" hidden="1" customHeight="1" outlineLevel="1" x14ac:dyDescent="0.2">
      <c r="A55" s="139">
        <f t="shared" si="1"/>
        <v>2055</v>
      </c>
      <c r="B55" s="157">
        <f t="shared" si="3"/>
        <v>4.6931652529791146E-2</v>
      </c>
      <c r="C55" s="155">
        <f t="shared" si="7"/>
        <v>77706.72498551727</v>
      </c>
      <c r="D55" s="136">
        <f t="shared" si="8"/>
        <v>0.29439720579205642</v>
      </c>
      <c r="E55" s="136"/>
      <c r="F55" s="188">
        <f t="shared" si="6"/>
        <v>8.2627591893609069E-3</v>
      </c>
      <c r="G55" s="80"/>
      <c r="H55" s="174">
        <f t="shared" si="4"/>
        <v>0.40980291504564942</v>
      </c>
      <c r="I55" s="171">
        <f t="shared" si="5"/>
        <v>1</v>
      </c>
    </row>
    <row r="56" spans="1:9" ht="15" hidden="1" customHeight="1" outlineLevel="1" x14ac:dyDescent="0.2">
      <c r="A56" s="139">
        <f t="shared" si="1"/>
        <v>2056</v>
      </c>
      <c r="B56" s="157">
        <f t="shared" si="3"/>
        <v>4.6762879171697636E-2</v>
      </c>
      <c r="C56" s="155">
        <f t="shared" si="7"/>
        <v>81340.515176843357</v>
      </c>
      <c r="D56" s="136">
        <f t="shared" si="8"/>
        <v>0.29678188779430847</v>
      </c>
      <c r="E56" s="136"/>
      <c r="F56" s="188">
        <f t="shared" si="6"/>
        <v>8.1002195514602218E-3</v>
      </c>
      <c r="G56" s="80"/>
      <c r="H56" s="174">
        <f t="shared" si="4"/>
        <v>0.42141288918141273</v>
      </c>
      <c r="I56" s="171">
        <f t="shared" si="5"/>
        <v>1</v>
      </c>
    </row>
    <row r="57" spans="1:9" ht="15" hidden="1" customHeight="1" outlineLevel="1" x14ac:dyDescent="0.2">
      <c r="A57" s="139">
        <f t="shared" si="1"/>
        <v>2057</v>
      </c>
      <c r="B57" s="157">
        <f t="shared" ref="B57:B90" si="9">(1+$F$8)*(1+$F$7)*(1+F57)-1</f>
        <v>4.6600508488177317E-2</v>
      </c>
      <c r="C57" s="155">
        <f t="shared" si="7"/>
        <v>85131.024544774555</v>
      </c>
      <c r="D57" s="136">
        <f t="shared" si="8"/>
        <v>0.2991394774369428</v>
      </c>
      <c r="E57" s="136"/>
      <c r="F57" s="188">
        <f t="shared" si="6"/>
        <v>7.9438461024559631E-3</v>
      </c>
      <c r="G57" s="80"/>
      <c r="H57" s="174">
        <f t="shared" ref="H57:H90" si="10">IF(D56&gt;F$11,(((D56-F$11)/F$11)))^(1/F$10)</f>
        <v>0.43258242125314555</v>
      </c>
      <c r="I57" s="171">
        <f t="shared" ref="I57:I90" si="11">IF(A57&gt;(F$12-10),(0),(1))</f>
        <v>1</v>
      </c>
    </row>
    <row r="58" spans="1:9" ht="15" hidden="1" customHeight="1" outlineLevel="1" x14ac:dyDescent="0.2">
      <c r="A58" s="139">
        <f t="shared" si="1"/>
        <v>2058</v>
      </c>
      <c r="B58" s="157">
        <f t="shared" si="9"/>
        <v>4.6444002493041037E-2</v>
      </c>
      <c r="C58" s="155">
        <f t="shared" si="7"/>
        <v>89084.850060967205</v>
      </c>
      <c r="D58" s="136">
        <f t="shared" si="8"/>
        <v>0.30147070749879729</v>
      </c>
      <c r="E58" s="136"/>
      <c r="F58" s="188">
        <f t="shared" si="6"/>
        <v>7.7931207269221715E-3</v>
      </c>
      <c r="G58" s="80"/>
      <c r="H58" s="174">
        <f t="shared" si="10"/>
        <v>0.4433485195055592</v>
      </c>
      <c r="I58" s="171">
        <f t="shared" si="11"/>
        <v>1</v>
      </c>
    </row>
    <row r="59" spans="1:9" ht="15" hidden="1" customHeight="1" outlineLevel="1" x14ac:dyDescent="0.2">
      <c r="A59" s="139">
        <f t="shared" si="1"/>
        <v>2059</v>
      </c>
      <c r="B59" s="157">
        <f t="shared" si="9"/>
        <v>4.6292896757090141E-2</v>
      </c>
      <c r="C59" s="155">
        <f t="shared" si="7"/>
        <v>93208.84582746042</v>
      </c>
      <c r="D59" s="136">
        <f t="shared" si="8"/>
        <v>0.30377623372067086</v>
      </c>
      <c r="E59" s="136"/>
      <c r="F59" s="188">
        <f t="shared" si="6"/>
        <v>7.6475961495621947E-3</v>
      </c>
      <c r="G59" s="80"/>
      <c r="H59" s="174">
        <f t="shared" si="10"/>
        <v>0.45374313217412904</v>
      </c>
      <c r="I59" s="171">
        <f t="shared" si="11"/>
        <v>1</v>
      </c>
    </row>
    <row r="60" spans="1:9" ht="15" hidden="1" customHeight="1" outlineLevel="1" x14ac:dyDescent="0.2">
      <c r="A60" s="139">
        <f t="shared" si="1"/>
        <v>2060</v>
      </c>
      <c r="B60" s="157">
        <f t="shared" si="9"/>
        <v>4.6146787067862682E-2</v>
      </c>
      <c r="C60" s="155">
        <f t="shared" si="7"/>
        <v>97510.134588701476</v>
      </c>
      <c r="D60" s="136">
        <f t="shared" si="8"/>
        <v>0.3060566463920289</v>
      </c>
      <c r="E60" s="136"/>
      <c r="F60" s="189">
        <f t="shared" si="6"/>
        <v>7.5068830876838548E-3</v>
      </c>
      <c r="G60" s="83"/>
      <c r="H60" s="175">
        <f t="shared" si="10"/>
        <v>0.46379406516543897</v>
      </c>
      <c r="I60" s="171">
        <f t="shared" si="11"/>
        <v>1</v>
      </c>
    </row>
    <row r="61" spans="1:9" ht="15" hidden="1" customHeight="1" outlineLevel="1" x14ac:dyDescent="0.2">
      <c r="A61" s="139">
        <f t="shared" si="1"/>
        <v>2061</v>
      </c>
      <c r="B61" s="157">
        <f t="shared" si="9"/>
        <v>4.6005319038882275E-2</v>
      </c>
      <c r="C61" s="155">
        <f t="shared" si="7"/>
        <v>101996.11943997904</v>
      </c>
      <c r="D61" s="136">
        <f t="shared" si="8"/>
        <v>0.30831247982694171</v>
      </c>
      <c r="E61" s="136"/>
      <c r="F61" s="188">
        <f t="shared" si="6"/>
        <v>7.3706402442354473E-3</v>
      </c>
      <c r="G61" s="80"/>
      <c r="H61" s="174">
        <f t="shared" si="10"/>
        <v>0.47352569684032525</v>
      </c>
      <c r="I61" s="171">
        <f t="shared" si="11"/>
        <v>1</v>
      </c>
    </row>
    <row r="62" spans="1:9" ht="9.9499999999999993" hidden="1" customHeight="1" outlineLevel="1" x14ac:dyDescent="0.2">
      <c r="A62" s="139">
        <f t="shared" si="1"/>
        <v>2062</v>
      </c>
      <c r="B62" s="157">
        <f t="shared" si="9"/>
        <v>4.5868179909544393E-2</v>
      </c>
      <c r="C62" s="155">
        <f t="shared" si="7"/>
        <v>106674.49579652738</v>
      </c>
      <c r="D62" s="136">
        <f t="shared" si="8"/>
        <v>0.31054422018737543</v>
      </c>
      <c r="E62" s="136"/>
      <c r="F62" s="188">
        <f t="shared" si="6"/>
        <v>7.2385664105662989E-3</v>
      </c>
      <c r="G62" s="80"/>
      <c r="H62" s="174">
        <f t="shared" si="10"/>
        <v>0.48295954210240721</v>
      </c>
      <c r="I62" s="171">
        <f t="shared" si="11"/>
        <v>1</v>
      </c>
    </row>
    <row r="63" spans="1:9" ht="9.9499999999999993" hidden="1" customHeight="1" outlineLevel="1" x14ac:dyDescent="0.2">
      <c r="A63" s="139">
        <f t="shared" si="1"/>
        <v>2063</v>
      </c>
      <c r="B63" s="157">
        <f t="shared" si="9"/>
        <v>4.5735091997100241E-2</v>
      </c>
      <c r="C63" s="155">
        <f t="shared" si="7"/>
        <v>111553.26367552584</v>
      </c>
      <c r="D63" s="136">
        <f t="shared" si="8"/>
        <v>0.31275231199710002</v>
      </c>
      <c r="E63" s="136"/>
      <c r="F63" s="188">
        <f t="shared" si="6"/>
        <v>7.1103941602656011E-3</v>
      </c>
      <c r="G63" s="80"/>
      <c r="H63" s="174">
        <f t="shared" si="10"/>
        <v>0.49211470283817138</v>
      </c>
      <c r="I63" s="171">
        <f t="shared" si="11"/>
        <v>1</v>
      </c>
    </row>
    <row r="64" spans="1:9" ht="14.1" hidden="1" customHeight="1" outlineLevel="1" x14ac:dyDescent="0.2">
      <c r="A64" s="139">
        <f t="shared" si="1"/>
        <v>2064</v>
      </c>
      <c r="B64" s="157">
        <f t="shared" si="9"/>
        <v>4.5605807411891686E-2</v>
      </c>
      <c r="C64" s="155">
        <f t="shared" si="7"/>
        <v>116640.74033487984</v>
      </c>
      <c r="D64" s="136">
        <f t="shared" si="8"/>
        <v>0.31493716360700769</v>
      </c>
      <c r="E64" s="136"/>
      <c r="F64" s="188">
        <f t="shared" si="6"/>
        <v>6.9858847595918117E-3</v>
      </c>
      <c r="G64" s="80"/>
      <c r="H64" s="174">
        <f t="shared" si="10"/>
        <v>0.50100823145772777</v>
      </c>
      <c r="I64" s="171">
        <f t="shared" si="11"/>
        <v>1</v>
      </c>
    </row>
    <row r="65" spans="1:9" s="137" customFormat="1" ht="14.1" hidden="1" customHeight="1" outlineLevel="1" x14ac:dyDescent="0.2">
      <c r="A65" s="139">
        <f t="shared" si="1"/>
        <v>2065</v>
      </c>
      <c r="B65" s="157">
        <f t="shared" si="9"/>
        <v>4.5480103750645817E-2</v>
      </c>
      <c r="C65" s="155">
        <f t="shared" si="7"/>
        <v>121945.57330686231</v>
      </c>
      <c r="D65" s="136">
        <f t="shared" si="8"/>
        <v>0.31709915181247644</v>
      </c>
      <c r="E65" s="136"/>
      <c r="F65" s="188">
        <f t="shared" si="6"/>
        <v>6.8648240198370706E-3</v>
      </c>
      <c r="G65" s="80"/>
      <c r="H65" s="175">
        <f t="shared" si="10"/>
        <v>0.50965542715449497</v>
      </c>
      <c r="I65" s="171">
        <f t="shared" si="11"/>
        <v>1</v>
      </c>
    </row>
    <row r="66" spans="1:9" s="137" customFormat="1" ht="14.1" hidden="1" customHeight="1" outlineLevel="1" x14ac:dyDescent="0.2">
      <c r="A66" s="139">
        <f t="shared" si="1"/>
        <v>2066</v>
      </c>
      <c r="B66" s="157">
        <f t="shared" si="9"/>
        <v>4.4657202500112181E-2</v>
      </c>
      <c r="C66" s="155">
        <f t="shared" si="7"/>
        <v>127391.32146801913</v>
      </c>
      <c r="D66" s="136">
        <f t="shared" si="8"/>
        <v>0.31902467838226345</v>
      </c>
      <c r="E66" s="136"/>
      <c r="F66" s="188">
        <f t="shared" ref="F66:F90" si="12">+$F$9*((1-H66)*(AVERAGE(I57:I66)))</f>
        <v>6.0723169985824948E-3</v>
      </c>
      <c r="G66" s="80"/>
      <c r="H66" s="175">
        <f t="shared" si="10"/>
        <v>0.51807007947757977</v>
      </c>
      <c r="I66" s="171">
        <f t="shared" si="11"/>
        <v>0</v>
      </c>
    </row>
    <row r="67" spans="1:9" s="137" customFormat="1" ht="14.1" hidden="1" customHeight="1" outlineLevel="1" x14ac:dyDescent="0.2">
      <c r="A67" s="139">
        <f t="shared" si="1"/>
        <v>2067</v>
      </c>
      <c r="B67" s="157">
        <f t="shared" si="9"/>
        <v>4.3870788157610585E-2</v>
      </c>
      <c r="C67" s="155">
        <f t="shared" si="7"/>
        <v>132980.07914526068</v>
      </c>
      <c r="D67" s="136">
        <f t="shared" si="8"/>
        <v>0.32072027834936673</v>
      </c>
      <c r="E67" s="136"/>
      <c r="F67" s="188">
        <f t="shared" si="12"/>
        <v>5.3149492249357352E-3</v>
      </c>
      <c r="G67" s="80"/>
      <c r="H67" s="175">
        <f t="shared" si="10"/>
        <v>0.52545096205930941</v>
      </c>
      <c r="I67" s="171">
        <f t="shared" si="11"/>
        <v>0</v>
      </c>
    </row>
    <row r="68" spans="1:9" s="137" customFormat="1" ht="14.1" hidden="1" customHeight="1" outlineLevel="1" x14ac:dyDescent="0.2">
      <c r="A68" s="139">
        <f t="shared" si="1"/>
        <v>2068</v>
      </c>
      <c r="B68" s="157">
        <f t="shared" si="9"/>
        <v>4.3115664319696601E-2</v>
      </c>
      <c r="C68" s="155">
        <f t="shared" si="7"/>
        <v>138713.60359889443</v>
      </c>
      <c r="D68" s="136">
        <f t="shared" si="8"/>
        <v>0.32219165197466532</v>
      </c>
      <c r="E68" s="136"/>
      <c r="F68" s="188">
        <f t="shared" si="12"/>
        <v>4.5877162269603233E-3</v>
      </c>
      <c r="G68" s="80"/>
      <c r="H68" s="175">
        <f t="shared" si="10"/>
        <v>0.53186569112649762</v>
      </c>
      <c r="I68" s="171">
        <f t="shared" si="11"/>
        <v>0</v>
      </c>
    </row>
    <row r="69" spans="1:9" s="137" customFormat="1" ht="14.1" hidden="1" customHeight="1" outlineLevel="1" x14ac:dyDescent="0.2">
      <c r="A69" s="139">
        <f t="shared" si="1"/>
        <v>2069</v>
      </c>
      <c r="B69" s="157">
        <f t="shared" si="9"/>
        <v>4.2387130661875716E-2</v>
      </c>
      <c r="C69" s="155">
        <f t="shared" si="7"/>
        <v>144593.27523922041</v>
      </c>
      <c r="D69" s="136">
        <f t="shared" si="8"/>
        <v>0.32344371814671813</v>
      </c>
      <c r="E69" s="136"/>
      <c r="F69" s="188">
        <f t="shared" si="12"/>
        <v>3.8860912887687311E-3</v>
      </c>
      <c r="G69" s="80"/>
      <c r="H69" s="175">
        <f t="shared" si="10"/>
        <v>0.53737008467038916</v>
      </c>
      <c r="I69" s="171">
        <f t="shared" si="11"/>
        <v>0</v>
      </c>
    </row>
    <row r="70" spans="1:9" s="137" customFormat="1" ht="14.1" hidden="1" customHeight="1" outlineLevel="1" x14ac:dyDescent="0.2">
      <c r="A70" s="139">
        <f t="shared" si="1"/>
        <v>2070</v>
      </c>
      <c r="B70" s="157">
        <f t="shared" si="9"/>
        <v>4.1680883609532149E-2</v>
      </c>
      <c r="C70" s="155">
        <f t="shared" si="7"/>
        <v>150620.05071518742</v>
      </c>
      <c r="D70" s="136">
        <f t="shared" si="8"/>
        <v>0.32448065599818349</v>
      </c>
      <c r="E70" s="136"/>
      <c r="F70" s="188">
        <f t="shared" si="12"/>
        <v>3.2059297902177993E-3</v>
      </c>
      <c r="G70" s="80"/>
      <c r="H70" s="175">
        <f t="shared" si="10"/>
        <v>0.54201002996888581</v>
      </c>
      <c r="I70" s="171">
        <f t="shared" si="11"/>
        <v>0</v>
      </c>
    </row>
    <row r="71" spans="1:9" ht="14.1" hidden="1" customHeight="1" outlineLevel="1" x14ac:dyDescent="0.2">
      <c r="A71" s="139">
        <f t="shared" si="1"/>
        <v>2071</v>
      </c>
      <c r="B71" s="157">
        <f t="shared" si="9"/>
        <v>4.0992935996266633E-2</v>
      </c>
      <c r="C71" s="155">
        <f t="shared" si="7"/>
        <v>156794.40881390954</v>
      </c>
      <c r="D71" s="136">
        <f t="shared" si="8"/>
        <v>0.3253059374485181</v>
      </c>
      <c r="E71" s="136"/>
      <c r="F71" s="188">
        <f t="shared" si="12"/>
        <v>2.5433918326988438E-3</v>
      </c>
      <c r="G71" s="80"/>
      <c r="H71" s="174">
        <f t="shared" si="10"/>
        <v>0.5458228870180637</v>
      </c>
      <c r="I71" s="171">
        <f t="shared" si="11"/>
        <v>0</v>
      </c>
    </row>
    <row r="72" spans="1:9" ht="14.1" hidden="1" customHeight="1" outlineLevel="1" x14ac:dyDescent="0.2">
      <c r="A72" s="139">
        <f t="shared" si="1"/>
        <v>2072</v>
      </c>
      <c r="B72" s="157">
        <f t="shared" si="9"/>
        <v>4.0319550471083154E-2</v>
      </c>
      <c r="C72" s="155">
        <f t="shared" si="7"/>
        <v>163116.28889366562</v>
      </c>
      <c r="D72" s="136">
        <f t="shared" si="8"/>
        <v>0.32592235254712915</v>
      </c>
      <c r="E72" s="136"/>
      <c r="F72" s="188">
        <f t="shared" si="12"/>
        <v>1.8948781059632796E-3</v>
      </c>
      <c r="G72" s="80"/>
      <c r="H72" s="174">
        <f t="shared" si="10"/>
        <v>0.54883854619921912</v>
      </c>
      <c r="I72" s="171">
        <f t="shared" si="11"/>
        <v>0</v>
      </c>
    </row>
    <row r="73" spans="1:9" ht="14.1" hidden="1" customHeight="1" outlineLevel="1" x14ac:dyDescent="0.2">
      <c r="A73" s="139">
        <f t="shared" si="1"/>
        <v>2073</v>
      </c>
      <c r="B73" s="157">
        <f t="shared" si="9"/>
        <v>3.9657182900462828E-2</v>
      </c>
      <c r="C73" s="155">
        <f t="shared" si="7"/>
        <v>169585.02139636644</v>
      </c>
      <c r="D73" s="136">
        <f t="shared" si="8"/>
        <v>0.3263320289202889</v>
      </c>
      <c r="E73" s="136"/>
      <c r="F73" s="188">
        <f t="shared" si="12"/>
        <v>1.2569753806636883E-3</v>
      </c>
      <c r="G73" s="80"/>
      <c r="H73" s="174">
        <f t="shared" si="10"/>
        <v>0.55108022119153999</v>
      </c>
      <c r="I73" s="171">
        <f t="shared" si="11"/>
        <v>0</v>
      </c>
    </row>
    <row r="74" spans="1:9" ht="14.1" hidden="1" customHeight="1" outlineLevel="1" x14ac:dyDescent="0.2">
      <c r="A74" s="139">
        <f t="shared" si="1"/>
        <v>2074</v>
      </c>
      <c r="B74" s="157">
        <f t="shared" si="9"/>
        <v>3.900243299001338E-2</v>
      </c>
      <c r="C74" s="155">
        <f t="shared" si="7"/>
        <v>176199.24982948822</v>
      </c>
      <c r="D74" s="136">
        <f t="shared" si="8"/>
        <v>0.32653644622512168</v>
      </c>
      <c r="E74" s="136"/>
      <c r="F74" s="188">
        <f t="shared" si="12"/>
        <v>6.2640895381664032E-4</v>
      </c>
      <c r="G74" s="80"/>
      <c r="H74" s="174">
        <f t="shared" si="10"/>
        <v>0.5525650329881141</v>
      </c>
      <c r="I74" s="171">
        <f t="shared" si="11"/>
        <v>0</v>
      </c>
    </row>
    <row r="75" spans="1:9" ht="14.1" customHeight="1" collapsed="1" x14ac:dyDescent="0.2">
      <c r="A75" s="140">
        <f t="shared" si="1"/>
        <v>2075</v>
      </c>
      <c r="B75" s="157">
        <f t="shared" si="9"/>
        <v>3.8351999999999942E-2</v>
      </c>
      <c r="C75" s="155">
        <f t="shared" si="7"/>
        <v>182956.84345894874</v>
      </c>
      <c r="D75" s="136">
        <f t="shared" si="8"/>
        <v>0.32653644622512168</v>
      </c>
      <c r="E75" s="136"/>
      <c r="F75" s="188">
        <f t="shared" si="12"/>
        <v>0</v>
      </c>
      <c r="G75" s="80"/>
      <c r="H75" s="174">
        <f t="shared" si="10"/>
        <v>0.55330442335163621</v>
      </c>
      <c r="I75" s="171">
        <f t="shared" si="11"/>
        <v>0</v>
      </c>
    </row>
    <row r="76" spans="1:9" ht="9.9499999999999993" hidden="1" customHeight="1" outlineLevel="1" x14ac:dyDescent="0.2">
      <c r="A76" s="139">
        <f t="shared" si="1"/>
        <v>2076</v>
      </c>
      <c r="B76" s="157">
        <f t="shared" si="9"/>
        <v>3.8351999999999942E-2</v>
      </c>
      <c r="C76" s="155">
        <f t="shared" si="7"/>
        <v>189973.60431928633</v>
      </c>
      <c r="D76" s="136">
        <f t="shared" si="8"/>
        <v>0.32653644622512168</v>
      </c>
      <c r="E76" s="136"/>
      <c r="F76" s="188">
        <f t="shared" si="12"/>
        <v>0</v>
      </c>
      <c r="G76" s="80"/>
      <c r="H76" s="174">
        <f t="shared" si="10"/>
        <v>0.55330442335163621</v>
      </c>
      <c r="I76" s="171">
        <f t="shared" si="11"/>
        <v>0</v>
      </c>
    </row>
    <row r="77" spans="1:9" ht="9.9499999999999993" hidden="1" customHeight="1" outlineLevel="1" x14ac:dyDescent="0.2">
      <c r="A77" s="139">
        <f t="shared" si="1"/>
        <v>2077</v>
      </c>
      <c r="B77" s="157">
        <f t="shared" si="9"/>
        <v>3.8351999999999942E-2</v>
      </c>
      <c r="C77" s="155">
        <f t="shared" si="7"/>
        <v>197259.47199213959</v>
      </c>
      <c r="D77" s="136">
        <f t="shared" si="8"/>
        <v>0.32653644622512168</v>
      </c>
      <c r="E77" s="136"/>
      <c r="F77" s="188">
        <f t="shared" si="12"/>
        <v>0</v>
      </c>
      <c r="G77" s="80"/>
      <c r="H77" s="174">
        <f t="shared" si="10"/>
        <v>0.55330442335163621</v>
      </c>
      <c r="I77" s="171">
        <f t="shared" si="11"/>
        <v>0</v>
      </c>
    </row>
    <row r="78" spans="1:9" ht="9.9499999999999993" hidden="1" customHeight="1" outlineLevel="1" x14ac:dyDescent="0.2">
      <c r="A78" s="139">
        <f t="shared" si="1"/>
        <v>2078</v>
      </c>
      <c r="B78" s="157">
        <f t="shared" si="9"/>
        <v>3.8351999999999942E-2</v>
      </c>
      <c r="C78" s="155">
        <f t="shared" si="7"/>
        <v>204824.76726198211</v>
      </c>
      <c r="D78" s="136">
        <f t="shared" si="8"/>
        <v>0.32653644622512168</v>
      </c>
      <c r="E78" s="136"/>
      <c r="F78" s="188">
        <f t="shared" si="12"/>
        <v>0</v>
      </c>
      <c r="G78" s="80"/>
      <c r="H78" s="174">
        <f t="shared" si="10"/>
        <v>0.55330442335163621</v>
      </c>
      <c r="I78" s="171">
        <f t="shared" si="11"/>
        <v>0</v>
      </c>
    </row>
    <row r="79" spans="1:9" ht="9.9499999999999993" hidden="1" customHeight="1" outlineLevel="1" x14ac:dyDescent="0.2">
      <c r="A79" s="139">
        <f t="shared" si="1"/>
        <v>2079</v>
      </c>
      <c r="B79" s="157">
        <f t="shared" si="9"/>
        <v>3.8351999999999942E-2</v>
      </c>
      <c r="C79" s="155">
        <f t="shared" ref="C79:C90" si="13">+C78*(1+B79)</f>
        <v>212680.20673601364</v>
      </c>
      <c r="D79" s="136">
        <f t="shared" si="8"/>
        <v>0.32653644622512168</v>
      </c>
      <c r="E79" s="136"/>
      <c r="F79" s="188">
        <f t="shared" si="12"/>
        <v>0</v>
      </c>
      <c r="G79" s="80"/>
      <c r="H79" s="174">
        <f t="shared" si="10"/>
        <v>0.55330442335163621</v>
      </c>
      <c r="I79" s="171">
        <f t="shared" si="11"/>
        <v>0</v>
      </c>
    </row>
    <row r="80" spans="1:9" ht="11.1" hidden="1" customHeight="1" outlineLevel="1" x14ac:dyDescent="0.2">
      <c r="A80" s="139">
        <f t="shared" ref="A80:A90" si="14">+A79+1</f>
        <v>2080</v>
      </c>
      <c r="B80" s="157">
        <f t="shared" si="9"/>
        <v>3.8351999999999942E-2</v>
      </c>
      <c r="C80" s="155">
        <f t="shared" si="13"/>
        <v>220836.91802475322</v>
      </c>
      <c r="D80" s="136">
        <f t="shared" si="8"/>
        <v>0.32653644622512168</v>
      </c>
      <c r="E80" s="136"/>
      <c r="F80" s="188">
        <f t="shared" si="12"/>
        <v>0</v>
      </c>
      <c r="G80" s="80"/>
      <c r="H80" s="174">
        <f t="shared" si="10"/>
        <v>0.55330442335163621</v>
      </c>
      <c r="I80" s="171">
        <f t="shared" si="11"/>
        <v>0</v>
      </c>
    </row>
    <row r="81" spans="1:10" ht="15.75" hidden="1" outlineLevel="1" x14ac:dyDescent="0.2">
      <c r="A81" s="139">
        <f t="shared" si="14"/>
        <v>2081</v>
      </c>
      <c r="B81" s="157">
        <f t="shared" si="9"/>
        <v>3.8351999999999942E-2</v>
      </c>
      <c r="C81" s="155">
        <f t="shared" si="13"/>
        <v>229306.45550483855</v>
      </c>
      <c r="D81" s="136">
        <f t="shared" si="8"/>
        <v>0.32653644622512168</v>
      </c>
      <c r="E81" s="136"/>
      <c r="F81" s="188">
        <f t="shared" si="12"/>
        <v>0</v>
      </c>
      <c r="G81" s="80"/>
      <c r="H81" s="174">
        <f t="shared" si="10"/>
        <v>0.55330442335163621</v>
      </c>
      <c r="I81" s="171">
        <f t="shared" si="11"/>
        <v>0</v>
      </c>
    </row>
    <row r="82" spans="1:10" ht="15.75" hidden="1" outlineLevel="1" x14ac:dyDescent="0.2">
      <c r="A82" s="139">
        <f t="shared" si="14"/>
        <v>2082</v>
      </c>
      <c r="B82" s="157">
        <f t="shared" si="9"/>
        <v>3.8351999999999942E-2</v>
      </c>
      <c r="C82" s="155">
        <f t="shared" si="13"/>
        <v>238100.81668636011</v>
      </c>
      <c r="D82" s="136">
        <f t="shared" si="8"/>
        <v>0.32653644622512168</v>
      </c>
      <c r="E82" s="136"/>
      <c r="F82" s="188">
        <f t="shared" si="12"/>
        <v>0</v>
      </c>
      <c r="G82" s="80"/>
      <c r="H82" s="174">
        <f t="shared" si="10"/>
        <v>0.55330442335163621</v>
      </c>
      <c r="I82" s="171">
        <f t="shared" si="11"/>
        <v>0</v>
      </c>
    </row>
    <row r="83" spans="1:10" ht="15.75" hidden="1" outlineLevel="1" x14ac:dyDescent="0.2">
      <c r="A83" s="139">
        <f t="shared" si="14"/>
        <v>2083</v>
      </c>
      <c r="B83" s="157">
        <f t="shared" si="9"/>
        <v>3.8351999999999942E-2</v>
      </c>
      <c r="C83" s="155">
        <f t="shared" si="13"/>
        <v>247232.45920791538</v>
      </c>
      <c r="D83" s="136">
        <f t="shared" si="8"/>
        <v>0.32653644622512168</v>
      </c>
      <c r="E83" s="136"/>
      <c r="F83" s="188">
        <f t="shared" si="12"/>
        <v>0</v>
      </c>
      <c r="G83" s="80"/>
      <c r="H83" s="174">
        <f t="shared" si="10"/>
        <v>0.55330442335163621</v>
      </c>
      <c r="I83" s="171">
        <f t="shared" si="11"/>
        <v>0</v>
      </c>
    </row>
    <row r="84" spans="1:10" ht="15.75" hidden="1" outlineLevel="1" x14ac:dyDescent="0.2">
      <c r="A84" s="139">
        <f t="shared" si="14"/>
        <v>2084</v>
      </c>
      <c r="B84" s="157">
        <f t="shared" si="9"/>
        <v>3.8351999999999942E-2</v>
      </c>
      <c r="C84" s="155">
        <f t="shared" si="13"/>
        <v>256714.31848345735</v>
      </c>
      <c r="D84" s="136">
        <f t="shared" si="8"/>
        <v>0.32653644622512168</v>
      </c>
      <c r="E84" s="136"/>
      <c r="F84" s="188">
        <f t="shared" si="12"/>
        <v>0</v>
      </c>
      <c r="G84" s="80"/>
      <c r="H84" s="174">
        <f t="shared" si="10"/>
        <v>0.55330442335163621</v>
      </c>
      <c r="I84" s="171">
        <f t="shared" si="11"/>
        <v>0</v>
      </c>
    </row>
    <row r="85" spans="1:10" ht="15.75" hidden="1" outlineLevel="1" x14ac:dyDescent="0.2">
      <c r="A85" s="139">
        <f t="shared" si="14"/>
        <v>2085</v>
      </c>
      <c r="B85" s="157">
        <f t="shared" si="9"/>
        <v>3.8351999999999942E-2</v>
      </c>
      <c r="C85" s="155">
        <f t="shared" si="13"/>
        <v>266559.82602593489</v>
      </c>
      <c r="D85" s="136">
        <f t="shared" ref="D85:D90" si="15">+D84*(1+B85)/((1+$F$8)*(1+$F$7))</f>
        <v>0.32653644622512168</v>
      </c>
      <c r="E85" s="136"/>
      <c r="F85" s="188">
        <f t="shared" si="12"/>
        <v>0</v>
      </c>
      <c r="G85" s="80"/>
      <c r="H85" s="174">
        <f t="shared" si="10"/>
        <v>0.55330442335163621</v>
      </c>
      <c r="I85" s="171">
        <f t="shared" si="11"/>
        <v>0</v>
      </c>
    </row>
    <row r="86" spans="1:10" ht="15.75" hidden="1" outlineLevel="1" x14ac:dyDescent="0.2">
      <c r="A86" s="139">
        <f t="shared" si="14"/>
        <v>2086</v>
      </c>
      <c r="B86" s="157">
        <f t="shared" si="9"/>
        <v>3.8351999999999942E-2</v>
      </c>
      <c r="C86" s="155">
        <f t="shared" si="13"/>
        <v>276782.9284736815</v>
      </c>
      <c r="D86" s="136">
        <f t="shared" si="15"/>
        <v>0.32653644622512168</v>
      </c>
      <c r="E86" s="136"/>
      <c r="F86" s="188">
        <f t="shared" si="12"/>
        <v>0</v>
      </c>
      <c r="G86" s="80"/>
      <c r="H86" s="174">
        <f t="shared" si="10"/>
        <v>0.55330442335163621</v>
      </c>
      <c r="I86" s="171">
        <f t="shared" si="11"/>
        <v>0</v>
      </c>
    </row>
    <row r="87" spans="1:10" ht="15.75" hidden="1" outlineLevel="1" x14ac:dyDescent="0.2">
      <c r="A87" s="139">
        <f t="shared" si="14"/>
        <v>2087</v>
      </c>
      <c r="B87" s="157">
        <f t="shared" si="9"/>
        <v>3.8351999999999942E-2</v>
      </c>
      <c r="C87" s="155">
        <f t="shared" si="13"/>
        <v>287398.10734650411</v>
      </c>
      <c r="D87" s="136">
        <f t="shared" si="15"/>
        <v>0.32653644622512168</v>
      </c>
      <c r="E87" s="136"/>
      <c r="F87" s="188">
        <f t="shared" si="12"/>
        <v>0</v>
      </c>
      <c r="G87" s="80"/>
      <c r="H87" s="174">
        <f t="shared" si="10"/>
        <v>0.55330442335163621</v>
      </c>
      <c r="I87" s="171">
        <f t="shared" si="11"/>
        <v>0</v>
      </c>
    </row>
    <row r="88" spans="1:10" ht="15.75" hidden="1" outlineLevel="1" x14ac:dyDescent="0.2">
      <c r="A88" s="139">
        <f t="shared" si="14"/>
        <v>2088</v>
      </c>
      <c r="B88" s="157">
        <f t="shared" si="9"/>
        <v>3.8351999999999942E-2</v>
      </c>
      <c r="C88" s="155">
        <f t="shared" si="13"/>
        <v>298420.3995594572</v>
      </c>
      <c r="D88" s="136">
        <f t="shared" si="15"/>
        <v>0.32653644622512168</v>
      </c>
      <c r="E88" s="136"/>
      <c r="F88" s="188">
        <f t="shared" si="12"/>
        <v>0</v>
      </c>
      <c r="G88" s="80"/>
      <c r="H88" s="174">
        <f t="shared" si="10"/>
        <v>0.55330442335163621</v>
      </c>
      <c r="I88" s="171">
        <f t="shared" si="11"/>
        <v>0</v>
      </c>
    </row>
    <row r="89" spans="1:10" ht="15.75" hidden="1" outlineLevel="1" x14ac:dyDescent="0.2">
      <c r="A89" s="139">
        <f t="shared" si="14"/>
        <v>2089</v>
      </c>
      <c r="B89" s="157">
        <f t="shared" si="9"/>
        <v>3.8351999999999942E-2</v>
      </c>
      <c r="C89" s="155">
        <f t="shared" si="13"/>
        <v>309865.41872336151</v>
      </c>
      <c r="D89" s="136">
        <f t="shared" si="15"/>
        <v>0.32653644622512168</v>
      </c>
      <c r="E89" s="136"/>
      <c r="F89" s="188">
        <f t="shared" si="12"/>
        <v>0</v>
      </c>
      <c r="G89" s="80"/>
      <c r="H89" s="174">
        <f t="shared" si="10"/>
        <v>0.55330442335163621</v>
      </c>
      <c r="I89" s="171">
        <f t="shared" si="11"/>
        <v>0</v>
      </c>
    </row>
    <row r="90" spans="1:10" ht="15.75" collapsed="1" x14ac:dyDescent="0.2">
      <c r="A90" s="140">
        <f t="shared" si="14"/>
        <v>2090</v>
      </c>
      <c r="B90" s="157">
        <f t="shared" si="9"/>
        <v>3.8351999999999942E-2</v>
      </c>
      <c r="C90" s="155">
        <f t="shared" si="13"/>
        <v>321749.37726223987</v>
      </c>
      <c r="D90" s="170">
        <f t="shared" si="15"/>
        <v>0.32653644622512168</v>
      </c>
      <c r="E90" s="170"/>
      <c r="F90" s="190">
        <f t="shared" si="12"/>
        <v>0</v>
      </c>
      <c r="G90" s="163"/>
      <c r="H90" s="176">
        <f t="shared" si="10"/>
        <v>0.55330442335163621</v>
      </c>
      <c r="I90" s="172">
        <f t="shared" si="11"/>
        <v>0</v>
      </c>
      <c r="J90" s="142"/>
    </row>
  </sheetData>
  <sheetProtection algorithmName="SHA-512" hashValue="41KF69GeEkF1hXFclHXfaH+GNWjEBRO46womWuicDNXTc2elyDkwlcHRxHtyy7hB7WQkfwI/8t+gl7qN9/II7Q==" saltValue="2rl/0ZomlV0qzv/ysWmcXA==" spinCount="100000" sheet="1" objects="1" scenarios="1"/>
  <phoneticPr fontId="6" type="noConversion"/>
  <pageMargins left="0.75" right="0.75" top="1" bottom="1" header="0.5" footer="0.5"/>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Input</vt:lpstr>
      <vt:lpstr>Output</vt:lpstr>
      <vt:lpstr>P matrix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Administrator</cp:lastModifiedBy>
  <cp:lastPrinted>2014-08-07T15:43:41Z</cp:lastPrinted>
  <dcterms:created xsi:type="dcterms:W3CDTF">2014-02-15T15:09:51Z</dcterms:created>
  <dcterms:modified xsi:type="dcterms:W3CDTF">2015-01-07T16:33:37Z</dcterms:modified>
</cp:coreProperties>
</file>