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65" yWindow="4470" windowWidth="14220" windowHeight="7890" activeTab="0"/>
  </bookViews>
  <sheets>
    <sheet name="Inputs &amp; Results" sheetId="1" r:id="rId1"/>
    <sheet name="Factor analysis" sheetId="2" r:id="rId2"/>
    <sheet name="Calibration" sheetId="3" r:id="rId3"/>
    <sheet name="Cost Functions" sheetId="4" r:id="rId4"/>
    <sheet name="Distribution of Total Cost" sheetId="5" r:id="rId5"/>
    <sheet name="MSA Data" sheetId="6" r:id="rId6"/>
  </sheets>
  <definedNames>
    <definedName name="_xlnm.Print_Area" localSheetId="2">'Calibration'!$A$1:$AG$58,'Calibration'!$A$63:$E$73</definedName>
    <definedName name="_xlnm.Print_Area" localSheetId="3">'Cost Functions'!$A$1:$G$133,'Cost Functions'!$H$1:$R$50</definedName>
    <definedName name="_xlnm.Print_Area" localSheetId="4">'Distribution of Total Cost'!$A$1:$H$561,'Distribution of Total Cost'!$J$1:$R$29</definedName>
    <definedName name="_xlnm.Print_Area" localSheetId="1">'Factor analysis'!$A$1:$T$37</definedName>
    <definedName name="_xlnm.Print_Area" localSheetId="0">'Inputs &amp; Results'!$A$1:$O$37</definedName>
    <definedName name="_xlnm.Print_Titles" localSheetId="3">'Cost Functions'!$1:$7</definedName>
    <definedName name="_xlnm.Print_Titles" localSheetId="4">'Distribution of Total Cost'!$1:$8</definedName>
    <definedName name="_xlnm.Print_Titles" localSheetId="1">'Factor analysis'!$A:$C</definedName>
    <definedName name="_xlnm.Print_Titles" localSheetId="5">'MSA Data'!$1:$1</definedName>
  </definedNames>
  <calcPr fullCalcOnLoad="1"/>
</workbook>
</file>

<file path=xl/sharedStrings.xml><?xml version="1.0" encoding="utf-8"?>
<sst xmlns="http://schemas.openxmlformats.org/spreadsheetml/2006/main" count="1834" uniqueCount="543">
  <si>
    <t>Characteristics</t>
  </si>
  <si>
    <t>Response options</t>
  </si>
  <si>
    <t>Scores</t>
  </si>
  <si>
    <t>β</t>
  </si>
  <si>
    <t>γ</t>
  </si>
  <si>
    <t>%</t>
  </si>
  <si>
    <t>Network care management</t>
  </si>
  <si>
    <t>Network care quality</t>
  </si>
  <si>
    <t>rating (1=unmanaged, 10= well mgd)</t>
  </si>
  <si>
    <t>rating  (1= low, 10 = high)</t>
  </si>
  <si>
    <t>Network:</t>
  </si>
  <si>
    <t>Market:</t>
  </si>
  <si>
    <t>Health Plan:</t>
  </si>
  <si>
    <t>Health plan market penetration</t>
  </si>
  <si>
    <t>Rank</t>
  </si>
  <si>
    <t>Direction</t>
  </si>
  <si>
    <t>neg</t>
  </si>
  <si>
    <t>pos</t>
  </si>
  <si>
    <t>Average</t>
  </si>
  <si>
    <t>SD</t>
  </si>
  <si>
    <t>% Urban</t>
  </si>
  <si>
    <t>#</t>
  </si>
  <si>
    <t># separate physician contracts in network</t>
  </si>
  <si>
    <t># separate hospitals/system contracts in network</t>
  </si>
  <si>
    <t>Provider business management</t>
  </si>
  <si>
    <t>Largest hospital in network (beds) as % total beds</t>
  </si>
  <si>
    <t>Network providers reimb relative to their costs</t>
  </si>
  <si>
    <t>No. HPs in market</t>
  </si>
  <si>
    <t># HPs/networks</t>
  </si>
  <si>
    <t># physicians in a single contract as % total phys network</t>
  </si>
  <si>
    <t>Average discount level</t>
  </si>
  <si>
    <t>Mean % leaving</t>
  </si>
  <si>
    <t>In network percent of utilization</t>
  </si>
  <si>
    <t>% of network providers capitated</t>
  </si>
  <si>
    <t>Need a list of automatic average inputs</t>
  </si>
  <si>
    <t>Normalized</t>
  </si>
  <si>
    <t>Inputs</t>
  </si>
  <si>
    <t>% of Enrollee's that are Medicare / MedSupp</t>
  </si>
  <si>
    <t>Mean % Exiting</t>
  </si>
  <si>
    <t>Variance in % Exiting</t>
  </si>
  <si>
    <t>% Network Owned (versus rented)</t>
  </si>
  <si>
    <t>% of MSA covered by Network</t>
  </si>
  <si>
    <t>% of Network that is Center of Excellence Provider</t>
  </si>
  <si>
    <t>Hospital Reimbursement relative to competitor HPs</t>
  </si>
  <si>
    <t>Physician Reimbursement relative to competitor HPs</t>
  </si>
  <si>
    <t>Influence</t>
  </si>
  <si>
    <t>Network Risk Model</t>
  </si>
  <si>
    <t>Provider Withdrawal</t>
  </si>
  <si>
    <t>Provider Financial Failure</t>
  </si>
  <si>
    <t>Low Risk</t>
  </si>
  <si>
    <t>High Risk</t>
  </si>
  <si>
    <t>Annual Premium</t>
  </si>
  <si>
    <t>Loss Ratio</t>
  </si>
  <si>
    <t>Health Plan Name</t>
  </si>
  <si>
    <t>HP ABC</t>
  </si>
  <si>
    <t>rating (1=unmgd, 10= well mgd)</t>
  </si>
  <si>
    <t>Network Characteristics:</t>
  </si>
  <si>
    <t>Input Format</t>
  </si>
  <si>
    <t>Value</t>
  </si>
  <si>
    <t>% of Enrollee's that are Medicare</t>
  </si>
  <si>
    <t>Scale</t>
  </si>
  <si>
    <t>Low</t>
  </si>
  <si>
    <t>High</t>
  </si>
  <si>
    <t>Raw-P-Score</t>
  </si>
  <si>
    <t>Raw-SD-Score</t>
  </si>
  <si>
    <t>Est-P-Score</t>
  </si>
  <si>
    <t>New-P-Score</t>
  </si>
  <si>
    <t>Raw-P</t>
  </si>
  <si>
    <t>Est-P</t>
  </si>
  <si>
    <t>New-P</t>
  </si>
  <si>
    <t>Location</t>
  </si>
  <si>
    <t>Est-SD-Score</t>
  </si>
  <si>
    <t>New-SD-Score</t>
  </si>
  <si>
    <t>Raw-SD</t>
  </si>
  <si>
    <t>Est-SD</t>
  </si>
  <si>
    <t>New-SD</t>
  </si>
  <si>
    <t xml:space="preserve">Medium </t>
  </si>
  <si>
    <t>Probability</t>
  </si>
  <si>
    <t xml:space="preserve">95%tile </t>
  </si>
  <si>
    <t>Medians for Proportion of Providers Leaving</t>
  </si>
  <si>
    <t>Std. Devs. For Proportion of Providers Leaving</t>
  </si>
  <si>
    <t>95%tiles for Proportion of Providers Leaving</t>
  </si>
  <si>
    <t>Medians for Provider Financial Failure</t>
  </si>
  <si>
    <t>95%tiles for Provider Financial Failure</t>
  </si>
  <si>
    <t>Std. Devs. For Provider Financial Failure</t>
  </si>
  <si>
    <t>Mean</t>
  </si>
  <si>
    <t>Std. Dev.</t>
  </si>
  <si>
    <t>Withdrawl</t>
  </si>
  <si>
    <t>Raw Score</t>
  </si>
  <si>
    <t>Adj. Score</t>
  </si>
  <si>
    <t>Proportion of Providers that Withdraw</t>
  </si>
  <si>
    <t>Std. Dev. Proportion Withdraw</t>
  </si>
  <si>
    <t>Proportion Providers Financially Fail</t>
  </si>
  <si>
    <t>INPUTS</t>
  </si>
  <si>
    <t>Withdraw Cost</t>
  </si>
  <si>
    <t>Withdraw Prob</t>
  </si>
  <si>
    <t>Failure Prob</t>
  </si>
  <si>
    <t>Failure Cost</t>
  </si>
  <si>
    <t>Low-Bound</t>
  </si>
  <si>
    <t>Up-Bound</t>
  </si>
  <si>
    <t>Financial Failure</t>
  </si>
  <si>
    <t>pdf(Total)</t>
  </si>
  <si>
    <t>Total</t>
  </si>
  <si>
    <t>unscaled pdf</t>
  </si>
  <si>
    <t>Median</t>
  </si>
  <si>
    <t>Pct Withdral</t>
  </si>
  <si>
    <t>Pct. Failure</t>
  </si>
  <si>
    <t>Coefs.</t>
  </si>
  <si>
    <t>Medium</t>
  </si>
  <si>
    <t>MEAN</t>
  </si>
  <si>
    <t>Scaled pdf</t>
  </si>
  <si>
    <t>Percentile</t>
  </si>
  <si>
    <t>Marker</t>
  </si>
  <si>
    <t>Put test inputs in this color cells</t>
  </si>
  <si>
    <t>Adjust cells in red to calibrate</t>
  </si>
  <si>
    <t>Calibration is complete when these cells are approx equal</t>
  </si>
  <si>
    <t>Provider Withdrawl Proportion</t>
  </si>
  <si>
    <t>Provider Financial Failure Proportion</t>
  </si>
  <si>
    <t>RESULTS</t>
  </si>
  <si>
    <t>Other Results</t>
  </si>
  <si>
    <t>Global:</t>
  </si>
  <si>
    <t>Median Percent Cost as % of In-Network</t>
  </si>
  <si>
    <t>95%tile Percent Cost as % of In-Network</t>
  </si>
  <si>
    <t>Withdrawal</t>
  </si>
  <si>
    <t>Loss Ratio Impact</t>
  </si>
  <si>
    <t>Area Name</t>
  </si>
  <si>
    <t>State</t>
  </si>
  <si>
    <t>Sub-Region</t>
  </si>
  <si>
    <t>Region</t>
  </si>
  <si>
    <t>Number of Hospitals</t>
  </si>
  <si>
    <t>Number of Health Insurance Companies</t>
  </si>
  <si>
    <t>Sub-Region % Capitation</t>
  </si>
  <si>
    <t>Region % Capitation</t>
  </si>
  <si>
    <t>Abilene, TX</t>
  </si>
  <si>
    <t>Akron, OH</t>
  </si>
  <si>
    <t>Albany, GA</t>
  </si>
  <si>
    <t>Albany--Schenectady--Troy, NY</t>
  </si>
  <si>
    <t>Albuquerque, NM</t>
  </si>
  <si>
    <t>Alexandria, LA</t>
  </si>
  <si>
    <t>CA</t>
  </si>
  <si>
    <t>Allentown--Bethlehem--Easton, PA</t>
  </si>
  <si>
    <t>Altoona, PA</t>
  </si>
  <si>
    <t>Amarillo, TX</t>
  </si>
  <si>
    <t>Anchorage, AK</t>
  </si>
  <si>
    <t>Ann Arbor, MI</t>
  </si>
  <si>
    <t>Anniston, AL</t>
  </si>
  <si>
    <t>Appleton--Oshkosh--Neenah, WI</t>
  </si>
  <si>
    <t>Asheville, NC</t>
  </si>
  <si>
    <t>Athens, GA</t>
  </si>
  <si>
    <t>Atlanta, GA</t>
  </si>
  <si>
    <t>Atlantic--Cape May, NJ</t>
  </si>
  <si>
    <t>Auburn-Opelika, AL</t>
  </si>
  <si>
    <t>Augusta--Aiken, GA--SC</t>
  </si>
  <si>
    <t>Austin--San Marcos, TX</t>
  </si>
  <si>
    <t>Bakersfield, CA</t>
  </si>
  <si>
    <t>Baltimore, MD</t>
  </si>
  <si>
    <t>Bangor, ME</t>
  </si>
  <si>
    <t>Barnstable--Yarmouth, MA</t>
  </si>
  <si>
    <t>Baton Rouge, LA</t>
  </si>
  <si>
    <t>Beaumont--Port Arthur, TX</t>
  </si>
  <si>
    <t>Bellingham, WA</t>
  </si>
  <si>
    <t>Benton Harbor, MI</t>
  </si>
  <si>
    <t>Bergen--Passaic, NJ</t>
  </si>
  <si>
    <t>Billings, MT</t>
  </si>
  <si>
    <t>Biloxi--Gulfport--Pascagoula, MS</t>
  </si>
  <si>
    <t>Binghamton, NY</t>
  </si>
  <si>
    <t>Birmingham, AL</t>
  </si>
  <si>
    <t>Bismarck, ND</t>
  </si>
  <si>
    <t>Bloomington, IN</t>
  </si>
  <si>
    <t>Bloomington--Normal, IL</t>
  </si>
  <si>
    <t>Boise City, ID</t>
  </si>
  <si>
    <t>Boston--Worcester--Lawrence--Lowell--Brockton, MA--NH</t>
  </si>
  <si>
    <t>Boulder--Longmont, CO</t>
  </si>
  <si>
    <t>Brazoria, TX</t>
  </si>
  <si>
    <t>Bremerton, WA</t>
  </si>
  <si>
    <t>Brownsville--Harlingen--San Benito, TX</t>
  </si>
  <si>
    <t>Bryan--College Station, TX</t>
  </si>
  <si>
    <t>Buffalo--Niagara Falls, NY</t>
  </si>
  <si>
    <t>Burlington, VT</t>
  </si>
  <si>
    <t>Canton--Massillon, OH</t>
  </si>
  <si>
    <t>Casper, WY</t>
  </si>
  <si>
    <t>Cedar Rapids, IA</t>
  </si>
  <si>
    <t>Champaign--Urbana, IL</t>
  </si>
  <si>
    <t>Charleston--North Charleston, SC</t>
  </si>
  <si>
    <t>Charleston, WV</t>
  </si>
  <si>
    <t>Charlotte--Gastonia--Rock Hill, NC--SC</t>
  </si>
  <si>
    <t>Charlottesville, VA</t>
  </si>
  <si>
    <t>Chattanooga, TN--GA</t>
  </si>
  <si>
    <t>Cheyenne, WY</t>
  </si>
  <si>
    <t>Chicago, IL</t>
  </si>
  <si>
    <t>Chico--Paradise, CA</t>
  </si>
  <si>
    <t>Cincinnati, OH--KY--IN</t>
  </si>
  <si>
    <t>Clarksville--Hopkinsville, TN--KY</t>
  </si>
  <si>
    <t>Cleveland--Lorain--Elyria, OH</t>
  </si>
  <si>
    <t>Colorado Springs, CO</t>
  </si>
  <si>
    <t>Columbia, MO</t>
  </si>
  <si>
    <t>Columbia, SC</t>
  </si>
  <si>
    <t>Columbus, GA--AL</t>
  </si>
  <si>
    <t>Columbus, OH</t>
  </si>
  <si>
    <t>Corpus Christi, TX</t>
  </si>
  <si>
    <t>Corvallis, OR</t>
  </si>
  <si>
    <t>Cumberland, MD--WV</t>
  </si>
  <si>
    <t>Dallas, TX</t>
  </si>
  <si>
    <t>Danville, VA</t>
  </si>
  <si>
    <t>Davenport--Moline--Rock Island, IA--IL</t>
  </si>
  <si>
    <t>Dayton--Springfield, OH</t>
  </si>
  <si>
    <t>Daytona Beach, FL</t>
  </si>
  <si>
    <t>Decatur, AL</t>
  </si>
  <si>
    <t>Decatur, IL</t>
  </si>
  <si>
    <t>Denver, CO</t>
  </si>
  <si>
    <t>Des Moines, IA</t>
  </si>
  <si>
    <t>Detroit, MI</t>
  </si>
  <si>
    <t>Dothan, AL</t>
  </si>
  <si>
    <t>Dover, DE</t>
  </si>
  <si>
    <t>Dubuque, IA</t>
  </si>
  <si>
    <t>Duluth--Superior, MN--WI</t>
  </si>
  <si>
    <t>Dutchess County, NY</t>
  </si>
  <si>
    <t>Eau Claire, WI</t>
  </si>
  <si>
    <t>El Paso, TX</t>
  </si>
  <si>
    <t>Elkhart--Goshen, IN</t>
  </si>
  <si>
    <t>Elmira, NY</t>
  </si>
  <si>
    <t>Enid, OK</t>
  </si>
  <si>
    <t>Erie, PA</t>
  </si>
  <si>
    <t>Eugene--Springfield, OR</t>
  </si>
  <si>
    <t>Evansville--Henderson, IN--KY</t>
  </si>
  <si>
    <t>Fargo--Moorhead, ND--MN</t>
  </si>
  <si>
    <t>Fayetteville, NC</t>
  </si>
  <si>
    <t>Fayetteville--Springdale--Rogers, AR</t>
  </si>
  <si>
    <t>Flagstaff, AZ--UT</t>
  </si>
  <si>
    <t>Flint, MI</t>
  </si>
  <si>
    <t>Florence, AL</t>
  </si>
  <si>
    <t>Florence, SC</t>
  </si>
  <si>
    <t>Fort Collins--Loveland, CO</t>
  </si>
  <si>
    <t>Fort Lauderdale, FL</t>
  </si>
  <si>
    <t>Fort Myers--Cape Coral, FL</t>
  </si>
  <si>
    <t>Fort Pierce--Port St. Lucie, FL</t>
  </si>
  <si>
    <t>Fort Smith, AR--OK</t>
  </si>
  <si>
    <t>Fort Walton Beach, FL</t>
  </si>
  <si>
    <t>Fort Wayne, IN</t>
  </si>
  <si>
    <t>Fort Worth--Arlington, TX</t>
  </si>
  <si>
    <t>Fresno, CA</t>
  </si>
  <si>
    <t>Gadsden, AL</t>
  </si>
  <si>
    <t>Gainesville, FL</t>
  </si>
  <si>
    <t>Galveston--Texas City, TX</t>
  </si>
  <si>
    <t>Gary, IN</t>
  </si>
  <si>
    <t>Glens Falls, NY</t>
  </si>
  <si>
    <t>Goldsboro, NC</t>
  </si>
  <si>
    <t>Grand Forks, ND--MN</t>
  </si>
  <si>
    <t>Grand Junction, CO</t>
  </si>
  <si>
    <t>Grand Rapids--Muskegon--Holland, MI</t>
  </si>
  <si>
    <t>Great Falls, MT</t>
  </si>
  <si>
    <t>Greeley, CO</t>
  </si>
  <si>
    <t>Green Bay, WI</t>
  </si>
  <si>
    <t>Greensboro--Winston-Salem--High Point, NC</t>
  </si>
  <si>
    <t>Greenville, NC</t>
  </si>
  <si>
    <t>Greenville--Spartanburg--Anderson, SC</t>
  </si>
  <si>
    <t>Hagerstown, MD</t>
  </si>
  <si>
    <t>Hamilton--Middletown, OH</t>
  </si>
  <si>
    <t>Harrisburg--Lebanon--Carlisle, PA</t>
  </si>
  <si>
    <t>Hartford, CT</t>
  </si>
  <si>
    <t>Hattiesburg, MS</t>
  </si>
  <si>
    <t>Hickory--Morganton--Lenoir, NC</t>
  </si>
  <si>
    <t>Honolulu, HI</t>
  </si>
  <si>
    <t>Houma, LA</t>
  </si>
  <si>
    <t>Houston, TX</t>
  </si>
  <si>
    <t>Huntington--Ashland, WV--KY--OH</t>
  </si>
  <si>
    <t>Huntsville, AL</t>
  </si>
  <si>
    <t>Indianapolis, IN</t>
  </si>
  <si>
    <t>Iowa City, IA</t>
  </si>
  <si>
    <t>Jackson, MI</t>
  </si>
  <si>
    <t>Jackson, MS</t>
  </si>
  <si>
    <t>Jackson, TN</t>
  </si>
  <si>
    <t>Jacksonville, FL</t>
  </si>
  <si>
    <t>Jacksonville, NC</t>
  </si>
  <si>
    <t>Jamestown, NY</t>
  </si>
  <si>
    <t>Janesville--Beloit, WI</t>
  </si>
  <si>
    <t>Jersey City, NJ</t>
  </si>
  <si>
    <t>Johnson City--Kingsport--Bristol, TN--VA</t>
  </si>
  <si>
    <t>Johnstown, PA</t>
  </si>
  <si>
    <t>Jonesboro, AR</t>
  </si>
  <si>
    <t>Joplin, MO</t>
  </si>
  <si>
    <t>Kalamazoo--Battle Creek, MI</t>
  </si>
  <si>
    <t>Kankakee, IL</t>
  </si>
  <si>
    <t>Kansas City, MO--KS</t>
  </si>
  <si>
    <t>Kenosha, WI</t>
  </si>
  <si>
    <t>Killeen--Temple, TX</t>
  </si>
  <si>
    <t>Knoxville, TN</t>
  </si>
  <si>
    <t>Kokomo, IN</t>
  </si>
  <si>
    <t>La Crosse, WI--MN</t>
  </si>
  <si>
    <t>Lafayette, LA</t>
  </si>
  <si>
    <t>Lafayette, IN</t>
  </si>
  <si>
    <t>Lake Charles, LA</t>
  </si>
  <si>
    <t>Lakeland--Winter Haven, FL</t>
  </si>
  <si>
    <t>Lancaster, PA</t>
  </si>
  <si>
    <t>Lansing--East Lansing, MI</t>
  </si>
  <si>
    <t>Laredo, TX</t>
  </si>
  <si>
    <t>Las Cruces, NM</t>
  </si>
  <si>
    <t>Las Vegas, NV--AZ</t>
  </si>
  <si>
    <t>Lawrence, KS</t>
  </si>
  <si>
    <t>Lawton, OK</t>
  </si>
  <si>
    <t>Lewiston--Auburn, ME</t>
  </si>
  <si>
    <t>Lexington, KY</t>
  </si>
  <si>
    <t>Lima, OH</t>
  </si>
  <si>
    <t>Lincoln, NE</t>
  </si>
  <si>
    <t>Little Rock--North Little Rock, AR</t>
  </si>
  <si>
    <t>Longview--Marshall, TX</t>
  </si>
  <si>
    <t>Los Angeles--Long Beach, CA</t>
  </si>
  <si>
    <t>Louisville, KY--IN</t>
  </si>
  <si>
    <t>Lubbock, TX</t>
  </si>
  <si>
    <t>Lynchburg, VA</t>
  </si>
  <si>
    <t>Macon, GA</t>
  </si>
  <si>
    <t>Madison, WI</t>
  </si>
  <si>
    <t>Mansfield, OH</t>
  </si>
  <si>
    <t>McAllen--Edinburg--Mission, TX</t>
  </si>
  <si>
    <t>Medford--Ashland, OR</t>
  </si>
  <si>
    <t>Melbourne--Titusville--Palm Bay, FL</t>
  </si>
  <si>
    <t>Memphis, TN--AR--MS</t>
  </si>
  <si>
    <t>Merced, CA</t>
  </si>
  <si>
    <t>Miami, FL</t>
  </si>
  <si>
    <t>Middlesex--Somerset--Hunterdon, NJ</t>
  </si>
  <si>
    <t>Milwaukee--Waukesha, WI</t>
  </si>
  <si>
    <t>Minneapolis--St. Paul, MN--WI</t>
  </si>
  <si>
    <t>Missoula, MT</t>
  </si>
  <si>
    <t>Mobile, AL</t>
  </si>
  <si>
    <t>Modesto, CA</t>
  </si>
  <si>
    <t>Monmouth--Ocean, NJ</t>
  </si>
  <si>
    <t>Monroe, LA</t>
  </si>
  <si>
    <t>Montgomery, AL</t>
  </si>
  <si>
    <t>Muncie, IN</t>
  </si>
  <si>
    <t>Myrtle Beach, SC</t>
  </si>
  <si>
    <t>Naples, FL</t>
  </si>
  <si>
    <t>Nashville, TN</t>
  </si>
  <si>
    <t>Nassau--Suffolk, NY</t>
  </si>
  <si>
    <t>New Haven--Bridgeport--Stamford--Danbury--Waterbury, CT</t>
  </si>
  <si>
    <t>New London--Norwich, CT</t>
  </si>
  <si>
    <t>New Orleans, LA</t>
  </si>
  <si>
    <t>New York, NY</t>
  </si>
  <si>
    <t>Newark, NJ</t>
  </si>
  <si>
    <t>Newburgh, NY--PA</t>
  </si>
  <si>
    <t>Norfolk--Virginia Beach--Newport News, VA--NC</t>
  </si>
  <si>
    <t>Oakland, CA</t>
  </si>
  <si>
    <t>Ocala, FL</t>
  </si>
  <si>
    <t>Odessa--Midland, TX</t>
  </si>
  <si>
    <t>Oklahoma City, OK</t>
  </si>
  <si>
    <t>Olympia, WA</t>
  </si>
  <si>
    <t>Omaha, NE--IA</t>
  </si>
  <si>
    <t>Orange County, CA</t>
  </si>
  <si>
    <t>Orlando, FL</t>
  </si>
  <si>
    <t>Owensboro, KY</t>
  </si>
  <si>
    <t>Panama City, FL</t>
  </si>
  <si>
    <t>Parkersburg--Marietta, WV--OH</t>
  </si>
  <si>
    <t>Pensacola, FL</t>
  </si>
  <si>
    <t>Peoria--Pekin, IL</t>
  </si>
  <si>
    <t>Philadelphia, PA--NJ</t>
  </si>
  <si>
    <t>Phoenix--Mesa, AZ</t>
  </si>
  <si>
    <t>Pine Bluff, AR</t>
  </si>
  <si>
    <t>Pittsburgh, PA</t>
  </si>
  <si>
    <t>Pittsfield, MA</t>
  </si>
  <si>
    <t>Pocatello, ID</t>
  </si>
  <si>
    <t>Portland, ME</t>
  </si>
  <si>
    <t>Portland--Vancouver, OR--WA</t>
  </si>
  <si>
    <t>Providence--Warwick--Pawtucket, RI</t>
  </si>
  <si>
    <t>Provo--Orem, UT</t>
  </si>
  <si>
    <t>Pueblo, CO</t>
  </si>
  <si>
    <t>Punta Gorda, FL</t>
  </si>
  <si>
    <t>Racine, WI</t>
  </si>
  <si>
    <t>Raleigh--Durham--Chapel Hill, NC</t>
  </si>
  <si>
    <t>Rapid City, SD</t>
  </si>
  <si>
    <t>Reading, PA</t>
  </si>
  <si>
    <t>Redding, CA</t>
  </si>
  <si>
    <t>Reno, NV</t>
  </si>
  <si>
    <t>Richland--Kennewick--Pasco, WA</t>
  </si>
  <si>
    <t>Richmond--Petersburg, VA</t>
  </si>
  <si>
    <t>Riverside--San Bernardino, CA</t>
  </si>
  <si>
    <t>Roanoke, VA</t>
  </si>
  <si>
    <t>Rochester, MN</t>
  </si>
  <si>
    <t>Rochester, NY</t>
  </si>
  <si>
    <t>Rockford, IL</t>
  </si>
  <si>
    <t>Rocky Mount, NC</t>
  </si>
  <si>
    <t>Sacramento, CA</t>
  </si>
  <si>
    <t>Saginaw--Bay City--Midland, MI</t>
  </si>
  <si>
    <t>St. Cloud, MN</t>
  </si>
  <si>
    <t>St. Joseph, MO</t>
  </si>
  <si>
    <t>St. Louis, MO--IL</t>
  </si>
  <si>
    <t>Salem, OR</t>
  </si>
  <si>
    <t>Salinas, CA</t>
  </si>
  <si>
    <t>Salt Lake City--Ogden, UT</t>
  </si>
  <si>
    <t>San Angelo, TX</t>
  </si>
  <si>
    <t>San Antonio, TX</t>
  </si>
  <si>
    <t>San Diego, CA</t>
  </si>
  <si>
    <t>San Francisco, CA</t>
  </si>
  <si>
    <t>San Jose, CA</t>
  </si>
  <si>
    <t>San Luis Obispo--Atascadero--Paso Robles, CA</t>
  </si>
  <si>
    <t>Santa Barbara--Santa Maria--Lompoc, CA</t>
  </si>
  <si>
    <t>Santa Cruz--Watsonville, CA</t>
  </si>
  <si>
    <t>Santa Fe, NM</t>
  </si>
  <si>
    <t>Santa Rosa, CA</t>
  </si>
  <si>
    <t>Sarasota--Bradenton, FL</t>
  </si>
  <si>
    <t>Savannah, GA</t>
  </si>
  <si>
    <t>Scranton--Wilkes-Barre--Hazleton, PA</t>
  </si>
  <si>
    <t>Seattle--Bellevue--Everett, WA</t>
  </si>
  <si>
    <t>Sharon, PA</t>
  </si>
  <si>
    <t>Sheboygan, WI</t>
  </si>
  <si>
    <t>Sherman--Denison, TX</t>
  </si>
  <si>
    <t>Shreveport--Bossier City, LA</t>
  </si>
  <si>
    <t>Sioux City, IA--NE</t>
  </si>
  <si>
    <t>Sioux Falls, SD</t>
  </si>
  <si>
    <t>South Bend, IN</t>
  </si>
  <si>
    <t>Spokane, WA</t>
  </si>
  <si>
    <t>Springfield, IL</t>
  </si>
  <si>
    <t>Springfield, MO</t>
  </si>
  <si>
    <t>Springfield, MA</t>
  </si>
  <si>
    <t>State College, PA</t>
  </si>
  <si>
    <t>Steubenville--Weirton, OH--WV</t>
  </si>
  <si>
    <t>Stockton--Lodi, CA</t>
  </si>
  <si>
    <t>Sumter, SC</t>
  </si>
  <si>
    <t>Syracuse, NY</t>
  </si>
  <si>
    <t>Tacoma, WA</t>
  </si>
  <si>
    <t>Tallahassee, FL</t>
  </si>
  <si>
    <t>Tampa--St. Petersburg--Clearwater, FL</t>
  </si>
  <si>
    <t>Terre Haute, IN</t>
  </si>
  <si>
    <t>Texarkana, TX--Texarkana, AR</t>
  </si>
  <si>
    <t>Toledo, OH</t>
  </si>
  <si>
    <t>Topeka, KS</t>
  </si>
  <si>
    <t>Trenton, NJ</t>
  </si>
  <si>
    <t>Tucson, AZ</t>
  </si>
  <si>
    <t>Tulsa, OK</t>
  </si>
  <si>
    <t>Tuscaloosa, AL</t>
  </si>
  <si>
    <t>Tyler, TX</t>
  </si>
  <si>
    <t>Utica--Rome, NY</t>
  </si>
  <si>
    <t>Vallejo--Fairfield--Napa, CA</t>
  </si>
  <si>
    <t>Ventura, CA</t>
  </si>
  <si>
    <t>Victoria, TX</t>
  </si>
  <si>
    <t>Vineland--Millville--Bridgeton, NJ</t>
  </si>
  <si>
    <t>Visalia--Tulare--Porterville, CA</t>
  </si>
  <si>
    <t>Waco, TX</t>
  </si>
  <si>
    <t>Washington, DC--MD--VA--WV</t>
  </si>
  <si>
    <t>Waterloo--Cedar Falls, IA</t>
  </si>
  <si>
    <t>Wausau, WI</t>
  </si>
  <si>
    <t>West Palm Beach--Boca Raton, FL</t>
  </si>
  <si>
    <t>Wheeling, WV--OH</t>
  </si>
  <si>
    <t>Wichita, KS</t>
  </si>
  <si>
    <t>Wichita Falls, TX</t>
  </si>
  <si>
    <t>Williamsport, PA</t>
  </si>
  <si>
    <t>Wilmington--Newark, DE--MD</t>
  </si>
  <si>
    <t>Wilmington, NC</t>
  </si>
  <si>
    <t>Yakima, WA</t>
  </si>
  <si>
    <t>Yolo, CA</t>
  </si>
  <si>
    <t>York, PA</t>
  </si>
  <si>
    <t>Youngstown--Warren, OH</t>
  </si>
  <si>
    <t>Yuba City, CA</t>
  </si>
  <si>
    <t>Yuma, AZ</t>
  </si>
  <si>
    <t>TX</t>
  </si>
  <si>
    <t>SOUTH</t>
  </si>
  <si>
    <t>OH</t>
  </si>
  <si>
    <t>MIDWEST</t>
  </si>
  <si>
    <t>GA</t>
  </si>
  <si>
    <t>South Atlantic</t>
  </si>
  <si>
    <t>NY</t>
  </si>
  <si>
    <t>NM</t>
  </si>
  <si>
    <t>WEST</t>
  </si>
  <si>
    <t>PA</t>
  </si>
  <si>
    <t>NA</t>
  </si>
  <si>
    <t>AK</t>
  </si>
  <si>
    <t>MI</t>
  </si>
  <si>
    <t>AL</t>
  </si>
  <si>
    <t>WI</t>
  </si>
  <si>
    <t>NC</t>
  </si>
  <si>
    <t>NJ</t>
  </si>
  <si>
    <t>SC</t>
  </si>
  <si>
    <t>MD</t>
  </si>
  <si>
    <t>ME</t>
  </si>
  <si>
    <t>New England</t>
  </si>
  <si>
    <t>MA</t>
  </si>
  <si>
    <t>WA</t>
  </si>
  <si>
    <t>MT</t>
  </si>
  <si>
    <t>MS</t>
  </si>
  <si>
    <t>ND</t>
  </si>
  <si>
    <t>IN</t>
  </si>
  <si>
    <t>IL</t>
  </si>
  <si>
    <t>ID</t>
  </si>
  <si>
    <t>CO</t>
  </si>
  <si>
    <t>VT</t>
  </si>
  <si>
    <t>WY</t>
  </si>
  <si>
    <t>IA</t>
  </si>
  <si>
    <t>WV</t>
  </si>
  <si>
    <t>VA</t>
  </si>
  <si>
    <t>KY</t>
  </si>
  <si>
    <t>MO</t>
  </si>
  <si>
    <t>OR</t>
  </si>
  <si>
    <t>FL</t>
  </si>
  <si>
    <t>DE</t>
  </si>
  <si>
    <t>OK</t>
  </si>
  <si>
    <t>MN</t>
  </si>
  <si>
    <t>AR</t>
  </si>
  <si>
    <t>UT</t>
  </si>
  <si>
    <t>CT</t>
  </si>
  <si>
    <t>HI</t>
  </si>
  <si>
    <t>TN</t>
  </si>
  <si>
    <t>KS</t>
  </si>
  <si>
    <t>AZ</t>
  </si>
  <si>
    <t>NE</t>
  </si>
  <si>
    <t>RI</t>
  </si>
  <si>
    <t>NV</t>
  </si>
  <si>
    <t>MSA</t>
  </si>
  <si>
    <t>MSA Information</t>
  </si>
  <si>
    <t>Benchmark /</t>
  </si>
  <si>
    <t># HPs</t>
  </si>
  <si>
    <t>% of Claim Cost In-Net</t>
  </si>
  <si>
    <t>Median Total Dollar Impact</t>
  </si>
  <si>
    <t>Total Cost Distribution</t>
  </si>
  <si>
    <t>Std. Dev</t>
  </si>
  <si>
    <t>Cost</t>
  </si>
  <si>
    <t>Cummulative</t>
  </si>
  <si>
    <t>Distribution</t>
  </si>
  <si>
    <t xml:space="preserve">Median </t>
  </si>
  <si>
    <t>Alpha</t>
  </si>
  <si>
    <t>Beta</t>
  </si>
  <si>
    <t>pdf</t>
  </si>
  <si>
    <t>Est. Mean</t>
  </si>
  <si>
    <t>Est. Std. Dev.</t>
  </si>
  <si>
    <t>Corr. Coef.</t>
  </si>
  <si>
    <t>Mode</t>
  </si>
  <si>
    <t>Provider Withdrawal - Mean</t>
  </si>
  <si>
    <t>Provider Withdrawal - SD</t>
  </si>
  <si>
    <t>Provider Failure - Mean</t>
  </si>
  <si>
    <t>Provider Failure - SD</t>
  </si>
  <si>
    <t>Provider withdrawal is about ten (10) times as important as Provider financial failure</t>
  </si>
  <si>
    <t>DC</t>
  </si>
  <si>
    <t>LA</t>
  </si>
  <si>
    <t xml:space="preserve">Note:  If you did not see a use agreement when you first opened the software, please close the software and reopen it with macros enabled.  </t>
  </si>
  <si>
    <t xml:space="preserve"> Use of this software is subject to that agreement - do not use this software without first reviewing that agreement.</t>
  </si>
  <si>
    <t>Std. Dev. Proportion Fail</t>
  </si>
  <si>
    <t>Network providers reimbursement relative to their costs</t>
  </si>
  <si>
    <t>West South Central</t>
  </si>
  <si>
    <t>East North Central</t>
  </si>
  <si>
    <t>Middle Atlantic</t>
  </si>
  <si>
    <t>NORTHEAST</t>
  </si>
  <si>
    <t>Mountain</t>
  </si>
  <si>
    <t>Pacific</t>
  </si>
  <si>
    <t>East South Central</t>
  </si>
  <si>
    <t>West North Central</t>
  </si>
  <si>
    <t>Society of Actuaries' Research Project - Health Plan Provider Network Risk Model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</si>
</sst>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  <numFmt numFmtId="170" formatCode="0.0%"/>
    <numFmt numFmtId="171" formatCode="0.000%"/>
    <numFmt numFmtId="172" formatCode="0.0000%"/>
    <numFmt numFmtId="173" formatCode="_(* #,##0.000_);_(* \(#,##0.000\);_(* &quot;-&quot;??_);_(@_)"/>
    <numFmt numFmtId="174" formatCode="_(* #,##0.000_);_(* \(#,##0.000\);_(* &quot;-&quot;???_);_(@_)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_(* #,##0.0000_);_(* \(#,##0.0000\);_(* &quot;-&quot;??_);_(@_)"/>
    <numFmt numFmtId="178" formatCode="0.00000000000000%"/>
    <numFmt numFmtId="179" formatCode="_(* #,##0.0000_);_(* \(#,##0.0000\);_(* &quot;-&quot;????_);_(@_)"/>
    <numFmt numFmtId="180" formatCode="0.0000000"/>
    <numFmt numFmtId="181" formatCode="0.00000000"/>
    <numFmt numFmtId="182" formatCode="0.000000000"/>
    <numFmt numFmtId="183" formatCode="0.0000000000"/>
    <numFmt numFmtId="184" formatCode="0.00000000000"/>
    <numFmt numFmtId="185" formatCode="0.000000"/>
    <numFmt numFmtId="186" formatCode="0.00000"/>
    <numFmt numFmtId="187" formatCode="0.0000"/>
    <numFmt numFmtId="188" formatCode="0.000"/>
    <numFmt numFmtId="189" formatCode="0.0000000000000000%"/>
    <numFmt numFmtId="190" formatCode="0.00000000000000000%"/>
    <numFmt numFmtId="191" formatCode="0.000000000000000000%"/>
    <numFmt numFmtId="192" formatCode="0.000000000000000%"/>
    <numFmt numFmtId="193" formatCode="0.0000000000000%"/>
    <numFmt numFmtId="194" formatCode="0.000000000000%"/>
    <numFmt numFmtId="195" formatCode="0.00000000000%"/>
    <numFmt numFmtId="196" formatCode="0.0000000000%"/>
    <numFmt numFmtId="197" formatCode="0.000000000%"/>
    <numFmt numFmtId="198" formatCode="0.00000000%"/>
    <numFmt numFmtId="199" formatCode="0.0000000%"/>
    <numFmt numFmtId="200" formatCode="0.000000%"/>
    <numFmt numFmtId="201" formatCode="0.00000%"/>
    <numFmt numFmtId="202" formatCode="_(* #,##0.00000_);_(* \(#,##0.00000\);_(* &quot;-&quot;??_);_(@_)"/>
    <numFmt numFmtId="203" formatCode="0.0"/>
    <numFmt numFmtId="204" formatCode="_(* #,##0.000000_);_(* \(#,##0.000000\);_(* &quot;-&quot;??_);_(@_)"/>
    <numFmt numFmtId="205" formatCode="_(* #,##0.0000000_);_(* \(#,##0.0000000\);_(* &quot;-&quot;??_);_(@_)"/>
    <numFmt numFmtId="206" formatCode="_(* #,##0.00000000_);_(* \(#,##0.00000000\);_(* &quot;-&quot;??_);_(@_)"/>
    <numFmt numFmtId="207" formatCode="0.0E+00"/>
    <numFmt numFmtId="208" formatCode="0.000E+00"/>
    <numFmt numFmtId="209" formatCode="0E+00"/>
    <numFmt numFmtId="210" formatCode="_(&quot;$&quot;* #,##0.000_);_(&quot;$&quot;* \(#,##0.000\);_(&quot;$&quot;* &quot;-&quot;??_);_(@_)"/>
    <numFmt numFmtId="211" formatCode="_(&quot;$&quot;* #,##0.0000_);_(&quot;$&quot;* \(#,##0.0000\);_(&quot;$&quot;* &quot;-&quot;??_);_(@_)"/>
    <numFmt numFmtId="212" formatCode="_(&quot;$&quot;* #,##0.00000_);_(&quot;$&quot;* \(#,##0.00000\);_(&quot;$&quot;* &quot;-&quot;??_);_(@_)"/>
  </numFmts>
  <fonts count="2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"/>
      <family val="0"/>
    </font>
    <font>
      <b/>
      <sz val="10"/>
      <name val="Arial"/>
      <family val="0"/>
    </font>
    <font>
      <b/>
      <sz val="11.75"/>
      <name val="Arial"/>
      <family val="0"/>
    </font>
    <font>
      <sz val="11.75"/>
      <name val="Arial"/>
      <family val="0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sz val="5.5"/>
      <name val="Arial"/>
      <family val="0"/>
    </font>
    <font>
      <sz val="8"/>
      <name val="Tahoma"/>
      <family val="2"/>
    </font>
    <font>
      <sz val="8"/>
      <name val="Times New Roman"/>
      <family val="1"/>
    </font>
    <font>
      <sz val="8"/>
      <name val="Arial"/>
      <family val="2"/>
    </font>
    <font>
      <b/>
      <sz val="24"/>
      <color indexed="48"/>
      <name val="Times New Roman"/>
      <family val="1"/>
    </font>
    <font>
      <b/>
      <sz val="9.5"/>
      <name val="Times New Roman"/>
      <family val="1"/>
    </font>
    <font>
      <b/>
      <sz val="17"/>
      <name val="Times New Roman"/>
      <family val="1"/>
    </font>
    <font>
      <i/>
      <sz val="12"/>
      <name val="Times New Roman"/>
      <family val="1"/>
    </font>
    <font>
      <b/>
      <sz val="9.25"/>
      <name val="Arial"/>
      <family val="0"/>
    </font>
    <font>
      <b/>
      <sz val="8"/>
      <name val="Arial"/>
      <family val="0"/>
    </font>
    <font>
      <sz val="12"/>
      <color indexed="8"/>
      <name val="Times New Roman"/>
      <family val="1"/>
    </font>
    <font>
      <b/>
      <sz val="11.5"/>
      <name val="Arial"/>
      <family val="0"/>
    </font>
    <font>
      <b/>
      <sz val="9.75"/>
      <name val="Arial"/>
      <family val="0"/>
    </font>
    <font>
      <sz val="9.75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 quotePrefix="1">
      <alignment horizontal="left" vertical="center"/>
    </xf>
    <xf numFmtId="9" fontId="4" fillId="0" borderId="0" xfId="21" applyFont="1" applyFill="1" applyBorder="1" applyAlignment="1">
      <alignment/>
    </xf>
    <xf numFmtId="173" fontId="4" fillId="0" borderId="0" xfId="15" applyNumberFormat="1" applyFont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 quotePrefix="1">
      <alignment horizontal="left"/>
    </xf>
    <xf numFmtId="0" fontId="4" fillId="0" borderId="0" xfId="0" applyFont="1" applyFill="1" applyBorder="1" applyAlignment="1" quotePrefix="1">
      <alignment horizontal="left"/>
    </xf>
    <xf numFmtId="173" fontId="3" fillId="0" borderId="0" xfId="15" applyNumberFormat="1" applyFont="1" applyBorder="1" applyAlignment="1">
      <alignment/>
    </xf>
    <xf numFmtId="0" fontId="4" fillId="0" borderId="0" xfId="0" applyFont="1" applyFill="1" applyBorder="1" applyAlignment="1">
      <alignment horizontal="left"/>
    </xf>
    <xf numFmtId="173" fontId="4" fillId="0" borderId="0" xfId="15" applyNumberFormat="1" applyFont="1" applyFill="1" applyBorder="1" applyAlignment="1">
      <alignment/>
    </xf>
    <xf numFmtId="173" fontId="3" fillId="0" borderId="0" xfId="15" applyNumberFormat="1" applyFont="1" applyFill="1" applyBorder="1" applyAlignment="1">
      <alignment/>
    </xf>
    <xf numFmtId="0" fontId="4" fillId="0" borderId="0" xfId="21" applyNumberFormat="1" applyFont="1" applyFill="1" applyBorder="1" applyAlignment="1">
      <alignment/>
    </xf>
    <xf numFmtId="9" fontId="4" fillId="0" borderId="0" xfId="21" applyFont="1" applyFill="1" applyBorder="1" applyAlignment="1">
      <alignment horizontal="center" vertical="center"/>
    </xf>
    <xf numFmtId="9" fontId="4" fillId="0" borderId="0" xfId="21" applyFont="1" applyFill="1" applyBorder="1" applyAlignment="1">
      <alignment horizontal="center"/>
    </xf>
    <xf numFmtId="169" fontId="4" fillId="0" borderId="0" xfId="0" applyNumberFormat="1" applyFont="1" applyBorder="1" applyAlignment="1">
      <alignment horizontal="left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21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Fill="1" applyBorder="1" applyAlignment="1">
      <alignment/>
    </xf>
    <xf numFmtId="177" fontId="4" fillId="0" borderId="0" xfId="15" applyNumberFormat="1" applyFont="1" applyBorder="1" applyAlignment="1" quotePrefix="1">
      <alignment horizontal="left"/>
    </xf>
    <xf numFmtId="9" fontId="4" fillId="0" borderId="0" xfId="2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21" applyNumberFormat="1" applyFont="1" applyFill="1" applyBorder="1" applyAlignment="1">
      <alignment horizontal="center"/>
    </xf>
    <xf numFmtId="177" fontId="4" fillId="0" borderId="0" xfId="15" applyNumberFormat="1" applyFont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10" fontId="4" fillId="0" borderId="0" xfId="21" applyNumberFormat="1" applyFont="1" applyAlignment="1">
      <alignment/>
    </xf>
    <xf numFmtId="9" fontId="4" fillId="0" borderId="0" xfId="21" applyFont="1" applyFill="1" applyAlignment="1">
      <alignment/>
    </xf>
    <xf numFmtId="169" fontId="4" fillId="0" borderId="0" xfId="15" applyNumberFormat="1" applyFont="1" applyFill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10" fontId="4" fillId="2" borderId="0" xfId="21" applyNumberFormat="1" applyFont="1" applyFill="1" applyBorder="1" applyAlignment="1">
      <alignment/>
    </xf>
    <xf numFmtId="0" fontId="4" fillId="3" borderId="0" xfId="0" applyFont="1" applyFill="1" applyAlignment="1">
      <alignment/>
    </xf>
    <xf numFmtId="0" fontId="3" fillId="4" borderId="0" xfId="0" applyFont="1" applyFill="1" applyAlignment="1">
      <alignment/>
    </xf>
    <xf numFmtId="43" fontId="4" fillId="0" borderId="0" xfId="15" applyNumberFormat="1" applyFont="1" applyBorder="1" applyAlignment="1" quotePrefix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 quotePrefix="1">
      <alignment horizontal="center"/>
    </xf>
    <xf numFmtId="0" fontId="4" fillId="0" borderId="2" xfId="0" applyFont="1" applyFill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188" fontId="4" fillId="0" borderId="0" xfId="0" applyNumberFormat="1" applyFont="1" applyBorder="1" applyAlignment="1">
      <alignment/>
    </xf>
    <xf numFmtId="0" fontId="8" fillId="0" borderId="4" xfId="0" applyFont="1" applyFill="1" applyBorder="1" applyAlignment="1">
      <alignment/>
    </xf>
    <xf numFmtId="0" fontId="8" fillId="0" borderId="0" xfId="0" applyFont="1" applyBorder="1" applyAlignment="1">
      <alignment/>
    </xf>
    <xf numFmtId="10" fontId="4" fillId="0" borderId="0" xfId="21" applyNumberFormat="1" applyFont="1" applyBorder="1" applyAlignment="1">
      <alignment/>
    </xf>
    <xf numFmtId="10" fontId="4" fillId="3" borderId="0" xfId="21" applyNumberFormat="1" applyFont="1" applyFill="1" applyBorder="1" applyAlignment="1">
      <alignment/>
    </xf>
    <xf numFmtId="43" fontId="4" fillId="0" borderId="0" xfId="15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3" xfId="0" applyNumberFormat="1" applyFont="1" applyBorder="1" applyAlignment="1">
      <alignment/>
    </xf>
    <xf numFmtId="0" fontId="3" fillId="0" borderId="1" xfId="0" applyFont="1" applyFill="1" applyBorder="1" applyAlignment="1">
      <alignment/>
    </xf>
    <xf numFmtId="0" fontId="13" fillId="0" borderId="2" xfId="0" applyFont="1" applyFill="1" applyBorder="1" applyAlignment="1">
      <alignment/>
    </xf>
    <xf numFmtId="0" fontId="13" fillId="0" borderId="2" xfId="0" applyFont="1" applyBorder="1" applyAlignment="1">
      <alignment/>
    </xf>
    <xf numFmtId="0" fontId="3" fillId="0" borderId="5" xfId="0" applyFont="1" applyBorder="1" applyAlignment="1">
      <alignment/>
    </xf>
    <xf numFmtId="0" fontId="13" fillId="0" borderId="0" xfId="0" applyFont="1" applyBorder="1" applyAlignment="1">
      <alignment/>
    </xf>
    <xf numFmtId="10" fontId="4" fillId="0" borderId="0" xfId="0" applyNumberFormat="1" applyFont="1" applyFill="1" applyAlignment="1">
      <alignment/>
    </xf>
    <xf numFmtId="10" fontId="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71" fontId="13" fillId="0" borderId="0" xfId="21" applyNumberFormat="1" applyFont="1" applyFill="1" applyAlignment="1">
      <alignment/>
    </xf>
    <xf numFmtId="186" fontId="4" fillId="0" borderId="0" xfId="0" applyNumberFormat="1" applyFont="1" applyFill="1" applyAlignment="1">
      <alignment/>
    </xf>
    <xf numFmtId="188" fontId="4" fillId="0" borderId="0" xfId="0" applyNumberFormat="1" applyFont="1" applyFill="1" applyAlignment="1">
      <alignment/>
    </xf>
    <xf numFmtId="10" fontId="4" fillId="0" borderId="0" xfId="0" applyNumberFormat="1" applyFont="1" applyAlignment="1">
      <alignment/>
    </xf>
    <xf numFmtId="171" fontId="4" fillId="0" borderId="0" xfId="21" applyNumberFormat="1" applyFont="1" applyAlignment="1">
      <alignment/>
    </xf>
    <xf numFmtId="177" fontId="4" fillId="0" borderId="0" xfId="15" applyNumberFormat="1" applyFont="1" applyAlignment="1">
      <alignment/>
    </xf>
    <xf numFmtId="177" fontId="4" fillId="0" borderId="0" xfId="15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77" fontId="3" fillId="0" borderId="0" xfId="15" applyNumberFormat="1" applyFont="1" applyFill="1" applyAlignment="1">
      <alignment/>
    </xf>
    <xf numFmtId="10" fontId="3" fillId="0" borderId="0" xfId="0" applyNumberFormat="1" applyFont="1" applyAlignment="1">
      <alignment/>
    </xf>
    <xf numFmtId="177" fontId="3" fillId="0" borderId="0" xfId="15" applyNumberFormat="1" applyFont="1" applyAlignment="1">
      <alignment/>
    </xf>
    <xf numFmtId="186" fontId="4" fillId="0" borderId="0" xfId="0" applyNumberFormat="1" applyFont="1" applyAlignment="1">
      <alignment/>
    </xf>
    <xf numFmtId="188" fontId="4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10" fontId="4" fillId="0" borderId="0" xfId="0" applyNumberFormat="1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4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/>
    </xf>
    <xf numFmtId="0" fontId="6" fillId="0" borderId="5" xfId="0" applyFont="1" applyBorder="1" applyAlignment="1">
      <alignment/>
    </xf>
    <xf numFmtId="10" fontId="14" fillId="0" borderId="4" xfId="0" applyNumberFormat="1" applyFont="1" applyFill="1" applyBorder="1" applyAlignment="1">
      <alignment/>
    </xf>
    <xf numFmtId="0" fontId="3" fillId="0" borderId="2" xfId="0" applyFont="1" applyBorder="1" applyAlignment="1">
      <alignment/>
    </xf>
    <xf numFmtId="170" fontId="4" fillId="0" borderId="7" xfId="21" applyNumberFormat="1" applyFont="1" applyBorder="1" applyAlignment="1">
      <alignment/>
    </xf>
    <xf numFmtId="0" fontId="3" fillId="0" borderId="4" xfId="0" applyFont="1" applyBorder="1" applyAlignment="1">
      <alignment/>
    </xf>
    <xf numFmtId="0" fontId="4" fillId="0" borderId="4" xfId="0" applyFont="1" applyBorder="1" applyAlignment="1">
      <alignment horizontal="center"/>
    </xf>
    <xf numFmtId="10" fontId="4" fillId="0" borderId="4" xfId="21" applyNumberFormat="1" applyFont="1" applyFill="1" applyBorder="1" applyAlignment="1">
      <alignment/>
    </xf>
    <xf numFmtId="0" fontId="22" fillId="0" borderId="0" xfId="0" applyFont="1" applyBorder="1" applyAlignment="1">
      <alignment/>
    </xf>
    <xf numFmtId="10" fontId="22" fillId="0" borderId="4" xfId="0" applyNumberFormat="1" applyFont="1" applyFill="1" applyBorder="1" applyAlignment="1">
      <alignment/>
    </xf>
    <xf numFmtId="10" fontId="4" fillId="0" borderId="0" xfId="21" applyNumberFormat="1" applyFont="1" applyFill="1" applyBorder="1" applyAlignment="1">
      <alignment/>
    </xf>
    <xf numFmtId="171" fontId="3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188" fontId="13" fillId="0" borderId="0" xfId="0" applyNumberFormat="1" applyFont="1" applyAlignment="1">
      <alignment/>
    </xf>
    <xf numFmtId="171" fontId="4" fillId="0" borderId="0" xfId="0" applyNumberFormat="1" applyFont="1" applyFill="1" applyAlignment="1">
      <alignment/>
    </xf>
    <xf numFmtId="209" fontId="3" fillId="0" borderId="0" xfId="0" applyNumberFormat="1" applyFont="1" applyFill="1" applyAlignment="1">
      <alignment/>
    </xf>
    <xf numFmtId="171" fontId="13" fillId="0" borderId="0" xfId="21" applyNumberFormat="1" applyFont="1" applyAlignment="1">
      <alignment/>
    </xf>
    <xf numFmtId="10" fontId="3" fillId="0" borderId="0" xfId="21" applyNumberFormat="1" applyFont="1" applyFill="1" applyAlignment="1">
      <alignment/>
    </xf>
    <xf numFmtId="186" fontId="3" fillId="0" borderId="0" xfId="0" applyNumberFormat="1" applyFont="1" applyFill="1" applyAlignment="1">
      <alignment/>
    </xf>
    <xf numFmtId="173" fontId="25" fillId="0" borderId="0" xfId="15" applyNumberFormat="1" applyFont="1" applyFill="1" applyAlignment="1">
      <alignment/>
    </xf>
    <xf numFmtId="10" fontId="4" fillId="0" borderId="0" xfId="21" applyNumberFormat="1" applyFont="1" applyFill="1" applyAlignment="1">
      <alignment/>
    </xf>
    <xf numFmtId="176" fontId="4" fillId="0" borderId="4" xfId="17" applyNumberFormat="1" applyFont="1" applyFill="1" applyBorder="1" applyAlignment="1">
      <alignment/>
    </xf>
    <xf numFmtId="0" fontId="6" fillId="5" borderId="9" xfId="0" applyFont="1" applyFill="1" applyBorder="1" applyAlignment="1">
      <alignment horizontal="centerContinuous"/>
    </xf>
    <xf numFmtId="0" fontId="6" fillId="5" borderId="10" xfId="0" applyFont="1" applyFill="1" applyBorder="1" applyAlignment="1">
      <alignment horizontal="centerContinuous"/>
    </xf>
    <xf numFmtId="0" fontId="6" fillId="5" borderId="11" xfId="0" applyFont="1" applyFill="1" applyBorder="1" applyAlignment="1">
      <alignment horizontal="centerContinuous"/>
    </xf>
    <xf numFmtId="0" fontId="4" fillId="5" borderId="0" xfId="0" applyFont="1" applyFill="1" applyAlignment="1">
      <alignment horizontal="centerContinuous"/>
    </xf>
    <xf numFmtId="0" fontId="4" fillId="5" borderId="0" xfId="0" applyFont="1" applyFill="1" applyBorder="1" applyAlignment="1">
      <alignment horizontal="centerContinuous"/>
    </xf>
    <xf numFmtId="0" fontId="4" fillId="0" borderId="0" xfId="0" applyFont="1" applyAlignment="1" quotePrefix="1">
      <alignment horizontal="left"/>
    </xf>
    <xf numFmtId="177" fontId="4" fillId="0" borderId="7" xfId="15" applyNumberFormat="1" applyFont="1" applyBorder="1" applyAlignment="1" quotePrefix="1">
      <alignment horizontal="left"/>
    </xf>
    <xf numFmtId="43" fontId="4" fillId="0" borderId="7" xfId="15" applyNumberFormat="1" applyFont="1" applyBorder="1" applyAlignment="1" quotePrefix="1">
      <alignment horizontal="left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right"/>
    </xf>
    <xf numFmtId="9" fontId="4" fillId="0" borderId="0" xfId="21" applyNumberFormat="1" applyFont="1" applyAlignment="1">
      <alignment/>
    </xf>
    <xf numFmtId="0" fontId="8" fillId="0" borderId="0" xfId="0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3" fillId="0" borderId="13" xfId="0" applyFont="1" applyFill="1" applyBorder="1" applyAlignment="1">
      <alignment/>
    </xf>
    <xf numFmtId="0" fontId="4" fillId="0" borderId="4" xfId="0" applyNumberFormat="1" applyFont="1" applyBorder="1" applyAlignment="1">
      <alignment/>
    </xf>
    <xf numFmtId="0" fontId="3" fillId="0" borderId="0" xfId="0" applyFont="1" applyFill="1" applyAlignment="1">
      <alignment wrapText="1"/>
    </xf>
    <xf numFmtId="0" fontId="14" fillId="0" borderId="0" xfId="0" applyFont="1" applyBorder="1" applyAlignment="1">
      <alignment horizontal="left" indent="3"/>
    </xf>
    <xf numFmtId="0" fontId="4" fillId="6" borderId="0" xfId="0" applyFont="1" applyFill="1" applyBorder="1" applyAlignment="1" applyProtection="1">
      <alignment/>
      <protection locked="0"/>
    </xf>
    <xf numFmtId="9" fontId="4" fillId="4" borderId="0" xfId="21" applyFont="1" applyFill="1" applyBorder="1" applyAlignment="1" applyProtection="1">
      <alignment/>
      <protection locked="0"/>
    </xf>
    <xf numFmtId="0" fontId="4" fillId="4" borderId="0" xfId="0" applyFont="1" applyFill="1" applyBorder="1" applyAlignment="1" applyProtection="1">
      <alignment/>
      <protection locked="0"/>
    </xf>
    <xf numFmtId="10" fontId="4" fillId="4" borderId="0" xfId="21" applyNumberFormat="1" applyFont="1" applyFill="1" applyAlignment="1" applyProtection="1">
      <alignment/>
      <protection locked="0"/>
    </xf>
    <xf numFmtId="170" fontId="4" fillId="4" borderId="0" xfId="21" applyNumberFormat="1" applyFont="1" applyFill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4" xfId="0" applyFont="1" applyBorder="1" applyAlignment="1" applyProtection="1">
      <alignment horizontal="right"/>
      <protection locked="0"/>
    </xf>
    <xf numFmtId="10" fontId="8" fillId="0" borderId="0" xfId="21" applyNumberFormat="1" applyFont="1" applyBorder="1" applyAlignment="1" applyProtection="1">
      <alignment/>
      <protection locked="0"/>
    </xf>
    <xf numFmtId="0" fontId="8" fillId="0" borderId="4" xfId="0" applyFont="1" applyBorder="1" applyAlignment="1" applyProtection="1">
      <alignment/>
      <protection locked="0"/>
    </xf>
    <xf numFmtId="170" fontId="8" fillId="0" borderId="0" xfId="0" applyNumberFormat="1" applyFont="1" applyBorder="1" applyAlignment="1" applyProtection="1">
      <alignment/>
      <protection locked="0"/>
    </xf>
    <xf numFmtId="0" fontId="13" fillId="6" borderId="0" xfId="0" applyFont="1" applyFill="1" applyAlignment="1" applyProtection="1">
      <alignment/>
      <protection locked="0"/>
    </xf>
    <xf numFmtId="9" fontId="4" fillId="0" borderId="0" xfId="21" applyFont="1" applyAlignment="1">
      <alignment/>
    </xf>
    <xf numFmtId="9" fontId="4" fillId="6" borderId="14" xfId="21" applyFont="1" applyFill="1" applyBorder="1" applyAlignment="1" applyProtection="1">
      <alignment horizontal="center"/>
      <protection locked="0"/>
    </xf>
    <xf numFmtId="9" fontId="4" fillId="6" borderId="15" xfId="21" applyFont="1" applyFill="1" applyBorder="1" applyAlignment="1" applyProtection="1">
      <alignment horizontal="center"/>
      <protection locked="0"/>
    </xf>
    <xf numFmtId="9" fontId="4" fillId="6" borderId="16" xfId="21" applyFont="1" applyFill="1" applyBorder="1" applyAlignment="1" applyProtection="1">
      <alignment horizontal="center"/>
      <protection locked="0"/>
    </xf>
    <xf numFmtId="0" fontId="4" fillId="6" borderId="14" xfId="15" applyNumberFormat="1" applyFont="1" applyFill="1" applyBorder="1" applyAlignment="1" applyProtection="1">
      <alignment horizontal="center"/>
      <protection locked="0"/>
    </xf>
    <xf numFmtId="9" fontId="4" fillId="6" borderId="17" xfId="21" applyFont="1" applyFill="1" applyBorder="1" applyAlignment="1" applyProtection="1">
      <alignment horizontal="center"/>
      <protection locked="0"/>
    </xf>
    <xf numFmtId="0" fontId="4" fillId="6" borderId="15" xfId="15" applyNumberFormat="1" applyFont="1" applyFill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/>
      <protection/>
    </xf>
    <xf numFmtId="170" fontId="4" fillId="6" borderId="18" xfId="21" applyNumberFormat="1" applyFont="1" applyFill="1" applyBorder="1" applyAlignment="1" applyProtection="1">
      <alignment horizontal="center"/>
      <protection locked="0"/>
    </xf>
    <xf numFmtId="170" fontId="4" fillId="6" borderId="19" xfId="21" applyNumberFormat="1" applyFont="1" applyFill="1" applyBorder="1" applyAlignment="1" applyProtection="1">
      <alignment horizontal="center"/>
      <protection locked="0"/>
    </xf>
    <xf numFmtId="170" fontId="4" fillId="6" borderId="20" xfId="21" applyNumberFormat="1" applyFont="1" applyFill="1" applyBorder="1" applyAlignment="1" applyProtection="1">
      <alignment horizontal="center"/>
      <protection locked="0"/>
    </xf>
    <xf numFmtId="170" fontId="4" fillId="6" borderId="21" xfId="21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170" fontId="4" fillId="6" borderId="22" xfId="21" applyNumberFormat="1" applyFont="1" applyFill="1" applyBorder="1" applyAlignment="1" applyProtection="1">
      <alignment horizontal="center"/>
      <protection locked="0"/>
    </xf>
    <xf numFmtId="170" fontId="4" fillId="6" borderId="23" xfId="21" applyNumberFormat="1" applyFont="1" applyFill="1" applyBorder="1" applyAlignment="1" applyProtection="1">
      <alignment horizontal="center"/>
      <protection locked="0"/>
    </xf>
    <xf numFmtId="169" fontId="4" fillId="6" borderId="18" xfId="15" applyNumberFormat="1" applyFont="1" applyFill="1" applyBorder="1" applyAlignment="1" applyProtection="1">
      <alignment horizontal="center"/>
      <protection locked="0"/>
    </xf>
    <xf numFmtId="169" fontId="4" fillId="6" borderId="19" xfId="15" applyNumberFormat="1" applyFont="1" applyFill="1" applyBorder="1" applyAlignment="1" applyProtection="1">
      <alignment horizontal="center"/>
      <protection locked="0"/>
    </xf>
    <xf numFmtId="0" fontId="6" fillId="5" borderId="9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0" fontId="3" fillId="0" borderId="24" xfId="0" applyFont="1" applyBorder="1" applyAlignment="1" quotePrefix="1">
      <alignment horizontal="center"/>
    </xf>
    <xf numFmtId="0" fontId="3" fillId="0" borderId="25" xfId="0" applyFont="1" applyBorder="1" applyAlignment="1" quotePrefix="1">
      <alignment horizontal="center"/>
    </xf>
    <xf numFmtId="0" fontId="3" fillId="0" borderId="26" xfId="0" applyFont="1" applyBorder="1" applyAlignment="1" quotePrefix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/>
              <a:t>Distribution of Total Costs</a:t>
            </a:r>
          </a:p>
        </c:rich>
      </c:tx>
      <c:layout>
        <c:manualLayout>
          <c:xMode val="factor"/>
          <c:yMode val="factor"/>
          <c:x val="-0.024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45"/>
          <c:y val="0.13375"/>
          <c:w val="0.87975"/>
          <c:h val="0.64075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'Distribution of Total Cost'!$B$9:$B$558</c:f>
              <c:numCache>
                <c:ptCount val="550"/>
                <c:pt idx="0">
                  <c:v>0</c:v>
                </c:pt>
                <c:pt idx="1">
                  <c:v>1.00000001E-08</c:v>
                </c:pt>
                <c:pt idx="2">
                  <c:v>4.833928521643413E-05</c:v>
                </c:pt>
                <c:pt idx="3">
                  <c:v>9.666857043276826E-05</c:v>
                </c:pt>
                <c:pt idx="4">
                  <c:v>0.00014499785564910241</c:v>
                </c:pt>
                <c:pt idx="5">
                  <c:v>0.00019332714086543653</c:v>
                </c:pt>
                <c:pt idx="6">
                  <c:v>0.00024165642608177067</c:v>
                </c:pt>
                <c:pt idx="7">
                  <c:v>0.0002899857112981048</c:v>
                </c:pt>
                <c:pt idx="8">
                  <c:v>0.00033831499651443893</c:v>
                </c:pt>
                <c:pt idx="9">
                  <c:v>0.00038664428173077305</c:v>
                </c:pt>
                <c:pt idx="10">
                  <c:v>0.0004349735669471072</c:v>
                </c:pt>
                <c:pt idx="11">
                  <c:v>0.00048330285216344134</c:v>
                </c:pt>
                <c:pt idx="12">
                  <c:v>0.0005316321373797755</c:v>
                </c:pt>
                <c:pt idx="13">
                  <c:v>0.0005799614225961096</c:v>
                </c:pt>
                <c:pt idx="14">
                  <c:v>0.0006282907078124437</c:v>
                </c:pt>
                <c:pt idx="15">
                  <c:v>0.0006766199930287779</c:v>
                </c:pt>
                <c:pt idx="16">
                  <c:v>0.000724949278245112</c:v>
                </c:pt>
                <c:pt idx="17">
                  <c:v>0.0007732785634614461</c:v>
                </c:pt>
                <c:pt idx="18">
                  <c:v>0.0008216078486777803</c:v>
                </c:pt>
                <c:pt idx="19">
                  <c:v>0.0008699371338941144</c:v>
                </c:pt>
                <c:pt idx="20">
                  <c:v>0.0009182664191104485</c:v>
                </c:pt>
                <c:pt idx="21">
                  <c:v>0.0009665957043267827</c:v>
                </c:pt>
                <c:pt idx="22">
                  <c:v>0.0010149249895431167</c:v>
                </c:pt>
                <c:pt idx="23">
                  <c:v>0.0010632542747594509</c:v>
                </c:pt>
                <c:pt idx="24">
                  <c:v>0.001111583559975785</c:v>
                </c:pt>
                <c:pt idx="25">
                  <c:v>0.0011599128451921191</c:v>
                </c:pt>
                <c:pt idx="26">
                  <c:v>0.0012082421304084531</c:v>
                </c:pt>
                <c:pt idx="27">
                  <c:v>0.0012565714156247874</c:v>
                </c:pt>
                <c:pt idx="28">
                  <c:v>0.0013049007008411216</c:v>
                </c:pt>
                <c:pt idx="29">
                  <c:v>0.0013532299860574556</c:v>
                </c:pt>
                <c:pt idx="30">
                  <c:v>0.0014015592712737898</c:v>
                </c:pt>
                <c:pt idx="31">
                  <c:v>0.0014498885564901238</c:v>
                </c:pt>
                <c:pt idx="32">
                  <c:v>0.001498217841706458</c:v>
                </c:pt>
                <c:pt idx="33">
                  <c:v>0.001546547126922792</c:v>
                </c:pt>
                <c:pt idx="34">
                  <c:v>0.0015948764121391263</c:v>
                </c:pt>
                <c:pt idx="35">
                  <c:v>0.0016432056973554605</c:v>
                </c:pt>
                <c:pt idx="36">
                  <c:v>0.0016915349825717945</c:v>
                </c:pt>
                <c:pt idx="37">
                  <c:v>0.0017398642677881287</c:v>
                </c:pt>
                <c:pt idx="38">
                  <c:v>0.0017881935530044627</c:v>
                </c:pt>
                <c:pt idx="39">
                  <c:v>0.001836522838220797</c:v>
                </c:pt>
                <c:pt idx="40">
                  <c:v>0.0018848521234371312</c:v>
                </c:pt>
                <c:pt idx="41">
                  <c:v>0.0019331814086534652</c:v>
                </c:pt>
                <c:pt idx="42">
                  <c:v>0.0019815106938698</c:v>
                </c:pt>
                <c:pt idx="43">
                  <c:v>0.0020298399790861336</c:v>
                </c:pt>
                <c:pt idx="44">
                  <c:v>0.002078169264302468</c:v>
                </c:pt>
                <c:pt idx="45">
                  <c:v>0.002126498549518802</c:v>
                </c:pt>
                <c:pt idx="46">
                  <c:v>0.002174827834735136</c:v>
                </c:pt>
                <c:pt idx="47">
                  <c:v>0.00222315711995147</c:v>
                </c:pt>
                <c:pt idx="48">
                  <c:v>0.0022714864051678043</c:v>
                </c:pt>
                <c:pt idx="49">
                  <c:v>0.0023198156903841386</c:v>
                </c:pt>
                <c:pt idx="50">
                  <c:v>0.0023681449756004728</c:v>
                </c:pt>
                <c:pt idx="51">
                  <c:v>0.0024164742608168066</c:v>
                </c:pt>
                <c:pt idx="52">
                  <c:v>0.002464803546033141</c:v>
                </c:pt>
                <c:pt idx="53">
                  <c:v>0.002513132831249475</c:v>
                </c:pt>
                <c:pt idx="54">
                  <c:v>0.002561462116465809</c:v>
                </c:pt>
                <c:pt idx="55">
                  <c:v>0.0026097914016821435</c:v>
                </c:pt>
                <c:pt idx="56">
                  <c:v>0.0026581206868984777</c:v>
                </c:pt>
                <c:pt idx="57">
                  <c:v>0.0027064499721148115</c:v>
                </c:pt>
                <c:pt idx="58">
                  <c:v>0.0027547792573311457</c:v>
                </c:pt>
                <c:pt idx="59">
                  <c:v>0.00280310854254748</c:v>
                </c:pt>
                <c:pt idx="60">
                  <c:v>0.0028514378277638137</c:v>
                </c:pt>
                <c:pt idx="61">
                  <c:v>0.002899767112980148</c:v>
                </c:pt>
                <c:pt idx="62">
                  <c:v>0.0029480963981964826</c:v>
                </c:pt>
                <c:pt idx="63">
                  <c:v>0.0029964256834128164</c:v>
                </c:pt>
                <c:pt idx="64">
                  <c:v>0.0030447549686291506</c:v>
                </c:pt>
                <c:pt idx="65">
                  <c:v>0.0030930842538454844</c:v>
                </c:pt>
                <c:pt idx="66">
                  <c:v>0.0031414135390618186</c:v>
                </c:pt>
                <c:pt idx="67">
                  <c:v>0.003189742824278153</c:v>
                </c:pt>
                <c:pt idx="68">
                  <c:v>0.0032380721094944867</c:v>
                </c:pt>
                <c:pt idx="69">
                  <c:v>0.0032864013947108213</c:v>
                </c:pt>
                <c:pt idx="70">
                  <c:v>0.0033347306799271555</c:v>
                </c:pt>
                <c:pt idx="71">
                  <c:v>0.0033830599651434893</c:v>
                </c:pt>
                <c:pt idx="72">
                  <c:v>0.0034313892503598236</c:v>
                </c:pt>
                <c:pt idx="73">
                  <c:v>0.0034797185355761578</c:v>
                </c:pt>
                <c:pt idx="74">
                  <c:v>0.0035280478207924916</c:v>
                </c:pt>
                <c:pt idx="75">
                  <c:v>0.003576377106008826</c:v>
                </c:pt>
                <c:pt idx="76">
                  <c:v>0.0036247063912251604</c:v>
                </c:pt>
                <c:pt idx="77">
                  <c:v>0.0036730356764414942</c:v>
                </c:pt>
                <c:pt idx="78">
                  <c:v>0.0037213649616578285</c:v>
                </c:pt>
                <c:pt idx="79">
                  <c:v>0.0037696942468741627</c:v>
                </c:pt>
                <c:pt idx="80">
                  <c:v>0.0038180235320904965</c:v>
                </c:pt>
                <c:pt idx="81">
                  <c:v>0.0038663528173068307</c:v>
                </c:pt>
                <c:pt idx="82">
                  <c:v>0.0039146821025231645</c:v>
                </c:pt>
                <c:pt idx="83">
                  <c:v>0.003963011387739499</c:v>
                </c:pt>
                <c:pt idx="84">
                  <c:v>0.004011340672955832</c:v>
                </c:pt>
                <c:pt idx="85">
                  <c:v>0.004059669958172167</c:v>
                </c:pt>
                <c:pt idx="86">
                  <c:v>0.0041079992433885005</c:v>
                </c:pt>
                <c:pt idx="87">
                  <c:v>0.004156328528604835</c:v>
                </c:pt>
                <c:pt idx="88">
                  <c:v>0.00420465781382117</c:v>
                </c:pt>
                <c:pt idx="89">
                  <c:v>0.004252987099037504</c:v>
                </c:pt>
                <c:pt idx="90">
                  <c:v>0.004301316384253837</c:v>
                </c:pt>
                <c:pt idx="91">
                  <c:v>0.004349645669470171</c:v>
                </c:pt>
                <c:pt idx="92">
                  <c:v>0.004397974954686506</c:v>
                </c:pt>
                <c:pt idx="93">
                  <c:v>0.00444630423990284</c:v>
                </c:pt>
                <c:pt idx="94">
                  <c:v>0.004494633525119174</c:v>
                </c:pt>
                <c:pt idx="95">
                  <c:v>0.004542962810335508</c:v>
                </c:pt>
                <c:pt idx="96">
                  <c:v>0.004591292095551842</c:v>
                </c:pt>
                <c:pt idx="97">
                  <c:v>0.0046396213807681766</c:v>
                </c:pt>
                <c:pt idx="98">
                  <c:v>0.00468795066598451</c:v>
                </c:pt>
                <c:pt idx="99">
                  <c:v>0.004736279951200845</c:v>
                </c:pt>
                <c:pt idx="100">
                  <c:v>0.004784609236417179</c:v>
                </c:pt>
                <c:pt idx="101">
                  <c:v>0.004832938521633513</c:v>
                </c:pt>
                <c:pt idx="102">
                  <c:v>0.004881267806849847</c:v>
                </c:pt>
                <c:pt idx="103">
                  <c:v>0.004929597092066181</c:v>
                </c:pt>
                <c:pt idx="104">
                  <c:v>0.004977926377282516</c:v>
                </c:pt>
                <c:pt idx="105">
                  <c:v>0.0050262556624988495</c:v>
                </c:pt>
                <c:pt idx="106">
                  <c:v>0.005074584947715184</c:v>
                </c:pt>
                <c:pt idx="107">
                  <c:v>0.005122914232931517</c:v>
                </c:pt>
                <c:pt idx="108">
                  <c:v>0.005171243518147852</c:v>
                </c:pt>
                <c:pt idx="109">
                  <c:v>0.005219572803364186</c:v>
                </c:pt>
                <c:pt idx="110">
                  <c:v>0.00526790208858052</c:v>
                </c:pt>
                <c:pt idx="111">
                  <c:v>0.005316231373796855</c:v>
                </c:pt>
                <c:pt idx="112">
                  <c:v>0.005364560659013188</c:v>
                </c:pt>
                <c:pt idx="113">
                  <c:v>0.005412889944229522</c:v>
                </c:pt>
                <c:pt idx="114">
                  <c:v>0.005461219229445856</c:v>
                </c:pt>
                <c:pt idx="115">
                  <c:v>0.005509548514662191</c:v>
                </c:pt>
                <c:pt idx="116">
                  <c:v>0.0055578777998785255</c:v>
                </c:pt>
                <c:pt idx="117">
                  <c:v>0.005606207085094859</c:v>
                </c:pt>
                <c:pt idx="118">
                  <c:v>0.005654536370311193</c:v>
                </c:pt>
                <c:pt idx="119">
                  <c:v>0.005702865655527527</c:v>
                </c:pt>
                <c:pt idx="120">
                  <c:v>0.0057511949407438616</c:v>
                </c:pt>
                <c:pt idx="121">
                  <c:v>0.005799524225960195</c:v>
                </c:pt>
                <c:pt idx="122">
                  <c:v>0.00584785351117653</c:v>
                </c:pt>
                <c:pt idx="123">
                  <c:v>0.005896182796392865</c:v>
                </c:pt>
                <c:pt idx="124">
                  <c:v>0.005944512081609198</c:v>
                </c:pt>
                <c:pt idx="125">
                  <c:v>0.005992841366825532</c:v>
                </c:pt>
                <c:pt idx="126">
                  <c:v>0.006041170652041866</c:v>
                </c:pt>
                <c:pt idx="127">
                  <c:v>0.006089499937258201</c:v>
                </c:pt>
                <c:pt idx="128">
                  <c:v>0.0061378292224745345</c:v>
                </c:pt>
                <c:pt idx="129">
                  <c:v>0.006186158507690868</c:v>
                </c:pt>
                <c:pt idx="130">
                  <c:v>0.006234487792907203</c:v>
                </c:pt>
                <c:pt idx="131">
                  <c:v>0.006282817078123537</c:v>
                </c:pt>
                <c:pt idx="132">
                  <c:v>0.006331146363339871</c:v>
                </c:pt>
                <c:pt idx="133">
                  <c:v>0.006379475648556205</c:v>
                </c:pt>
                <c:pt idx="134">
                  <c:v>0.00642780493377254</c:v>
                </c:pt>
                <c:pt idx="135">
                  <c:v>0.006476134218988873</c:v>
                </c:pt>
                <c:pt idx="136">
                  <c:v>0.006524463504205207</c:v>
                </c:pt>
                <c:pt idx="137">
                  <c:v>0.006572792789421542</c:v>
                </c:pt>
                <c:pt idx="138">
                  <c:v>0.006621122074637876</c:v>
                </c:pt>
                <c:pt idx="139">
                  <c:v>0.0066694513598542105</c:v>
                </c:pt>
                <c:pt idx="140">
                  <c:v>0.006717780645070544</c:v>
                </c:pt>
                <c:pt idx="141">
                  <c:v>0.006766109930286878</c:v>
                </c:pt>
                <c:pt idx="142">
                  <c:v>0.006814439215503212</c:v>
                </c:pt>
                <c:pt idx="143">
                  <c:v>0.0068627685007195465</c:v>
                </c:pt>
                <c:pt idx="144">
                  <c:v>0.006911097785935881</c:v>
                </c:pt>
                <c:pt idx="145">
                  <c:v>0.006959427071152215</c:v>
                </c:pt>
                <c:pt idx="146">
                  <c:v>0.00700775635636855</c:v>
                </c:pt>
                <c:pt idx="147">
                  <c:v>0.007056085641584883</c:v>
                </c:pt>
                <c:pt idx="148">
                  <c:v>0.007104414926801217</c:v>
                </c:pt>
                <c:pt idx="149">
                  <c:v>0.007152744212017551</c:v>
                </c:pt>
                <c:pt idx="150">
                  <c:v>0.007201073497233886</c:v>
                </c:pt>
                <c:pt idx="151">
                  <c:v>0.00724940278245022</c:v>
                </c:pt>
                <c:pt idx="152">
                  <c:v>0.007297732067666553</c:v>
                </c:pt>
                <c:pt idx="153">
                  <c:v>0.007346061352882888</c:v>
                </c:pt>
                <c:pt idx="154">
                  <c:v>0.007394390638099222</c:v>
                </c:pt>
                <c:pt idx="155">
                  <c:v>0.007442719923315556</c:v>
                </c:pt>
                <c:pt idx="156">
                  <c:v>0.00749104920853189</c:v>
                </c:pt>
                <c:pt idx="157">
                  <c:v>0.007539378493748225</c:v>
                </c:pt>
                <c:pt idx="158">
                  <c:v>0.007587707778964559</c:v>
                </c:pt>
                <c:pt idx="159">
                  <c:v>0.007636037064180892</c:v>
                </c:pt>
                <c:pt idx="160">
                  <c:v>0.007684366349397227</c:v>
                </c:pt>
                <c:pt idx="161">
                  <c:v>0.007732695634613561</c:v>
                </c:pt>
                <c:pt idx="162">
                  <c:v>0.0077810249198298955</c:v>
                </c:pt>
                <c:pt idx="163">
                  <c:v>0.00782935420504623</c:v>
                </c:pt>
                <c:pt idx="164">
                  <c:v>0.007877683490262565</c:v>
                </c:pt>
                <c:pt idx="165">
                  <c:v>0.0079260127754789</c:v>
                </c:pt>
                <c:pt idx="166">
                  <c:v>0.007974342060695232</c:v>
                </c:pt>
                <c:pt idx="167">
                  <c:v>0.008022671345911565</c:v>
                </c:pt>
                <c:pt idx="168">
                  <c:v>0.008071000631127902</c:v>
                </c:pt>
                <c:pt idx="169">
                  <c:v>0.008119329916344235</c:v>
                </c:pt>
                <c:pt idx="170">
                  <c:v>0.00816765920156057</c:v>
                </c:pt>
                <c:pt idx="171">
                  <c:v>0.008215988486776902</c:v>
                </c:pt>
                <c:pt idx="172">
                  <c:v>0.008264317771993237</c:v>
                </c:pt>
                <c:pt idx="173">
                  <c:v>0.008312647057209572</c:v>
                </c:pt>
                <c:pt idx="174">
                  <c:v>0.008360976342425904</c:v>
                </c:pt>
                <c:pt idx="175">
                  <c:v>0.00840930562764224</c:v>
                </c:pt>
                <c:pt idx="176">
                  <c:v>0.008457634912858574</c:v>
                </c:pt>
                <c:pt idx="177">
                  <c:v>0.008505964198074908</c:v>
                </c:pt>
                <c:pt idx="178">
                  <c:v>0.008554293483291241</c:v>
                </c:pt>
                <c:pt idx="179">
                  <c:v>0.008602622768507576</c:v>
                </c:pt>
                <c:pt idx="180">
                  <c:v>0.00865095205372391</c:v>
                </c:pt>
                <c:pt idx="181">
                  <c:v>0.008699281338940244</c:v>
                </c:pt>
                <c:pt idx="182">
                  <c:v>0.00874761062415658</c:v>
                </c:pt>
                <c:pt idx="183">
                  <c:v>0.008795939909372913</c:v>
                </c:pt>
                <c:pt idx="184">
                  <c:v>0.008844269194589246</c:v>
                </c:pt>
                <c:pt idx="185">
                  <c:v>0.00889259847980558</c:v>
                </c:pt>
                <c:pt idx="186">
                  <c:v>0.008940927765021915</c:v>
                </c:pt>
                <c:pt idx="187">
                  <c:v>0.00898925705023825</c:v>
                </c:pt>
                <c:pt idx="188">
                  <c:v>0.009037586335454583</c:v>
                </c:pt>
                <c:pt idx="189">
                  <c:v>0.009085915620670917</c:v>
                </c:pt>
                <c:pt idx="190">
                  <c:v>0.009134244905887252</c:v>
                </c:pt>
                <c:pt idx="191">
                  <c:v>0.009182574191103585</c:v>
                </c:pt>
                <c:pt idx="192">
                  <c:v>0.00923090347631992</c:v>
                </c:pt>
                <c:pt idx="193">
                  <c:v>0.009279232761536254</c:v>
                </c:pt>
                <c:pt idx="194">
                  <c:v>0.009327562046752589</c:v>
                </c:pt>
                <c:pt idx="195">
                  <c:v>0.009375891331968922</c:v>
                </c:pt>
                <c:pt idx="196">
                  <c:v>0.009424220617185257</c:v>
                </c:pt>
                <c:pt idx="197">
                  <c:v>0.009472549902401591</c:v>
                </c:pt>
                <c:pt idx="198">
                  <c:v>0.009520879187617924</c:v>
                </c:pt>
                <c:pt idx="199">
                  <c:v>0.009569208472834259</c:v>
                </c:pt>
                <c:pt idx="200">
                  <c:v>0.009617537758050593</c:v>
                </c:pt>
                <c:pt idx="201">
                  <c:v>0.009665867043266926</c:v>
                </c:pt>
                <c:pt idx="202">
                  <c:v>0.009714196328483261</c:v>
                </c:pt>
                <c:pt idx="203">
                  <c:v>0.009762525613699596</c:v>
                </c:pt>
                <c:pt idx="204">
                  <c:v>0.00981085489891593</c:v>
                </c:pt>
                <c:pt idx="205">
                  <c:v>0.009859184184132263</c:v>
                </c:pt>
                <c:pt idx="206">
                  <c:v>0.009907513469348596</c:v>
                </c:pt>
                <c:pt idx="207">
                  <c:v>0.009955842754564933</c:v>
                </c:pt>
                <c:pt idx="208">
                  <c:v>0.010004172039781265</c:v>
                </c:pt>
                <c:pt idx="209">
                  <c:v>0.0100525013249976</c:v>
                </c:pt>
                <c:pt idx="210">
                  <c:v>0.010100830610213935</c:v>
                </c:pt>
                <c:pt idx="211">
                  <c:v>0.01014915989543027</c:v>
                </c:pt>
                <c:pt idx="212">
                  <c:v>0.010197489180646602</c:v>
                </c:pt>
                <c:pt idx="213">
                  <c:v>0.010245818465862935</c:v>
                </c:pt>
                <c:pt idx="214">
                  <c:v>0.010294147751079272</c:v>
                </c:pt>
                <c:pt idx="215">
                  <c:v>0.010342477036295605</c:v>
                </c:pt>
                <c:pt idx="216">
                  <c:v>0.01039080632151194</c:v>
                </c:pt>
                <c:pt idx="217">
                  <c:v>0.010439135606728274</c:v>
                </c:pt>
                <c:pt idx="218">
                  <c:v>0.010487464891944607</c:v>
                </c:pt>
                <c:pt idx="219">
                  <c:v>0.010535794177160942</c:v>
                </c:pt>
                <c:pt idx="220">
                  <c:v>0.010584123462377274</c:v>
                </c:pt>
                <c:pt idx="221">
                  <c:v>0.01063245274759361</c:v>
                </c:pt>
                <c:pt idx="222">
                  <c:v>0.010680782032809944</c:v>
                </c:pt>
                <c:pt idx="223">
                  <c:v>0.010729111318026277</c:v>
                </c:pt>
                <c:pt idx="224">
                  <c:v>0.010777440603242613</c:v>
                </c:pt>
                <c:pt idx="225">
                  <c:v>0.010825769888458946</c:v>
                </c:pt>
                <c:pt idx="226">
                  <c:v>0.01087409917367528</c:v>
                </c:pt>
                <c:pt idx="227">
                  <c:v>0.010922428458891614</c:v>
                </c:pt>
                <c:pt idx="228">
                  <c:v>0.01097075774410795</c:v>
                </c:pt>
                <c:pt idx="229">
                  <c:v>0.011019087029324283</c:v>
                </c:pt>
                <c:pt idx="230">
                  <c:v>0.011067416314540616</c:v>
                </c:pt>
                <c:pt idx="231">
                  <c:v>0.011115745599756952</c:v>
                </c:pt>
                <c:pt idx="232">
                  <c:v>0.011164074884973285</c:v>
                </c:pt>
                <c:pt idx="233">
                  <c:v>0.01121240417018962</c:v>
                </c:pt>
                <c:pt idx="234">
                  <c:v>0.011260733455405953</c:v>
                </c:pt>
                <c:pt idx="235">
                  <c:v>0.011309062740622287</c:v>
                </c:pt>
                <c:pt idx="236">
                  <c:v>0.011357392025838622</c:v>
                </c:pt>
                <c:pt idx="237">
                  <c:v>0.011405721311054955</c:v>
                </c:pt>
                <c:pt idx="238">
                  <c:v>0.011454050596271291</c:v>
                </c:pt>
                <c:pt idx="239">
                  <c:v>0.011502379881487624</c:v>
                </c:pt>
                <c:pt idx="240">
                  <c:v>0.011550709166703957</c:v>
                </c:pt>
                <c:pt idx="241">
                  <c:v>0.011599038451920292</c:v>
                </c:pt>
                <c:pt idx="242">
                  <c:v>0.011647367737136627</c:v>
                </c:pt>
                <c:pt idx="243">
                  <c:v>0.011695697022352961</c:v>
                </c:pt>
                <c:pt idx="244">
                  <c:v>0.011744026307569294</c:v>
                </c:pt>
                <c:pt idx="245">
                  <c:v>0.01179235559278563</c:v>
                </c:pt>
                <c:pt idx="246">
                  <c:v>0.011840684878001963</c:v>
                </c:pt>
                <c:pt idx="247">
                  <c:v>0.011889014163218296</c:v>
                </c:pt>
                <c:pt idx="248">
                  <c:v>0.011937343448434631</c:v>
                </c:pt>
                <c:pt idx="249">
                  <c:v>0.011985672733650966</c:v>
                </c:pt>
                <c:pt idx="250">
                  <c:v>0.0120340020188673</c:v>
                </c:pt>
                <c:pt idx="251">
                  <c:v>0.012082331304083633</c:v>
                </c:pt>
                <c:pt idx="252">
                  <c:v>0.012130660589299968</c:v>
                </c:pt>
                <c:pt idx="253">
                  <c:v>0.012178989874516303</c:v>
                </c:pt>
                <c:pt idx="254">
                  <c:v>0.012227319159732635</c:v>
                </c:pt>
                <c:pt idx="255">
                  <c:v>0.01227564844494897</c:v>
                </c:pt>
                <c:pt idx="256">
                  <c:v>0.012323977730165305</c:v>
                </c:pt>
                <c:pt idx="257">
                  <c:v>0.012372307015381638</c:v>
                </c:pt>
                <c:pt idx="258">
                  <c:v>0.012420636300597972</c:v>
                </c:pt>
                <c:pt idx="259">
                  <c:v>0.012468965585814307</c:v>
                </c:pt>
                <c:pt idx="260">
                  <c:v>0.012517294871030642</c:v>
                </c:pt>
                <c:pt idx="261">
                  <c:v>0.012565624156246975</c:v>
                </c:pt>
                <c:pt idx="262">
                  <c:v>0.01261395344146331</c:v>
                </c:pt>
                <c:pt idx="263">
                  <c:v>0.012662282726679644</c:v>
                </c:pt>
                <c:pt idx="264">
                  <c:v>0.012710612011895977</c:v>
                </c:pt>
                <c:pt idx="265">
                  <c:v>0.012758941297112312</c:v>
                </c:pt>
                <c:pt idx="266">
                  <c:v>0.012807270582328646</c:v>
                </c:pt>
                <c:pt idx="267">
                  <c:v>0.01285559986754498</c:v>
                </c:pt>
                <c:pt idx="268">
                  <c:v>0.012903929152761314</c:v>
                </c:pt>
                <c:pt idx="269">
                  <c:v>0.012952258437977647</c:v>
                </c:pt>
                <c:pt idx="270">
                  <c:v>0.013000587723193983</c:v>
                </c:pt>
                <c:pt idx="271">
                  <c:v>0.013048917008410316</c:v>
                </c:pt>
                <c:pt idx="272">
                  <c:v>0.01309724629362665</c:v>
                </c:pt>
                <c:pt idx="273">
                  <c:v>0.013145575578842985</c:v>
                </c:pt>
                <c:pt idx="274">
                  <c:v>0.013193904864059318</c:v>
                </c:pt>
                <c:pt idx="275">
                  <c:v>0.013242234149275653</c:v>
                </c:pt>
                <c:pt idx="276">
                  <c:v>0.013290563434491986</c:v>
                </c:pt>
                <c:pt idx="277">
                  <c:v>0.013338892719708322</c:v>
                </c:pt>
                <c:pt idx="278">
                  <c:v>0.013387222004924655</c:v>
                </c:pt>
                <c:pt idx="279">
                  <c:v>0.01343555129014099</c:v>
                </c:pt>
                <c:pt idx="280">
                  <c:v>0.013483880575357324</c:v>
                </c:pt>
                <c:pt idx="281">
                  <c:v>0.013532209860573657</c:v>
                </c:pt>
                <c:pt idx="282">
                  <c:v>0.013580539145789992</c:v>
                </c:pt>
                <c:pt idx="283">
                  <c:v>0.013628868431006325</c:v>
                </c:pt>
                <c:pt idx="284">
                  <c:v>0.013677197716222661</c:v>
                </c:pt>
                <c:pt idx="285">
                  <c:v>0.013725527001438994</c:v>
                </c:pt>
                <c:pt idx="286">
                  <c:v>0.013773856286655327</c:v>
                </c:pt>
                <c:pt idx="287">
                  <c:v>0.013822185571871664</c:v>
                </c:pt>
                <c:pt idx="288">
                  <c:v>0.013870514857087997</c:v>
                </c:pt>
                <c:pt idx="289">
                  <c:v>0.013918844142304331</c:v>
                </c:pt>
                <c:pt idx="290">
                  <c:v>0.013967173427520664</c:v>
                </c:pt>
                <c:pt idx="291">
                  <c:v>0.014015502712737</c:v>
                </c:pt>
                <c:pt idx="292">
                  <c:v>0.014063831997953333</c:v>
                </c:pt>
                <c:pt idx="293">
                  <c:v>0.014112161283169666</c:v>
                </c:pt>
                <c:pt idx="294">
                  <c:v>0.014160490568386003</c:v>
                </c:pt>
                <c:pt idx="295">
                  <c:v>0.014208819853602336</c:v>
                </c:pt>
                <c:pt idx="296">
                  <c:v>0.01425714913881867</c:v>
                </c:pt>
                <c:pt idx="297">
                  <c:v>0.014305478424035003</c:v>
                </c:pt>
                <c:pt idx="298">
                  <c:v>0.014353807709251338</c:v>
                </c:pt>
                <c:pt idx="299">
                  <c:v>0.014402136994467673</c:v>
                </c:pt>
                <c:pt idx="300">
                  <c:v>0.014450466279684005</c:v>
                </c:pt>
                <c:pt idx="301">
                  <c:v>0.014498795564900342</c:v>
                </c:pt>
                <c:pt idx="302">
                  <c:v>0.014547124850116675</c:v>
                </c:pt>
                <c:pt idx="303">
                  <c:v>0.014595454135333008</c:v>
                </c:pt>
                <c:pt idx="304">
                  <c:v>0.014643783420549342</c:v>
                </c:pt>
                <c:pt idx="305">
                  <c:v>0.014692112705765677</c:v>
                </c:pt>
                <c:pt idx="306">
                  <c:v>0.014740441990982012</c:v>
                </c:pt>
                <c:pt idx="307">
                  <c:v>0.014788771276198345</c:v>
                </c:pt>
                <c:pt idx="308">
                  <c:v>0.014837100561414681</c:v>
                </c:pt>
                <c:pt idx="309">
                  <c:v>0.014885429846631014</c:v>
                </c:pt>
                <c:pt idx="310">
                  <c:v>0.014933759131847347</c:v>
                </c:pt>
                <c:pt idx="311">
                  <c:v>0.014982088417063682</c:v>
                </c:pt>
                <c:pt idx="312">
                  <c:v>0.015030417702280016</c:v>
                </c:pt>
                <c:pt idx="313">
                  <c:v>0.01507874698749635</c:v>
                </c:pt>
                <c:pt idx="314">
                  <c:v>0.015127076272712684</c:v>
                </c:pt>
                <c:pt idx="315">
                  <c:v>0.015175405557929018</c:v>
                </c:pt>
                <c:pt idx="316">
                  <c:v>0.015223734843145353</c:v>
                </c:pt>
                <c:pt idx="317">
                  <c:v>0.015272064128361686</c:v>
                </c:pt>
                <c:pt idx="318">
                  <c:v>0.01532039341357802</c:v>
                </c:pt>
                <c:pt idx="319">
                  <c:v>0.015368722698794355</c:v>
                </c:pt>
                <c:pt idx="320">
                  <c:v>0.015417051984010688</c:v>
                </c:pt>
                <c:pt idx="321">
                  <c:v>0.015465381269227023</c:v>
                </c:pt>
                <c:pt idx="322">
                  <c:v>0.015513710554443358</c:v>
                </c:pt>
                <c:pt idx="323">
                  <c:v>0.015562039839659692</c:v>
                </c:pt>
                <c:pt idx="324">
                  <c:v>0.015610369124876025</c:v>
                </c:pt>
                <c:pt idx="325">
                  <c:v>0.015658698410092358</c:v>
                </c:pt>
                <c:pt idx="326">
                  <c:v>0.01570702769530869</c:v>
                </c:pt>
                <c:pt idx="327">
                  <c:v>0.015755356980525027</c:v>
                </c:pt>
                <c:pt idx="328">
                  <c:v>0.01580368626574136</c:v>
                </c:pt>
                <c:pt idx="329">
                  <c:v>0.015852015550957697</c:v>
                </c:pt>
                <c:pt idx="330">
                  <c:v>0.01590034483617403</c:v>
                </c:pt>
                <c:pt idx="331">
                  <c:v>0.015948674121390363</c:v>
                </c:pt>
                <c:pt idx="332">
                  <c:v>0.015997003406606695</c:v>
                </c:pt>
                <c:pt idx="333">
                  <c:v>0.01604533269182303</c:v>
                </c:pt>
                <c:pt idx="334">
                  <c:v>0.016093661977039365</c:v>
                </c:pt>
                <c:pt idx="335">
                  <c:v>0.0161419912622557</c:v>
                </c:pt>
                <c:pt idx="336">
                  <c:v>0.016190320547472034</c:v>
                </c:pt>
                <c:pt idx="337">
                  <c:v>0.016238649832688367</c:v>
                </c:pt>
                <c:pt idx="338">
                  <c:v>0.0162869791179047</c:v>
                </c:pt>
                <c:pt idx="339">
                  <c:v>0.016335308403121036</c:v>
                </c:pt>
                <c:pt idx="340">
                  <c:v>0.01638363768833737</c:v>
                </c:pt>
                <c:pt idx="341">
                  <c:v>0.016431966973553702</c:v>
                </c:pt>
                <c:pt idx="342">
                  <c:v>0.01648029625877004</c:v>
                </c:pt>
                <c:pt idx="343">
                  <c:v>0.01652862554398637</c:v>
                </c:pt>
                <c:pt idx="344">
                  <c:v>0.016576954829202708</c:v>
                </c:pt>
                <c:pt idx="345">
                  <c:v>0.01662528411441904</c:v>
                </c:pt>
                <c:pt idx="346">
                  <c:v>0.016673613399635374</c:v>
                </c:pt>
                <c:pt idx="347">
                  <c:v>0.016721942684851707</c:v>
                </c:pt>
                <c:pt idx="348">
                  <c:v>0.01677027197006804</c:v>
                </c:pt>
                <c:pt idx="349">
                  <c:v>0.01681860125528438</c:v>
                </c:pt>
                <c:pt idx="350">
                  <c:v>0.016866930540500712</c:v>
                </c:pt>
                <c:pt idx="351">
                  <c:v>0.016915259825717045</c:v>
                </c:pt>
                <c:pt idx="352">
                  <c:v>0.016963589110933378</c:v>
                </c:pt>
                <c:pt idx="353">
                  <c:v>0.017011918396149715</c:v>
                </c:pt>
                <c:pt idx="354">
                  <c:v>0.017060247681366048</c:v>
                </c:pt>
                <c:pt idx="355">
                  <c:v>0.01710857696658238</c:v>
                </c:pt>
                <c:pt idx="356">
                  <c:v>0.017156906251798717</c:v>
                </c:pt>
                <c:pt idx="357">
                  <c:v>0.01720523553701505</c:v>
                </c:pt>
                <c:pt idx="358">
                  <c:v>0.017253564822231386</c:v>
                </c:pt>
                <c:pt idx="359">
                  <c:v>0.01730189410744772</c:v>
                </c:pt>
                <c:pt idx="360">
                  <c:v>0.017350223392664052</c:v>
                </c:pt>
                <c:pt idx="361">
                  <c:v>0.017398552677880385</c:v>
                </c:pt>
                <c:pt idx="362">
                  <c:v>0.017446881963096718</c:v>
                </c:pt>
                <c:pt idx="363">
                  <c:v>0.017495211248313058</c:v>
                </c:pt>
                <c:pt idx="364">
                  <c:v>0.01754354053352939</c:v>
                </c:pt>
                <c:pt idx="365">
                  <c:v>0.017591869818745724</c:v>
                </c:pt>
                <c:pt idx="366">
                  <c:v>0.017640199103962056</c:v>
                </c:pt>
                <c:pt idx="367">
                  <c:v>0.01768852838917839</c:v>
                </c:pt>
                <c:pt idx="368">
                  <c:v>0.017736857674394726</c:v>
                </c:pt>
                <c:pt idx="369">
                  <c:v>0.01778518695961106</c:v>
                </c:pt>
                <c:pt idx="370">
                  <c:v>0.017833516244827395</c:v>
                </c:pt>
                <c:pt idx="371">
                  <c:v>0.017881845530043728</c:v>
                </c:pt>
                <c:pt idx="372">
                  <c:v>0.01793017481526006</c:v>
                </c:pt>
                <c:pt idx="373">
                  <c:v>0.017978504100476397</c:v>
                </c:pt>
                <c:pt idx="374">
                  <c:v>0.01802683338569273</c:v>
                </c:pt>
                <c:pt idx="375">
                  <c:v>0.018075162670909063</c:v>
                </c:pt>
                <c:pt idx="376">
                  <c:v>0.018123491956125396</c:v>
                </c:pt>
                <c:pt idx="377">
                  <c:v>0.018171821241341733</c:v>
                </c:pt>
                <c:pt idx="378">
                  <c:v>0.01822015052655807</c:v>
                </c:pt>
                <c:pt idx="379">
                  <c:v>0.018268479811774402</c:v>
                </c:pt>
                <c:pt idx="380">
                  <c:v>0.018316809096990735</c:v>
                </c:pt>
                <c:pt idx="381">
                  <c:v>0.018365138382207068</c:v>
                </c:pt>
                <c:pt idx="382">
                  <c:v>0.0184134676674234</c:v>
                </c:pt>
                <c:pt idx="383">
                  <c:v>0.018461796952639737</c:v>
                </c:pt>
                <c:pt idx="384">
                  <c:v>0.018510126237856073</c:v>
                </c:pt>
                <c:pt idx="385">
                  <c:v>0.018558455523072406</c:v>
                </c:pt>
                <c:pt idx="386">
                  <c:v>0.01860678480828874</c:v>
                </c:pt>
                <c:pt idx="387">
                  <c:v>0.018655114093505076</c:v>
                </c:pt>
                <c:pt idx="388">
                  <c:v>0.01870344337872141</c:v>
                </c:pt>
                <c:pt idx="389">
                  <c:v>0.01875177266393774</c:v>
                </c:pt>
                <c:pt idx="390">
                  <c:v>0.018800101949154074</c:v>
                </c:pt>
                <c:pt idx="391">
                  <c:v>0.01884843123437041</c:v>
                </c:pt>
                <c:pt idx="392">
                  <c:v>0.018896760519586747</c:v>
                </c:pt>
                <c:pt idx="393">
                  <c:v>0.01894508980480308</c:v>
                </c:pt>
                <c:pt idx="394">
                  <c:v>0.018993419090019413</c:v>
                </c:pt>
                <c:pt idx="395">
                  <c:v>0.019041748375235746</c:v>
                </c:pt>
                <c:pt idx="396">
                  <c:v>0.01909007766045208</c:v>
                </c:pt>
                <c:pt idx="397">
                  <c:v>0.019138406945668415</c:v>
                </c:pt>
                <c:pt idx="398">
                  <c:v>0.01918673623088475</c:v>
                </c:pt>
                <c:pt idx="399">
                  <c:v>0.019235065516101085</c:v>
                </c:pt>
                <c:pt idx="400">
                  <c:v>0.019283394801317418</c:v>
                </c:pt>
                <c:pt idx="401">
                  <c:v>0.01933172408653375</c:v>
                </c:pt>
                <c:pt idx="402">
                  <c:v>0.019380053371750087</c:v>
                </c:pt>
                <c:pt idx="403">
                  <c:v>0.01942838265696642</c:v>
                </c:pt>
                <c:pt idx="404">
                  <c:v>0.019476711942182753</c:v>
                </c:pt>
                <c:pt idx="405">
                  <c:v>0.01952504122739909</c:v>
                </c:pt>
                <c:pt idx="406">
                  <c:v>0.019573370512615422</c:v>
                </c:pt>
                <c:pt idx="407">
                  <c:v>0.01962169979783176</c:v>
                </c:pt>
                <c:pt idx="408">
                  <c:v>0.01967002908304809</c:v>
                </c:pt>
                <c:pt idx="409">
                  <c:v>0.019718358368264424</c:v>
                </c:pt>
                <c:pt idx="410">
                  <c:v>0.019766687653480757</c:v>
                </c:pt>
                <c:pt idx="411">
                  <c:v>0.01981501693869709</c:v>
                </c:pt>
                <c:pt idx="412">
                  <c:v>0.01986334622391343</c:v>
                </c:pt>
                <c:pt idx="413">
                  <c:v>0.019911675509129763</c:v>
                </c:pt>
                <c:pt idx="414">
                  <c:v>0.019960004794346096</c:v>
                </c:pt>
                <c:pt idx="415">
                  <c:v>0.02000833407956243</c:v>
                </c:pt>
                <c:pt idx="416">
                  <c:v>0.02005666336477876</c:v>
                </c:pt>
                <c:pt idx="417">
                  <c:v>0.020104992649995098</c:v>
                </c:pt>
                <c:pt idx="418">
                  <c:v>0.02015332193521143</c:v>
                </c:pt>
                <c:pt idx="419">
                  <c:v>0.020201651220427767</c:v>
                </c:pt>
                <c:pt idx="420">
                  <c:v>0.0202499805056441</c:v>
                </c:pt>
                <c:pt idx="421">
                  <c:v>0.020298309790860437</c:v>
                </c:pt>
                <c:pt idx="422">
                  <c:v>0.02034663907607677</c:v>
                </c:pt>
                <c:pt idx="423">
                  <c:v>0.020394968361293103</c:v>
                </c:pt>
                <c:pt idx="424">
                  <c:v>0.020443297646509435</c:v>
                </c:pt>
                <c:pt idx="425">
                  <c:v>0.02049162693172577</c:v>
                </c:pt>
                <c:pt idx="426">
                  <c:v>0.020539956216942108</c:v>
                </c:pt>
                <c:pt idx="427">
                  <c:v>0.02058828550215844</c:v>
                </c:pt>
                <c:pt idx="428">
                  <c:v>0.020636614787374774</c:v>
                </c:pt>
                <c:pt idx="429">
                  <c:v>0.020684944072591107</c:v>
                </c:pt>
                <c:pt idx="430">
                  <c:v>0.02073327335780744</c:v>
                </c:pt>
                <c:pt idx="431">
                  <c:v>0.020781602643023776</c:v>
                </c:pt>
                <c:pt idx="432">
                  <c:v>0.02082993192824011</c:v>
                </c:pt>
                <c:pt idx="433">
                  <c:v>0.020878261213456446</c:v>
                </c:pt>
                <c:pt idx="434">
                  <c:v>0.02092659049867278</c:v>
                </c:pt>
                <c:pt idx="435">
                  <c:v>0.02097491978388911</c:v>
                </c:pt>
                <c:pt idx="436">
                  <c:v>0.021023249069105448</c:v>
                </c:pt>
                <c:pt idx="437">
                  <c:v>0.02107157835432178</c:v>
                </c:pt>
                <c:pt idx="438">
                  <c:v>0.021119907639538114</c:v>
                </c:pt>
                <c:pt idx="439">
                  <c:v>0.021168236924754447</c:v>
                </c:pt>
                <c:pt idx="440">
                  <c:v>0.021216566209970783</c:v>
                </c:pt>
                <c:pt idx="441">
                  <c:v>0.02126489549518712</c:v>
                </c:pt>
                <c:pt idx="442">
                  <c:v>0.021313224780403452</c:v>
                </c:pt>
                <c:pt idx="443">
                  <c:v>0.021361554065619785</c:v>
                </c:pt>
                <c:pt idx="444">
                  <c:v>0.021409883350836118</c:v>
                </c:pt>
                <c:pt idx="445">
                  <c:v>0.02145821263605245</c:v>
                </c:pt>
                <c:pt idx="446">
                  <c:v>0.021506541921268787</c:v>
                </c:pt>
                <c:pt idx="447">
                  <c:v>0.021554871206485124</c:v>
                </c:pt>
                <c:pt idx="448">
                  <c:v>0.021603200491701457</c:v>
                </c:pt>
                <c:pt idx="449">
                  <c:v>0.02165152977691779</c:v>
                </c:pt>
                <c:pt idx="450">
                  <c:v>0.021699859062134126</c:v>
                </c:pt>
                <c:pt idx="451">
                  <c:v>0.02174818834735046</c:v>
                </c:pt>
                <c:pt idx="452">
                  <c:v>0.021796517632566792</c:v>
                </c:pt>
                <c:pt idx="453">
                  <c:v>0.021844846917783125</c:v>
                </c:pt>
                <c:pt idx="454">
                  <c:v>0.02189317620299946</c:v>
                </c:pt>
                <c:pt idx="455">
                  <c:v>0.021941505488215798</c:v>
                </c:pt>
                <c:pt idx="456">
                  <c:v>0.02198983477343213</c:v>
                </c:pt>
                <c:pt idx="457">
                  <c:v>0.022038164058648464</c:v>
                </c:pt>
                <c:pt idx="458">
                  <c:v>0.022086493343864796</c:v>
                </c:pt>
                <c:pt idx="459">
                  <c:v>0.02213482262908113</c:v>
                </c:pt>
                <c:pt idx="460">
                  <c:v>0.022183151914297466</c:v>
                </c:pt>
                <c:pt idx="461">
                  <c:v>0.022231481199513802</c:v>
                </c:pt>
                <c:pt idx="462">
                  <c:v>0.022279810484730135</c:v>
                </c:pt>
                <c:pt idx="463">
                  <c:v>0.022328139769946468</c:v>
                </c:pt>
                <c:pt idx="464">
                  <c:v>0.0223764690551628</c:v>
                </c:pt>
                <c:pt idx="465">
                  <c:v>0.022424798340379137</c:v>
                </c:pt>
                <c:pt idx="466">
                  <c:v>0.02247312762559547</c:v>
                </c:pt>
                <c:pt idx="467">
                  <c:v>0.022521456910811803</c:v>
                </c:pt>
                <c:pt idx="468">
                  <c:v>0.02256978619602814</c:v>
                </c:pt>
                <c:pt idx="469">
                  <c:v>0.022618115481244472</c:v>
                </c:pt>
                <c:pt idx="470">
                  <c:v>0.02266644476646081</c:v>
                </c:pt>
                <c:pt idx="471">
                  <c:v>0.022714774051677142</c:v>
                </c:pt>
                <c:pt idx="472">
                  <c:v>0.022763103336893475</c:v>
                </c:pt>
                <c:pt idx="473">
                  <c:v>0.022811432622109808</c:v>
                </c:pt>
                <c:pt idx="474">
                  <c:v>0.02285976190732614</c:v>
                </c:pt>
                <c:pt idx="475">
                  <c:v>0.02290809119254248</c:v>
                </c:pt>
                <c:pt idx="476">
                  <c:v>0.022956420477758813</c:v>
                </c:pt>
                <c:pt idx="477">
                  <c:v>0.023004749762975146</c:v>
                </c:pt>
                <c:pt idx="478">
                  <c:v>0.02305307904819148</c:v>
                </c:pt>
                <c:pt idx="479">
                  <c:v>0.023101408333407812</c:v>
                </c:pt>
                <c:pt idx="480">
                  <c:v>0.02314973761862415</c:v>
                </c:pt>
                <c:pt idx="481">
                  <c:v>0.02319806690384048</c:v>
                </c:pt>
                <c:pt idx="482">
                  <c:v>0.023246396189056818</c:v>
                </c:pt>
                <c:pt idx="483">
                  <c:v>0.02329472547427315</c:v>
                </c:pt>
                <c:pt idx="484">
                  <c:v>0.023343054759489487</c:v>
                </c:pt>
                <c:pt idx="485">
                  <c:v>0.02339138404470582</c:v>
                </c:pt>
                <c:pt idx="486">
                  <c:v>0.023439713329922153</c:v>
                </c:pt>
                <c:pt idx="487">
                  <c:v>0.023488042615138486</c:v>
                </c:pt>
                <c:pt idx="488">
                  <c:v>0.02353637190035482</c:v>
                </c:pt>
                <c:pt idx="489">
                  <c:v>0.02358470118557116</c:v>
                </c:pt>
                <c:pt idx="490">
                  <c:v>0.02363303047078749</c:v>
                </c:pt>
                <c:pt idx="491">
                  <c:v>0.023681359756003825</c:v>
                </c:pt>
                <c:pt idx="492">
                  <c:v>0.023729689041220157</c:v>
                </c:pt>
                <c:pt idx="493">
                  <c:v>0.02377801832643649</c:v>
                </c:pt>
                <c:pt idx="494">
                  <c:v>0.023826347611652827</c:v>
                </c:pt>
                <c:pt idx="495">
                  <c:v>0.02387467689686916</c:v>
                </c:pt>
                <c:pt idx="496">
                  <c:v>0.023923006182085496</c:v>
                </c:pt>
                <c:pt idx="497">
                  <c:v>0.02397133546730183</c:v>
                </c:pt>
                <c:pt idx="498">
                  <c:v>0.024019664752518162</c:v>
                </c:pt>
                <c:pt idx="499">
                  <c:v>0.0240679940377345</c:v>
                </c:pt>
                <c:pt idx="500">
                  <c:v>0.02411632332295083</c:v>
                </c:pt>
                <c:pt idx="501">
                  <c:v>0.024164652608167164</c:v>
                </c:pt>
                <c:pt idx="502">
                  <c:v>0.024212981893383497</c:v>
                </c:pt>
                <c:pt idx="503">
                  <c:v>0.024261311178599834</c:v>
                </c:pt>
                <c:pt idx="504">
                  <c:v>0.02430964046381617</c:v>
                </c:pt>
                <c:pt idx="505">
                  <c:v>0.024357969749032503</c:v>
                </c:pt>
                <c:pt idx="506">
                  <c:v>0.024406299034248836</c:v>
                </c:pt>
                <c:pt idx="507">
                  <c:v>0.02445462831946517</c:v>
                </c:pt>
                <c:pt idx="508">
                  <c:v>0.0245029576046815</c:v>
                </c:pt>
                <c:pt idx="509">
                  <c:v>0.024551286889897838</c:v>
                </c:pt>
                <c:pt idx="510">
                  <c:v>0.024599616175114174</c:v>
                </c:pt>
                <c:pt idx="511">
                  <c:v>0.024647945460330507</c:v>
                </c:pt>
                <c:pt idx="512">
                  <c:v>0.02469627474554684</c:v>
                </c:pt>
                <c:pt idx="513">
                  <c:v>0.024744604030763173</c:v>
                </c:pt>
                <c:pt idx="514">
                  <c:v>0.02479293331597951</c:v>
                </c:pt>
                <c:pt idx="515">
                  <c:v>0.024841262601195842</c:v>
                </c:pt>
                <c:pt idx="516">
                  <c:v>0.024889591886412175</c:v>
                </c:pt>
                <c:pt idx="517">
                  <c:v>0.024937921171628512</c:v>
                </c:pt>
                <c:pt idx="518">
                  <c:v>0.024986250456844848</c:v>
                </c:pt>
                <c:pt idx="519">
                  <c:v>0.02503457974206118</c:v>
                </c:pt>
                <c:pt idx="520">
                  <c:v>0.025082909027277514</c:v>
                </c:pt>
                <c:pt idx="521">
                  <c:v>0.025131238312493847</c:v>
                </c:pt>
                <c:pt idx="522">
                  <c:v>0.02517956759771018</c:v>
                </c:pt>
                <c:pt idx="523">
                  <c:v>0.025227896882926516</c:v>
                </c:pt>
                <c:pt idx="524">
                  <c:v>0.025276226168142853</c:v>
                </c:pt>
                <c:pt idx="525">
                  <c:v>0.025324555453359186</c:v>
                </c:pt>
                <c:pt idx="526">
                  <c:v>0.02537288473857552</c:v>
                </c:pt>
                <c:pt idx="527">
                  <c:v>0.02542121402379185</c:v>
                </c:pt>
                <c:pt idx="528">
                  <c:v>0.025469543309008188</c:v>
                </c:pt>
                <c:pt idx="529">
                  <c:v>0.02551787259422452</c:v>
                </c:pt>
                <c:pt idx="530">
                  <c:v>0.025566201879440854</c:v>
                </c:pt>
                <c:pt idx="531">
                  <c:v>0.02561453116465719</c:v>
                </c:pt>
                <c:pt idx="532">
                  <c:v>0.025662860449873523</c:v>
                </c:pt>
                <c:pt idx="533">
                  <c:v>0.02571118973508986</c:v>
                </c:pt>
                <c:pt idx="534">
                  <c:v>0.025759519020306192</c:v>
                </c:pt>
                <c:pt idx="535">
                  <c:v>0.025807848305522525</c:v>
                </c:pt>
                <c:pt idx="536">
                  <c:v>0.025856177590738858</c:v>
                </c:pt>
                <c:pt idx="537">
                  <c:v>0.02590450687595519</c:v>
                </c:pt>
                <c:pt idx="538">
                  <c:v>0.02595283616117153</c:v>
                </c:pt>
                <c:pt idx="539">
                  <c:v>0.026001165446387864</c:v>
                </c:pt>
                <c:pt idx="540">
                  <c:v>0.026049494731604197</c:v>
                </c:pt>
                <c:pt idx="541">
                  <c:v>0.02609782401682053</c:v>
                </c:pt>
                <c:pt idx="542">
                  <c:v>0.026146153302036863</c:v>
                </c:pt>
                <c:pt idx="543">
                  <c:v>0.0261944825872532</c:v>
                </c:pt>
                <c:pt idx="544">
                  <c:v>0.026242811872469532</c:v>
                </c:pt>
                <c:pt idx="545">
                  <c:v>0.02629114115768587</c:v>
                </c:pt>
                <c:pt idx="546">
                  <c:v>0.0263394704429022</c:v>
                </c:pt>
                <c:pt idx="547">
                  <c:v>0.026387799728118534</c:v>
                </c:pt>
                <c:pt idx="548">
                  <c:v>0.02643612901333487</c:v>
                </c:pt>
                <c:pt idx="549">
                  <c:v>0.026484458298551204</c:v>
                </c:pt>
              </c:numCache>
            </c:numRef>
          </c:xVal>
          <c:yVal>
            <c:numRef>
              <c:f>'Distribution of Total Cost'!$D$9:$D$558</c:f>
              <c:numCache>
                <c:ptCount val="550"/>
                <c:pt idx="1">
                  <c:v>0.0008183198613361772</c:v>
                </c:pt>
                <c:pt idx="2">
                  <c:v>0.0024088364554353306</c:v>
                </c:pt>
                <c:pt idx="3">
                  <c:v>0.002867931611952126</c:v>
                </c:pt>
                <c:pt idx="4">
                  <c:v>0.003157885151404827</c:v>
                </c:pt>
                <c:pt idx="5">
                  <c:v>0.0033725700658565443</c:v>
                </c:pt>
                <c:pt idx="6">
                  <c:v>0.003542766295755956</c:v>
                </c:pt>
                <c:pt idx="7">
                  <c:v>0.003683007159345022</c:v>
                </c:pt>
                <c:pt idx="8">
                  <c:v>0.003801458249989084</c:v>
                </c:pt>
                <c:pt idx="9">
                  <c:v>0.0039032211044896154</c:v>
                </c:pt>
                <c:pt idx="10">
                  <c:v>0.003991722364165626</c:v>
                </c:pt>
                <c:pt idx="11">
                  <c:v>0.004069388624438987</c:v>
                </c:pt>
                <c:pt idx="12">
                  <c:v>0.004138009146938266</c:v>
                </c:pt>
                <c:pt idx="13">
                  <c:v>0.0041989460618338465</c:v>
                </c:pt>
                <c:pt idx="14">
                  <c:v>0.004253263535604078</c:v>
                </c:pt>
                <c:pt idx="15">
                  <c:v>0.004301810961269923</c:v>
                </c:pt>
                <c:pt idx="16">
                  <c:v>0.004345278644048928</c:v>
                </c:pt>
                <c:pt idx="17">
                  <c:v>0.004384236298990367</c:v>
                </c:pt>
                <c:pt idx="18">
                  <c:v>0.0044191604060543205</c:v>
                </c:pt>
                <c:pt idx="19">
                  <c:v>0.00445045410901769</c:v>
                </c:pt>
                <c:pt idx="20">
                  <c:v>0.004478462009287484</c:v>
                </c:pt>
                <c:pt idx="21">
                  <c:v>0.004503481317252348</c:v>
                </c:pt>
                <c:pt idx="22">
                  <c:v>0.004525770462839263</c:v>
                </c:pt>
                <c:pt idx="23">
                  <c:v>0.004545555777776528</c:v>
                </c:pt>
                <c:pt idx="24">
                  <c:v>0.004563036781382648</c:v>
                </c:pt>
                <c:pt idx="25">
                  <c:v>0.004578390400136015</c:v>
                </c:pt>
                <c:pt idx="26">
                  <c:v>0.004591774373040079</c:v>
                </c:pt>
                <c:pt idx="27">
                  <c:v>0.004603330026286083</c:v>
                </c:pt>
                <c:pt idx="28">
                  <c:v>0.004613184553856799</c:v>
                </c:pt>
                <c:pt idx="29">
                  <c:v>0.004621452907139798</c:v>
                </c:pt>
                <c:pt idx="30">
                  <c:v>0.004628239372308182</c:v>
                </c:pt>
                <c:pt idx="31">
                  <c:v>0.0046336388960788325</c:v>
                </c:pt>
                <c:pt idx="32">
                  <c:v>0.004637738207178639</c:v>
                </c:pt>
                <c:pt idx="33">
                  <c:v>0.00464061677044918</c:v>
                </c:pt>
                <c:pt idx="34">
                  <c:v>0.004642347603283994</c:v>
                </c:pt>
                <c:pt idx="35">
                  <c:v>0.004642997977767576</c:v>
                </c:pt>
                <c:pt idx="36">
                  <c:v>0.0046426300274162915</c:v>
                </c:pt>
                <c:pt idx="37">
                  <c:v>0.004641301273843954</c:v>
                </c:pt>
                <c:pt idx="38">
                  <c:v>0.004639065086226295</c:v>
                </c:pt>
                <c:pt idx="39">
                  <c:v>0.004635971083108319</c:v>
                </c:pt>
                <c:pt idx="40">
                  <c:v>0.004632065485703604</c:v>
                </c:pt>
                <c:pt idx="41">
                  <c:v>0.004627391429492802</c:v>
                </c:pt>
                <c:pt idx="42">
                  <c:v>0.00462198923986707</c:v>
                </c:pt>
                <c:pt idx="43">
                  <c:v>0.004615896676666055</c:v>
                </c:pt>
                <c:pt idx="44">
                  <c:v>0.0046091491524421204</c:v>
                </c:pt>
                <c:pt idx="45">
                  <c:v>0.004601779926694683</c:v>
                </c:pt>
                <c:pt idx="46">
                  <c:v>0.00459382028046731</c:v>
                </c:pt>
                <c:pt idx="47">
                  <c:v>0.004585299672665113</c:v>
                </c:pt>
                <c:pt idx="48">
                  <c:v>0.004576245881059413</c:v>
                </c:pt>
                <c:pt idx="49">
                  <c:v>0.004566685129326433</c:v>
                </c:pt>
                <c:pt idx="50">
                  <c:v>0.004556642202122365</c:v>
                </c:pt>
                <c:pt idx="51">
                  <c:v>0.004546140549315673</c:v>
                </c:pt>
                <c:pt idx="52">
                  <c:v>0.004535202380619701</c:v>
                </c:pt>
                <c:pt idx="53">
                  <c:v>0.004523848751853117</c:v>
                </c:pt>
                <c:pt idx="54">
                  <c:v>0.004512099643581409</c:v>
                </c:pt>
                <c:pt idx="55">
                  <c:v>0.004499974032821081</c:v>
                </c:pt>
                <c:pt idx="56">
                  <c:v>0.0044874899590195035</c:v>
                </c:pt>
                <c:pt idx="57">
                  <c:v>0.004474664584041113</c:v>
                </c:pt>
                <c:pt idx="58">
                  <c:v>0.004461514247935815</c:v>
                </c:pt>
                <c:pt idx="59">
                  <c:v>0.00444805451954011</c:v>
                </c:pt>
                <c:pt idx="60">
                  <c:v>0.004434300243682623</c:v>
                </c:pt>
                <c:pt idx="61">
                  <c:v>0.004420265584397328</c:v>
                </c:pt>
                <c:pt idx="62">
                  <c:v>0.004405964065000882</c:v>
                </c:pt>
                <c:pt idx="63">
                  <c:v>0.004391408605050939</c:v>
                </c:pt>
                <c:pt idx="64">
                  <c:v>0.004376611554903342</c:v>
                </c:pt>
                <c:pt idx="65">
                  <c:v>0.00436158472740214</c:v>
                </c:pt>
                <c:pt idx="66">
                  <c:v>0.004346339427519393</c:v>
                </c:pt>
                <c:pt idx="67">
                  <c:v>0.0043308864798092105</c:v>
                </c:pt>
                <c:pt idx="68">
                  <c:v>0.004315236254339164</c:v>
                </c:pt>
                <c:pt idx="69">
                  <c:v>0.00429939869028402</c:v>
                </c:pt>
                <c:pt idx="70">
                  <c:v>0.004283383318363222</c:v>
                </c:pt>
                <c:pt idx="71">
                  <c:v>0.0042671992817618475</c:v>
                </c:pt>
                <c:pt idx="72">
                  <c:v>0.004250855355617201</c:v>
                </c:pt>
                <c:pt idx="73">
                  <c:v>0.004234359965038409</c:v>
                </c:pt>
                <c:pt idx="74">
                  <c:v>0.004217721202760958</c:v>
                </c:pt>
                <c:pt idx="75">
                  <c:v>0.004200946844572602</c:v>
                </c:pt>
                <c:pt idx="76">
                  <c:v>0.004184044364938375</c:v>
                </c:pt>
                <c:pt idx="77">
                  <c:v>0.004167020950813812</c:v>
                </c:pt>
                <c:pt idx="78">
                  <c:v>0.004149883515152372</c:v>
                </c:pt>
                <c:pt idx="79">
                  <c:v>0.004132638847793089</c:v>
                </c:pt>
                <c:pt idx="80">
                  <c:v>0.004115292952609811</c:v>
                </c:pt>
                <c:pt idx="81">
                  <c:v>0.004097852375507645</c:v>
                </c:pt>
                <c:pt idx="82">
                  <c:v>0.004080322928879583</c:v>
                </c:pt>
                <c:pt idx="83">
                  <c:v>0.004062710330121828</c:v>
                </c:pt>
                <c:pt idx="84">
                  <c:v>0.004045020087853415</c:v>
                </c:pt>
                <c:pt idx="85">
                  <c:v>0.004027257511133339</c:v>
                </c:pt>
                <c:pt idx="86">
                  <c:v>0.004009427717390042</c:v>
                </c:pt>
                <c:pt idx="87">
                  <c:v>0.003991535641130169</c:v>
                </c:pt>
                <c:pt idx="88">
                  <c:v>0.003973586040729706</c:v>
                </c:pt>
                <c:pt idx="89">
                  <c:v>0.003955583506066814</c:v>
                </c:pt>
                <c:pt idx="90">
                  <c:v>0.003937532465319972</c:v>
                </c:pt>
                <c:pt idx="91">
                  <c:v>0.003919437191083213</c:v>
                </c:pt>
                <c:pt idx="92">
                  <c:v>0.0039013018069062604</c:v>
                </c:pt>
                <c:pt idx="93">
                  <c:v>0.0038831302928974474</c:v>
                </c:pt>
                <c:pt idx="94">
                  <c:v>0.003864926491474502</c:v>
                </c:pt>
                <c:pt idx="95">
                  <c:v>0.0038466941122210882</c:v>
                </c:pt>
                <c:pt idx="96">
                  <c:v>0.0038284367376424954</c:v>
                </c:pt>
                <c:pt idx="97">
                  <c:v>0.0038101578270961205</c:v>
                </c:pt>
                <c:pt idx="98">
                  <c:v>0.0037918607222465696</c:v>
                </c:pt>
                <c:pt idx="99">
                  <c:v>0.0037735486507131616</c:v>
                </c:pt>
                <c:pt idx="100">
                  <c:v>0.0037552247306829427</c:v>
                </c:pt>
                <c:pt idx="101">
                  <c:v>0.003736891974567939</c:v>
                </c:pt>
                <c:pt idx="102">
                  <c:v>0.0037185532933228806</c:v>
                </c:pt>
                <c:pt idx="103">
                  <c:v>0.0037002114992252515</c:v>
                </c:pt>
                <c:pt idx="104">
                  <c:v>0.003681869310414367</c:v>
                </c:pt>
                <c:pt idx="105">
                  <c:v>0.003663529353182486</c:v>
                </c:pt>
                <c:pt idx="106">
                  <c:v>0.0036451941660189647</c:v>
                </c:pt>
                <c:pt idx="107">
                  <c:v>0.003626866202014355</c:v>
                </c:pt>
                <c:pt idx="108">
                  <c:v>0.0036085478322066956</c:v>
                </c:pt>
                <c:pt idx="109">
                  <c:v>0.0035902413480805788</c:v>
                </c:pt>
                <c:pt idx="110">
                  <c:v>0.003571948964518508</c:v>
                </c:pt>
                <c:pt idx="111">
                  <c:v>0.00355367282226166</c:v>
                </c:pt>
                <c:pt idx="112">
                  <c:v>0.0035354149902399336</c:v>
                </c:pt>
                <c:pt idx="113">
                  <c:v>0.003517177468094962</c:v>
                </c:pt>
                <c:pt idx="114">
                  <c:v>0.0034989621885166623</c:v>
                </c:pt>
                <c:pt idx="115">
                  <c:v>0.003480771019318526</c:v>
                </c:pt>
                <c:pt idx="116">
                  <c:v>0.003462605765426318</c:v>
                </c:pt>
                <c:pt idx="117">
                  <c:v>0.003444468171284455</c:v>
                </c:pt>
                <c:pt idx="118">
                  <c:v>0.0034263599223318844</c:v>
                </c:pt>
                <c:pt idx="119">
                  <c:v>0.0034082826472280406</c:v>
                </c:pt>
                <c:pt idx="120">
                  <c:v>0.0033902379194536746</c:v>
                </c:pt>
                <c:pt idx="121">
                  <c:v>0.003372227259151572</c:v>
                </c:pt>
                <c:pt idx="122">
                  <c:v>0.0033542521345678793</c:v>
                </c:pt>
                <c:pt idx="123">
                  <c:v>0.003336313964134979</c:v>
                </c:pt>
                <c:pt idx="124">
                  <c:v>0.0033184141175909656</c:v>
                </c:pt>
                <c:pt idx="125">
                  <c:v>0.0033005539174318656</c:v>
                </c:pt>
                <c:pt idx="126">
                  <c:v>0.003282734640844242</c:v>
                </c:pt>
                <c:pt idx="127">
                  <c:v>0.0032649575203447423</c:v>
                </c:pt>
                <c:pt idx="128">
                  <c:v>0.0032472237461271336</c:v>
                </c:pt>
                <c:pt idx="129">
                  <c:v>0.0032295344661113857</c:v>
                </c:pt>
                <c:pt idx="130">
                  <c:v>0.00321189078841612</c:v>
                </c:pt>
                <c:pt idx="131">
                  <c:v>0.0031942937815081355</c:v>
                </c:pt>
                <c:pt idx="132">
                  <c:v>0.0031767444762455478</c:v>
                </c:pt>
                <c:pt idx="133">
                  <c:v>0.0031592438663853688</c:v>
                </c:pt>
                <c:pt idx="134">
                  <c:v>0.003141792909896573</c:v>
                </c:pt>
                <c:pt idx="135">
                  <c:v>0.003124392530069316</c:v>
                </c:pt>
                <c:pt idx="136">
                  <c:v>0.0031070436164987356</c:v>
                </c:pt>
                <c:pt idx="137">
                  <c:v>0.0030897470256822583</c:v>
                </c:pt>
                <c:pt idx="138">
                  <c:v>0.0030725035828613394</c:v>
                </c:pt>
                <c:pt idx="139">
                  <c:v>0.0030553140819401694</c:v>
                </c:pt>
                <c:pt idx="140">
                  <c:v>0.0030381792868348872</c:v>
                </c:pt>
                <c:pt idx="141">
                  <c:v>0.0030210999326388877</c:v>
                </c:pt>
                <c:pt idx="142">
                  <c:v>0.003004076725794639</c:v>
                </c:pt>
                <c:pt idx="143">
                  <c:v>0.0029871103453669567</c:v>
                </c:pt>
                <c:pt idx="144">
                  <c:v>0.0029702014436402005</c:v>
                </c:pt>
                <c:pt idx="145">
                  <c:v>0.0029533506469876054</c:v>
                </c:pt>
                <c:pt idx="146">
                  <c:v>0.0029365585564118126</c:v>
                </c:pt>
                <c:pt idx="147">
                  <c:v>0.002919825748549195</c:v>
                </c:pt>
                <c:pt idx="148">
                  <c:v>0.002903152775853298</c:v>
                </c:pt>
                <c:pt idx="149">
                  <c:v>0.0028865401680808677</c:v>
                </c:pt>
                <c:pt idx="150">
                  <c:v>0.0028699884318728565</c:v>
                </c:pt>
                <c:pt idx="151">
                  <c:v>0.002853498052466987</c:v>
                </c:pt>
                <c:pt idx="152">
                  <c:v>0.0028370694934049716</c:v>
                </c:pt>
                <c:pt idx="153">
                  <c:v>0.0028207031976864214</c:v>
                </c:pt>
                <c:pt idx="154">
                  <c:v>0.002804399588197528</c:v>
                </c:pt>
                <c:pt idx="155">
                  <c:v>0.002788159067956757</c:v>
                </c:pt>
                <c:pt idx="156">
                  <c:v>0.00277198202127617</c:v>
                </c:pt>
                <c:pt idx="157">
                  <c:v>0.0027558688137503634</c:v>
                </c:pt>
                <c:pt idx="158">
                  <c:v>0.002739819792848186</c:v>
                </c:pt>
                <c:pt idx="159">
                  <c:v>0.002723835288655412</c:v>
                </c:pt>
                <c:pt idx="160">
                  <c:v>0.00270791561407517</c:v>
                </c:pt>
                <c:pt idx="161">
                  <c:v>0.0026920610655522576</c:v>
                </c:pt>
                <c:pt idx="162">
                  <c:v>0.0026762719232783635</c:v>
                </c:pt>
                <c:pt idx="163">
                  <c:v>0.002660548451718569</c:v>
                </c:pt>
                <c:pt idx="164">
                  <c:v>0.0026448909001422997</c:v>
                </c:pt>
                <c:pt idx="165">
                  <c:v>0.0026292995028633207</c:v>
                </c:pt>
                <c:pt idx="166">
                  <c:v>0.002613774479772624</c:v>
                </c:pt>
                <c:pt idx="167">
                  <c:v>0.002598316036750807</c:v>
                </c:pt>
                <c:pt idx="168">
                  <c:v>0.002582924365744918</c:v>
                </c:pt>
                <c:pt idx="169">
                  <c:v>0.0025675996457382344</c:v>
                </c:pt>
                <c:pt idx="170">
                  <c:v>0.002552342042474128</c:v>
                </c:pt>
                <c:pt idx="171">
                  <c:v>0.0025371517091578055</c:v>
                </c:pt>
                <c:pt idx="172">
                  <c:v>0.0025220280017724385</c:v>
                </c:pt>
                <c:pt idx="173">
                  <c:v>0.0025069733505977097</c:v>
                </c:pt>
                <c:pt idx="174">
                  <c:v>0.002491985621907957</c:v>
                </c:pt>
                <c:pt idx="175">
                  <c:v>0.002477065656391002</c:v>
                </c:pt>
                <c:pt idx="176">
                  <c:v>0.0024622135491903082</c:v>
                </c:pt>
                <c:pt idx="177">
                  <c:v>0.0024474293843132857</c:v>
                </c:pt>
                <c:pt idx="178">
                  <c:v>0.0024327132360282707</c:v>
                </c:pt>
                <c:pt idx="179">
                  <c:v>0.0024180651679756916</c:v>
                </c:pt>
                <c:pt idx="180">
                  <c:v>0.002403485234171599</c:v>
                </c:pt>
                <c:pt idx="181">
                  <c:v>0.0023889734789165704</c:v>
                </c:pt>
                <c:pt idx="182">
                  <c:v>0.002374529937286869</c:v>
                </c:pt>
                <c:pt idx="183">
                  <c:v>0.002360154635036054</c:v>
                </c:pt>
                <c:pt idx="184">
                  <c:v>0.0023458475895570055</c:v>
                </c:pt>
                <c:pt idx="185">
                  <c:v>0.0023316088090485063</c:v>
                </c:pt>
                <c:pt idx="186">
                  <c:v>0.002317438293963409</c:v>
                </c:pt>
                <c:pt idx="187">
                  <c:v>0.0023033360362082786</c:v>
                </c:pt>
                <c:pt idx="188">
                  <c:v>0.0022893020197980447</c:v>
                </c:pt>
                <c:pt idx="189">
                  <c:v>0.002275336221330633</c:v>
                </c:pt>
                <c:pt idx="190">
                  <c:v>0.002261438609624861</c:v>
                </c:pt>
                <c:pt idx="191">
                  <c:v>0.0022476091464959476</c:v>
                </c:pt>
                <c:pt idx="192">
                  <c:v>0.002233847786375966</c:v>
                </c:pt>
                <c:pt idx="193">
                  <c:v>0.002220154477095165</c:v>
                </c:pt>
                <c:pt idx="194">
                  <c:v>0.0022065291598217696</c:v>
                </c:pt>
                <c:pt idx="195">
                  <c:v>0.0021929717688309964</c:v>
                </c:pt>
                <c:pt idx="196">
                  <c:v>0.002179482232642656</c:v>
                </c:pt>
                <c:pt idx="197">
                  <c:v>0.0021660604730151193</c:v>
                </c:pt>
                <c:pt idx="198">
                  <c:v>0.0021527064063531264</c:v>
                </c:pt>
                <c:pt idx="199">
                  <c:v>0.0021394199428149676</c:v>
                </c:pt>
                <c:pt idx="200">
                  <c:v>0.0021262009871105595</c:v>
                </c:pt>
                <c:pt idx="201">
                  <c:v>0.0021130494385258455</c:v>
                </c:pt>
                <c:pt idx="202">
                  <c:v>0.002099965190808212</c:v>
                </c:pt>
                <c:pt idx="203">
                  <c:v>0.0020869481327199027</c:v>
                </c:pt>
                <c:pt idx="204">
                  <c:v>0.0020739981479747397</c:v>
                </c:pt>
                <c:pt idx="205">
                  <c:v>0.0020611151154433446</c:v>
                </c:pt>
                <c:pt idx="206">
                  <c:v>0.0020482989089861117</c:v>
                </c:pt>
                <c:pt idx="207">
                  <c:v>0.002035549398372368</c:v>
                </c:pt>
                <c:pt idx="208">
                  <c:v>0.0020228664485293793</c:v>
                </c:pt>
                <c:pt idx="209">
                  <c:v>0.0020102499200421783</c:v>
                </c:pt>
                <c:pt idx="210">
                  <c:v>0.001997699669450903</c:v>
                </c:pt>
                <c:pt idx="211">
                  <c:v>0.00198521554934805</c:v>
                </c:pt>
                <c:pt idx="212">
                  <c:v>0.0019727974080877455</c:v>
                </c:pt>
                <c:pt idx="213">
                  <c:v>0.0019604450901280074</c:v>
                </c:pt>
                <c:pt idx="214">
                  <c:v>0.001948158436662824</c:v>
                </c:pt>
                <c:pt idx="215">
                  <c:v>0.001935937284881992</c:v>
                </c:pt>
                <c:pt idx="216">
                  <c:v>0.0019237814685345606</c:v>
                </c:pt>
                <c:pt idx="217">
                  <c:v>0.0019116908181982407</c:v>
                </c:pt>
                <c:pt idx="218">
                  <c:v>0.0018996651609308722</c:v>
                </c:pt>
                <c:pt idx="219">
                  <c:v>0.0018877043206417584</c:v>
                </c:pt>
                <c:pt idx="220">
                  <c:v>0.0018758081183565141</c:v>
                </c:pt>
                <c:pt idx="221">
                  <c:v>0.0018639763720075145</c:v>
                </c:pt>
                <c:pt idx="222">
                  <c:v>0.0018522088964653593</c:v>
                </c:pt>
                <c:pt idx="223">
                  <c:v>0.0018405055042130252</c:v>
                </c:pt>
                <c:pt idx="224">
                  <c:v>0.0018288660046257672</c:v>
                </c:pt>
                <c:pt idx="225">
                  <c:v>0.0018172902046761665</c:v>
                </c:pt>
                <c:pt idx="226">
                  <c:v>0.0018057779088439469</c:v>
                </c:pt>
                <c:pt idx="227">
                  <c:v>0.0017943289191695605</c:v>
                </c:pt>
                <c:pt idx="228">
                  <c:v>0.001782943035272429</c:v>
                </c:pt>
                <c:pt idx="229">
                  <c:v>0.001771620054445231</c:v>
                </c:pt>
                <c:pt idx="230">
                  <c:v>0.001760359771885802</c:v>
                </c:pt>
                <c:pt idx="231">
                  <c:v>0.001749161980821519</c:v>
                </c:pt>
                <c:pt idx="232">
                  <c:v>0.0017380264721759337</c:v>
                </c:pt>
                <c:pt idx="233">
                  <c:v>0.0017269530349985926</c:v>
                </c:pt>
                <c:pt idx="234">
                  <c:v>0.0017159414564245656</c:v>
                </c:pt>
                <c:pt idx="235">
                  <c:v>0.0017049915221662882</c:v>
                </c:pt>
                <c:pt idx="236">
                  <c:v>0.0016941030152765409</c:v>
                </c:pt>
                <c:pt idx="237">
                  <c:v>0.0016832757182695145</c:v>
                </c:pt>
                <c:pt idx="238">
                  <c:v>0.0016725094109716972</c:v>
                </c:pt>
                <c:pt idx="239">
                  <c:v>0.0016618038724178826</c:v>
                </c:pt>
                <c:pt idx="240">
                  <c:v>0.001651158879822674</c:v>
                </c:pt>
                <c:pt idx="241">
                  <c:v>0.0016405742091037954</c:v>
                </c:pt>
                <c:pt idx="242">
                  <c:v>0.0016300496345256937</c:v>
                </c:pt>
                <c:pt idx="243">
                  <c:v>0.001619584929374598</c:v>
                </c:pt>
                <c:pt idx="244">
                  <c:v>0.0016091798656526282</c:v>
                </c:pt>
                <c:pt idx="245">
                  <c:v>0.0015988342138241198</c:v>
                </c:pt>
                <c:pt idx="246">
                  <c:v>0.0015885477436417498</c:v>
                </c:pt>
                <c:pt idx="247">
                  <c:v>0.0015783202236007642</c:v>
                </c:pt>
                <c:pt idx="248">
                  <c:v>0.0015681514209104758</c:v>
                </c:pt>
                <c:pt idx="249">
                  <c:v>0.001558041102281625</c:v>
                </c:pt>
                <c:pt idx="250">
                  <c:v>0.0015479890330531694</c:v>
                </c:pt>
                <c:pt idx="251">
                  <c:v>0.0015379949779503429</c:v>
                </c:pt>
                <c:pt idx="252">
                  <c:v>0.0015280587006394426</c:v>
                </c:pt>
                <c:pt idx="253">
                  <c:v>0.001518179964086508</c:v>
                </c:pt>
                <c:pt idx="254">
                  <c:v>0.001508358530645338</c:v>
                </c:pt>
                <c:pt idx="255">
                  <c:v>0.001498594161658451</c:v>
                </c:pt>
                <c:pt idx="256">
                  <c:v>0.0014888866182419392</c:v>
                </c:pt>
                <c:pt idx="257">
                  <c:v>0.0014792356603192224</c:v>
                </c:pt>
                <c:pt idx="258">
                  <c:v>0.0014696410477516983</c:v>
                </c:pt>
                <c:pt idx="259">
                  <c:v>0.0014601025395259554</c:v>
                </c:pt>
                <c:pt idx="260">
                  <c:v>0.0014506198943180157</c:v>
                </c:pt>
                <c:pt idx="261">
                  <c:v>0.0014411928703001995</c:v>
                </c:pt>
                <c:pt idx="262">
                  <c:v>0.0014318212250316739</c:v>
                </c:pt>
                <c:pt idx="263">
                  <c:v>0.0014225047159040095</c:v>
                </c:pt>
                <c:pt idx="264">
                  <c:v>0.0014132430999085972</c:v>
                </c:pt>
                <c:pt idx="265">
                  <c:v>0.0014040361337906773</c:v>
                </c:pt>
                <c:pt idx="266">
                  <c:v>0.0013948835737001234</c:v>
                </c:pt>
                <c:pt idx="267">
                  <c:v>0.0013857851758839466</c:v>
                </c:pt>
                <c:pt idx="268">
                  <c:v>0.0013767406961409793</c:v>
                </c:pt>
                <c:pt idx="269">
                  <c:v>0.0013677498902044975</c:v>
                </c:pt>
                <c:pt idx="270">
                  <c:v>0.0013588125136578526</c:v>
                </c:pt>
                <c:pt idx="271">
                  <c:v>0.0013499283217279965</c:v>
                </c:pt>
                <c:pt idx="272">
                  <c:v>0.0013410970700372719</c:v>
                </c:pt>
                <c:pt idx="273">
                  <c:v>0.001332318513438788</c:v>
                </c:pt>
                <c:pt idx="274">
                  <c:v>0.0013235924073101053</c:v>
                </c:pt>
                <c:pt idx="275">
                  <c:v>0.001314918506950231</c:v>
                </c:pt>
                <c:pt idx="276">
                  <c:v>0.001306296567244767</c:v>
                </c:pt>
                <c:pt idx="277">
                  <c:v>0.0012977263436572384</c:v>
                </c:pt>
                <c:pt idx="278">
                  <c:v>0.001289207591410721</c:v>
                </c:pt>
                <c:pt idx="279">
                  <c:v>0.0012807400656994455</c:v>
                </c:pt>
                <c:pt idx="280">
                  <c:v>0.0012723235222878125</c:v>
                </c:pt>
                <c:pt idx="281">
                  <c:v>0.0012639577164658224</c:v>
                </c:pt>
                <c:pt idx="282">
                  <c:v>0.0012556424043062772</c:v>
                </c:pt>
                <c:pt idx="283">
                  <c:v>0.0012473773415118978</c:v>
                </c:pt>
                <c:pt idx="284">
                  <c:v>0.0012391622843748434</c:v>
                </c:pt>
                <c:pt idx="285">
                  <c:v>0.001230996989178495</c:v>
                </c:pt>
                <c:pt idx="286">
                  <c:v>0.0012228832205937888</c:v>
                </c:pt>
                <c:pt idx="287">
                  <c:v>0.0012148148082735473</c:v>
                </c:pt>
                <c:pt idx="288">
                  <c:v>0.0012067973439893575</c:v>
                </c:pt>
                <c:pt idx="289">
                  <c:v>0.0011988286699635043</c:v>
                </c:pt>
                <c:pt idx="290">
                  <c:v>0.001190908543729046</c:v>
                </c:pt>
                <c:pt idx="291">
                  <c:v>0.0011830367237863132</c:v>
                </c:pt>
                <c:pt idx="292">
                  <c:v>0.0011752129682912084</c:v>
                </c:pt>
                <c:pt idx="293">
                  <c:v>0.0011674370362613313</c:v>
                </c:pt>
                <c:pt idx="294">
                  <c:v>0.00115970868683274</c:v>
                </c:pt>
                <c:pt idx="295">
                  <c:v>0.0011520276796844135</c:v>
                </c:pt>
                <c:pt idx="296">
                  <c:v>0.0011443937748664384</c:v>
                </c:pt>
                <c:pt idx="297">
                  <c:v>0.0011367908493625494</c:v>
                </c:pt>
                <c:pt idx="298">
                  <c:v>0.001129266816043478</c:v>
                </c:pt>
                <c:pt idx="299">
                  <c:v>0.0011217727662195867</c:v>
                </c:pt>
                <c:pt idx="300">
                  <c:v>0.001114324864045728</c:v>
                </c:pt>
                <c:pt idx="301">
                  <c:v>0.0011069228718929161</c:v>
                </c:pt>
                <c:pt idx="302">
                  <c:v>0.0010995665526493212</c:v>
                </c:pt>
                <c:pt idx="303">
                  <c:v>0.0010922556697220925</c:v>
                </c:pt>
                <c:pt idx="304">
                  <c:v>0.0010849899870354208</c:v>
                </c:pt>
                <c:pt idx="305">
                  <c:v>0.0010777692690565322</c:v>
                </c:pt>
                <c:pt idx="306">
                  <c:v>0.0010705932808648942</c:v>
                </c:pt>
                <c:pt idx="307">
                  <c:v>0.0010634617880634</c:v>
                </c:pt>
                <c:pt idx="308">
                  <c:v>0.0010563745568249992</c:v>
                </c:pt>
                <c:pt idx="309">
                  <c:v>0.001049331353980943</c:v>
                </c:pt>
                <c:pt idx="310">
                  <c:v>0.0010423319468776996</c:v>
                </c:pt>
                <c:pt idx="311">
                  <c:v>0.0010353761035719132</c:v>
                </c:pt>
                <c:pt idx="312">
                  <c:v>0.0010284635926933634</c:v>
                </c:pt>
                <c:pt idx="313">
                  <c:v>0.0010215941834941036</c:v>
                </c:pt>
                <c:pt idx="314">
                  <c:v>0.001014767645870921</c:v>
                </c:pt>
                <c:pt idx="315">
                  <c:v>0.00100798375046521</c:v>
                </c:pt>
                <c:pt idx="316">
                  <c:v>0.0010012422684222962</c:v>
                </c:pt>
                <c:pt idx="317">
                  <c:v>0.0009945429717155684</c:v>
                </c:pt>
                <c:pt idx="318">
                  <c:v>0.0009878856328583735</c:v>
                </c:pt>
                <c:pt idx="319">
                  <c:v>0.0009812700252031814</c:v>
                </c:pt>
                <c:pt idx="320">
                  <c:v>0.0009746959226454978</c:v>
                </c:pt>
                <c:pt idx="321">
                  <c:v>0.0009681630998852925</c:v>
                </c:pt>
                <c:pt idx="322">
                  <c:v>0.0009616713323039805</c:v>
                </c:pt>
                <c:pt idx="323">
                  <c:v>0.0009552203959885934</c:v>
                </c:pt>
                <c:pt idx="324">
                  <c:v>0.0009488100677697438</c:v>
                </c:pt>
                <c:pt idx="325">
                  <c:v>0.0009424401251979123</c:v>
                </c:pt>
                <c:pt idx="326">
                  <c:v>0.0009361103465812985</c:v>
                </c:pt>
                <c:pt idx="327">
                  <c:v>0.0009298205109153619</c:v>
                </c:pt>
                <c:pt idx="328">
                  <c:v>0.0009235703980389042</c:v>
                </c:pt>
                <c:pt idx="329">
                  <c:v>0.0009173597884534745</c:v>
                </c:pt>
                <c:pt idx="330">
                  <c:v>0.0009111884634767147</c:v>
                </c:pt>
                <c:pt idx="331">
                  <c:v>0.0009050562051989219</c:v>
                </c:pt>
                <c:pt idx="332">
                  <c:v>0.0008989627964179468</c:v>
                </c:pt>
                <c:pt idx="333">
                  <c:v>0.0008929080208016607</c:v>
                </c:pt>
                <c:pt idx="334">
                  <c:v>0.0008868916627192186</c:v>
                </c:pt>
                <c:pt idx="335">
                  <c:v>0.0008809135073687513</c:v>
                </c:pt>
                <c:pt idx="336">
                  <c:v>0.0008749733407339281</c:v>
                </c:pt>
                <c:pt idx="337">
                  <c:v>0.0008690607235290851</c:v>
                </c:pt>
                <c:pt idx="338">
                  <c:v>0.0008632064039517636</c:v>
                </c:pt>
                <c:pt idx="339">
                  <c:v>0.0008573789191309088</c:v>
                </c:pt>
                <c:pt idx="340">
                  <c:v>0.0008515885752245978</c:v>
                </c:pt>
                <c:pt idx="341">
                  <c:v>0.0008458351621242372</c:v>
                </c:pt>
                <c:pt idx="342">
                  <c:v>0.0008401184707158684</c:v>
                </c:pt>
                <c:pt idx="343">
                  <c:v>0.0008344382925452021</c:v>
                </c:pt>
                <c:pt idx="344">
                  <c:v>0.000828794420094894</c:v>
                </c:pt>
                <c:pt idx="345">
                  <c:v>0.0008231866465995045</c:v>
                </c:pt>
                <c:pt idx="346">
                  <c:v>0.0008176147661813999</c:v>
                </c:pt>
                <c:pt idx="347">
                  <c:v>0.0008120785737106328</c:v>
                </c:pt>
                <c:pt idx="348">
                  <c:v>0.0008065778649520164</c:v>
                </c:pt>
                <c:pt idx="349">
                  <c:v>0.000801112436505041</c:v>
                </c:pt>
                <c:pt idx="350">
                  <c:v>0.0007956820857462976</c:v>
                </c:pt>
                <c:pt idx="351">
                  <c:v>0.0007902866109634419</c:v>
                </c:pt>
                <c:pt idx="352">
                  <c:v>0.0007849258112374202</c:v>
                </c:pt>
                <c:pt idx="353">
                  <c:v>0.0007795994865018695</c:v>
                </c:pt>
                <c:pt idx="354">
                  <c:v>0.0007743074375213408</c:v>
                </c:pt>
                <c:pt idx="355">
                  <c:v>0.000769049465931318</c:v>
                </c:pt>
                <c:pt idx="356">
                  <c:v>0.000763825374207092</c:v>
                </c:pt>
                <c:pt idx="357">
                  <c:v>0.0007586349656548684</c:v>
                </c:pt>
                <c:pt idx="358">
                  <c:v>0.0007534780444407258</c:v>
                </c:pt>
                <c:pt idx="359">
                  <c:v>0.0007483544155730584</c:v>
                </c:pt>
                <c:pt idx="360">
                  <c:v>0.0007432638849275448</c:v>
                </c:pt>
                <c:pt idx="361">
                  <c:v>0.0007382062592180745</c:v>
                </c:pt>
                <c:pt idx="362">
                  <c:v>0.0007331813460105432</c:v>
                </c:pt>
                <c:pt idx="363">
                  <c:v>0.0007281889537238799</c:v>
                </c:pt>
                <c:pt idx="364">
                  <c:v>0.0007232288916574083</c:v>
                </c:pt>
                <c:pt idx="365">
                  <c:v>0.0007183009699157143</c:v>
                </c:pt>
                <c:pt idx="366">
                  <c:v>0.0007134049995043013</c:v>
                </c:pt>
                <c:pt idx="367">
                  <c:v>0.0007085407922447654</c:v>
                </c:pt>
                <c:pt idx="368">
                  <c:v>0.0007037081608541475</c:v>
                </c:pt>
                <c:pt idx="369">
                  <c:v>0.0006989069188509884</c:v>
                </c:pt>
                <c:pt idx="370">
                  <c:v>0.0006941368807005783</c:v>
                </c:pt>
                <c:pt idx="371">
                  <c:v>0.0006893978615995902</c:v>
                </c:pt>
                <c:pt idx="372">
                  <c:v>0.0006846896776944115</c:v>
                </c:pt>
                <c:pt idx="373">
                  <c:v>0.0006800121459795594</c:v>
                </c:pt>
                <c:pt idx="374">
                  <c:v>0.0006753650842470605</c:v>
                </c:pt>
                <c:pt idx="375">
                  <c:v>0.0006707483111823339</c:v>
                </c:pt>
                <c:pt idx="376">
                  <c:v>0.0006661616463497118</c:v>
                </c:pt>
                <c:pt idx="377">
                  <c:v>0.0006616049100903996</c:v>
                </c:pt>
                <c:pt idx="378">
                  <c:v>0.0006570779237040958</c:v>
                </c:pt>
                <c:pt idx="379">
                  <c:v>0.0006525805092239335</c:v>
                </c:pt>
                <c:pt idx="380">
                  <c:v>0.0006481124896277436</c:v>
                </c:pt>
                <c:pt idx="381">
                  <c:v>0.0006436736887161767</c:v>
                </c:pt>
                <c:pt idx="382">
                  <c:v>0.0006392639311147552</c:v>
                </c:pt>
                <c:pt idx="383">
                  <c:v>0.0006348830423288269</c:v>
                </c:pt>
                <c:pt idx="384">
                  <c:v>0.0006305308486908911</c:v>
                </c:pt>
                <c:pt idx="385">
                  <c:v>0.0006262071773965135</c:v>
                </c:pt>
                <c:pt idx="386">
                  <c:v>0.0006219118564711477</c:v>
                </c:pt>
                <c:pt idx="387">
                  <c:v>0.0006176447147920258</c:v>
                </c:pt>
                <c:pt idx="388">
                  <c:v>0.0006134055820979633</c:v>
                </c:pt>
                <c:pt idx="389">
                  <c:v>0.0006091942889251711</c:v>
                </c:pt>
                <c:pt idx="390">
                  <c:v>0.0006050106666894572</c:v>
                </c:pt>
                <c:pt idx="391">
                  <c:v>0.0006008545476345796</c:v>
                </c:pt>
                <c:pt idx="392">
                  <c:v>0.0005967257648418235</c:v>
                </c:pt>
                <c:pt idx="393">
                  <c:v>0.0005926241522135838</c:v>
                </c:pt>
                <c:pt idx="394">
                  <c:v>0.0005885495445088219</c:v>
                </c:pt>
                <c:pt idx="395">
                  <c:v>0.0005845017773093192</c:v>
                </c:pt>
                <c:pt idx="396">
                  <c:v>0.0005804806870389444</c:v>
                </c:pt>
                <c:pt idx="397">
                  <c:v>0.0005764861109256881</c:v>
                </c:pt>
                <c:pt idx="398">
                  <c:v>0.0005725178870535379</c:v>
                </c:pt>
                <c:pt idx="399">
                  <c:v>0.0005685758543142513</c:v>
                </c:pt>
                <c:pt idx="400">
                  <c:v>0.0005646598524247997</c:v>
                </c:pt>
                <c:pt idx="401">
                  <c:v>0.00056076972194105</c:v>
                </c:pt>
                <c:pt idx="402">
                  <c:v>0.0005569053042300594</c:v>
                </c:pt>
                <c:pt idx="403">
                  <c:v>0.0005530664414634627</c:v>
                </c:pt>
                <c:pt idx="404">
                  <c:v>0.0005492529766480279</c:v>
                </c:pt>
                <c:pt idx="405">
                  <c:v>0.000545464753597609</c:v>
                </c:pt>
                <c:pt idx="406">
                  <c:v>0.0005417016169380482</c:v>
                </c:pt>
                <c:pt idx="407">
                  <c:v>0.0005379634121204019</c:v>
                </c:pt>
                <c:pt idx="408">
                  <c:v>0.0005342499853760199</c:v>
                </c:pt>
                <c:pt idx="409">
                  <c:v>0.0005305611837550812</c:v>
                </c:pt>
                <c:pt idx="410">
                  <c:v>0.0005268968551348027</c:v>
                </c:pt>
                <c:pt idx="411">
                  <c:v>0.0005232568481504627</c:v>
                </c:pt>
                <c:pt idx="412">
                  <c:v>0.000519641012260843</c:v>
                </c:pt>
                <c:pt idx="413">
                  <c:v>0.0005160491977493694</c:v>
                </c:pt>
                <c:pt idx="414">
                  <c:v>0.0005124812556297101</c:v>
                </c:pt>
                <c:pt idx="415">
                  <c:v>0.0005089370377755203</c:v>
                </c:pt>
                <c:pt idx="416">
                  <c:v>0.0005054163967958287</c:v>
                </c:pt>
                <c:pt idx="417">
                  <c:v>0.0005019191861175807</c:v>
                </c:pt>
                <c:pt idx="418">
                  <c:v>0.0004984452599651171</c:v>
                </c:pt>
                <c:pt idx="419">
                  <c:v>0.0004949944733077283</c:v>
                </c:pt>
                <c:pt idx="420">
                  <c:v>0.0004915666819249833</c:v>
                </c:pt>
                <c:pt idx="421">
                  <c:v>0.0004881572469471516</c:v>
                </c:pt>
                <c:pt idx="422">
                  <c:v>0.0004847796180584265</c:v>
                </c:pt>
                <c:pt idx="423">
                  <c:v>0.0004814199522744723</c:v>
                </c:pt>
                <c:pt idx="424">
                  <c:v>0.00047808271265889496</c:v>
                </c:pt>
                <c:pt idx="425">
                  <c:v>0.00047476775885670297</c:v>
                </c:pt>
                <c:pt idx="426">
                  <c:v>0.0004714749512601348</c:v>
                </c:pt>
                <c:pt idx="427">
                  <c:v>0.0004682041510363639</c:v>
                </c:pt>
                <c:pt idx="428">
                  <c:v>0.0004649552201038982</c:v>
                </c:pt>
                <c:pt idx="429">
                  <c:v>0.0004617280211460335</c:v>
                </c:pt>
                <c:pt idx="430">
                  <c:v>0.00045852241758941937</c:v>
                </c:pt>
                <c:pt idx="431">
                  <c:v>0.00045533827364134077</c:v>
                </c:pt>
                <c:pt idx="432">
                  <c:v>0.000452175454217093</c:v>
                </c:pt>
                <c:pt idx="433">
                  <c:v>0.00044903382500975636</c:v>
                </c:pt>
                <c:pt idx="434">
                  <c:v>0.00044591325244219766</c:v>
                </c:pt>
                <c:pt idx="435">
                  <c:v>0.000442813603696143</c:v>
                </c:pt>
                <c:pt idx="436">
                  <c:v>0.00043973474666338087</c:v>
                </c:pt>
                <c:pt idx="437">
                  <c:v>0.0004366765499985494</c:v>
                </c:pt>
                <c:pt idx="438">
                  <c:v>0.00043363888308185484</c:v>
                </c:pt>
                <c:pt idx="439">
                  <c:v>0.0004306216160110905</c:v>
                </c:pt>
                <c:pt idx="440">
                  <c:v>0.00042762461962614936</c:v>
                </c:pt>
                <c:pt idx="441">
                  <c:v>0.0004246477654914662</c:v>
                </c:pt>
                <c:pt idx="442">
                  <c:v>0.00042169092587914414</c:v>
                </c:pt>
                <c:pt idx="443">
                  <c:v>0.00041875397379950946</c:v>
                </c:pt>
                <c:pt idx="444">
                  <c:v>0.0004158367829638299</c:v>
                </c:pt>
                <c:pt idx="445">
                  <c:v>0.00041293922781372977</c:v>
                </c:pt>
                <c:pt idx="446">
                  <c:v>0.0004100611834857323</c:v>
                </c:pt>
                <c:pt idx="447">
                  <c:v>0.00040720252581992445</c:v>
                </c:pt>
                <c:pt idx="448">
                  <c:v>0.0004043631313881178</c:v>
                </c:pt>
                <c:pt idx="449">
                  <c:v>0.0004015428774336506</c:v>
                </c:pt>
                <c:pt idx="450">
                  <c:v>0.00039874164192463095</c:v>
                </c:pt>
                <c:pt idx="451">
                  <c:v>0.00039595930350046546</c:v>
                </c:pt>
                <c:pt idx="452">
                  <c:v>0.00039319574151769213</c:v>
                </c:pt>
                <c:pt idx="453">
                  <c:v>0.0003904508360060854</c:v>
                </c:pt>
                <c:pt idx="454">
                  <c:v>0.00038772446769772976</c:v>
                </c:pt>
                <c:pt idx="455">
                  <c:v>0.0003850165179946398</c:v>
                </c:pt>
                <c:pt idx="456">
                  <c:v>0.0003823268689909931</c:v>
                </c:pt>
                <c:pt idx="457">
                  <c:v>0.0003796554034561419</c:v>
                </c:pt>
                <c:pt idx="458">
                  <c:v>0.0003770020048318774</c:v>
                </c:pt>
                <c:pt idx="459">
                  <c:v>0.00037436655724200634</c:v>
                </c:pt>
                <c:pt idx="460">
                  <c:v>0.0003717489454844844</c:v>
                </c:pt>
                <c:pt idx="461">
                  <c:v>0.00036914905499778273</c:v>
                </c:pt>
                <c:pt idx="462">
                  <c:v>0.00036656677191185114</c:v>
                </c:pt>
                <c:pt idx="463">
                  <c:v>0.00036400198301676486</c:v>
                </c:pt>
                <c:pt idx="464">
                  <c:v>0.0003614545757367301</c:v>
                </c:pt>
                <c:pt idx="465">
                  <c:v>0.00035892443818423927</c:v>
                </c:pt>
                <c:pt idx="466">
                  <c:v>0.00035641145910409155</c:v>
                </c:pt>
                <c:pt idx="467">
                  <c:v>0.00035391552789186277</c:v>
                </c:pt>
                <c:pt idx="468">
                  <c:v>0.00035143653459151087</c:v>
                </c:pt>
                <c:pt idx="469">
                  <c:v>0.0003489743698954904</c:v>
                </c:pt>
                <c:pt idx="470">
                  <c:v>0.00034652892514418183</c:v>
                </c:pt>
                <c:pt idx="471">
                  <c:v>0.00034410009229146084</c:v>
                </c:pt>
                <c:pt idx="472">
                  <c:v>0.00034168776395075836</c:v>
                </c:pt>
                <c:pt idx="473">
                  <c:v>0.000339291833357551</c:v>
                </c:pt>
                <c:pt idx="474">
                  <c:v>0.00033691219436525683</c:v>
                </c:pt>
                <c:pt idx="475">
                  <c:v>0.0003345487414870772</c:v>
                </c:pt>
                <c:pt idx="476">
                  <c:v>0.0003322013698205215</c:v>
                </c:pt>
                <c:pt idx="477">
                  <c:v>0.0003298699751030446</c:v>
                </c:pt>
                <c:pt idx="478">
                  <c:v>0.00032755445370657435</c:v>
                </c:pt>
                <c:pt idx="479">
                  <c:v>0.00032525470256659645</c:v>
                </c:pt>
                <c:pt idx="480">
                  <c:v>0.00032297061929525376</c:v>
                </c:pt>
                <c:pt idx="481">
                  <c:v>0.00032070210205695985</c:v>
                </c:pt>
                <c:pt idx="482">
                  <c:v>0.00031844904965801213</c:v>
                </c:pt>
                <c:pt idx="483">
                  <c:v>0.00031621136150041695</c:v>
                </c:pt>
                <c:pt idx="484">
                  <c:v>0.0003139889375629639</c:v>
                </c:pt>
                <c:pt idx="485">
                  <c:v>0.0003117816784616519</c:v>
                </c:pt>
                <c:pt idx="486">
                  <c:v>0.0003095894853782038</c:v>
                </c:pt>
                <c:pt idx="487">
                  <c:v>0.00030741226007990473</c:v>
                </c:pt>
                <c:pt idx="488">
                  <c:v>0.00030524990496133</c:v>
                </c:pt>
                <c:pt idx="489">
                  <c:v>0.0003031023229545041</c:v>
                </c:pt>
                <c:pt idx="490">
                  <c:v>0.0003009694176119012</c:v>
                </c:pt>
                <c:pt idx="491">
                  <c:v>0.0002988510930463611</c:v>
                </c:pt>
                <c:pt idx="492">
                  <c:v>0.00029674725394705065</c:v>
                </c:pt>
                <c:pt idx="493">
                  <c:v>0.00029465780559588154</c:v>
                </c:pt>
                <c:pt idx="494">
                  <c:v>0.00029258265382247587</c:v>
                </c:pt>
                <c:pt idx="495">
                  <c:v>0.0002905217050358611</c:v>
                </c:pt>
                <c:pt idx="496">
                  <c:v>0.00028847486622013787</c:v>
                </c:pt>
                <c:pt idx="497">
                  <c:v>0.0002864420449041527</c:v>
                </c:pt>
                <c:pt idx="498">
                  <c:v>0.000284423149188519</c:v>
                </c:pt>
                <c:pt idx="499">
                  <c:v>0.00028241808772885716</c:v>
                </c:pt>
                <c:pt idx="500">
                  <c:v>0.0002804267697349965</c:v>
                </c:pt>
                <c:pt idx="501">
                  <c:v>0.0002784491049633366</c:v>
                </c:pt>
                <c:pt idx="502">
                  <c:v>0.0002764850037274504</c:v>
                </c:pt>
                <c:pt idx="503">
                  <c:v>0.00027453437688200835</c:v>
                </c:pt>
                <c:pt idx="504">
                  <c:v>0.00027259713582106855</c:v>
                </c:pt>
                <c:pt idx="505">
                  <c:v>0.0002706731924939241</c:v>
                </c:pt>
                <c:pt idx="506">
                  <c:v>0.0002687624593691897</c:v>
                </c:pt>
                <c:pt idx="507">
                  <c:v>0.00026686484945862986</c:v>
                </c:pt>
                <c:pt idx="508">
                  <c:v>0.00026498027631214244</c:v>
                </c:pt>
                <c:pt idx="509">
                  <c:v>0.0002631086539883439</c:v>
                </c:pt>
                <c:pt idx="510">
                  <c:v>0.0002612498971064442</c:v>
                </c:pt>
                <c:pt idx="511">
                  <c:v>0.00025940392077886625</c:v>
                </c:pt>
                <c:pt idx="512">
                  <c:v>0.00025757064064499326</c:v>
                </c:pt>
                <c:pt idx="513">
                  <c:v>0.0002557499728723088</c:v>
                </c:pt>
                <c:pt idx="514">
                  <c:v>0.00025394183414739</c:v>
                </c:pt>
                <c:pt idx="515">
                  <c:v>0.00025214614164660647</c:v>
                </c:pt>
                <c:pt idx="516">
                  <c:v>0.00025036281308309316</c:v>
                </c:pt>
                <c:pt idx="517">
                  <c:v>0.0002485917666621718</c:v>
                </c:pt>
                <c:pt idx="518">
                  <c:v>0.0002468329210965145</c:v>
                </c:pt>
                <c:pt idx="519">
                  <c:v>0.00024508619560067107</c:v>
                </c:pt>
                <c:pt idx="520">
                  <c:v>0.0002433515098928934</c:v>
                </c:pt>
                <c:pt idx="521">
                  <c:v>0.00024162878418282203</c:v>
                </c:pt>
                <c:pt idx="522">
                  <c:v>0.0002399179391808352</c:v>
                </c:pt>
                <c:pt idx="523">
                  <c:v>0.0002382188960837975</c:v>
                </c:pt>
                <c:pt idx="524">
                  <c:v>0.00023653157657836595</c:v>
                </c:pt>
                <c:pt idx="525">
                  <c:v>0.0002348559028301592</c:v>
                </c:pt>
                <c:pt idx="526">
                  <c:v>0.0002331917975108921</c:v>
                </c:pt>
                <c:pt idx="527">
                  <c:v>0.0002315391837447903</c:v>
                </c:pt>
                <c:pt idx="528">
                  <c:v>0.000229897985154423</c:v>
                </c:pt>
                <c:pt idx="529">
                  <c:v>0.00022826812582581535</c:v>
                </c:pt>
                <c:pt idx="530">
                  <c:v>0.00022664953033524105</c:v>
                </c:pt>
                <c:pt idx="531">
                  <c:v>0.00022504212371125677</c:v>
                </c:pt>
                <c:pt idx="532">
                  <c:v>0.00022344583145305778</c:v>
                </c:pt>
                <c:pt idx="533">
                  <c:v>0.00022186057954244934</c:v>
                </c:pt>
                <c:pt idx="534">
                  <c:v>0.00022028629440040817</c:v>
                </c:pt>
                <c:pt idx="535">
                  <c:v>0.0002187229029220841</c:v>
                </c:pt>
                <c:pt idx="536">
                  <c:v>0.00021717033246893314</c:v>
                </c:pt>
                <c:pt idx="537">
                  <c:v>0.00021562851083018183</c:v>
                </c:pt>
                <c:pt idx="538">
                  <c:v>0.00021409736627572831</c:v>
                </c:pt>
                <c:pt idx="539">
                  <c:v>0.0002125768275131602</c:v>
                </c:pt>
                <c:pt idx="540">
                  <c:v>0.00021106682369995375</c:v>
                </c:pt>
                <c:pt idx="541">
                  <c:v>0.00020956728443629108</c:v>
                </c:pt>
                <c:pt idx="542">
                  <c:v>0.00020807813977190092</c:v>
                </c:pt>
                <c:pt idx="543">
                  <c:v>0.00020659932018451052</c:v>
                </c:pt>
                <c:pt idx="544">
                  <c:v>0.00020513075660994447</c:v>
                </c:pt>
                <c:pt idx="545">
                  <c:v>0.00020367238040301902</c:v>
                </c:pt>
                <c:pt idx="546">
                  <c:v>0.00020222412334609276</c:v>
                </c:pt>
                <c:pt idx="547">
                  <c:v>0.0002007859176824721</c:v>
                </c:pt>
                <c:pt idx="548">
                  <c:v>0.0001993576960434438</c:v>
                </c:pt>
                <c:pt idx="549">
                  <c:v>0.00019793939152500486</c:v>
                </c:pt>
              </c:numCache>
            </c:numRef>
          </c:yVal>
          <c:smooth val="1"/>
        </c:ser>
        <c:axId val="41239371"/>
        <c:axId val="38203016"/>
      </c:scatterChart>
      <c:valAx>
        <c:axId val="41239371"/>
        <c:scaling>
          <c:orientation val="minMax"/>
          <c:max val="0.01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Total Cost as % of In Network Claims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203016"/>
        <c:crossesAt val="0"/>
        <c:crossBetween val="midCat"/>
        <c:dispUnits/>
        <c:majorUnit val="0.002"/>
        <c:minorUnit val="0.0004"/>
      </c:valAx>
      <c:valAx>
        <c:axId val="38203016"/>
        <c:scaling>
          <c:orientation val="minMax"/>
          <c:max val="0.0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f(x)=Probability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1239371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Withdraw Costs Function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'Cost Functions'!$B$8:$B$133</c:f>
              <c:numCache>
                <c:ptCount val="126"/>
                <c:pt idx="0">
                  <c:v>0</c:v>
                </c:pt>
                <c:pt idx="1">
                  <c:v>0.0024281493559296023</c:v>
                </c:pt>
                <c:pt idx="2">
                  <c:v>0.004856298711859205</c:v>
                </c:pt>
                <c:pt idx="3">
                  <c:v>0.0072844480677888065</c:v>
                </c:pt>
                <c:pt idx="4">
                  <c:v>0.00971259742371841</c:v>
                </c:pt>
                <c:pt idx="5">
                  <c:v>0.012140746779648012</c:v>
                </c:pt>
                <c:pt idx="6">
                  <c:v>0.014568896135577613</c:v>
                </c:pt>
                <c:pt idx="7">
                  <c:v>0.016997045491507216</c:v>
                </c:pt>
                <c:pt idx="8">
                  <c:v>0.01942519484743682</c:v>
                </c:pt>
                <c:pt idx="9">
                  <c:v>0.02185334420336642</c:v>
                </c:pt>
                <c:pt idx="10">
                  <c:v>0.024281493559296024</c:v>
                </c:pt>
                <c:pt idx="11">
                  <c:v>0.026709642915225627</c:v>
                </c:pt>
                <c:pt idx="12">
                  <c:v>0.029137792271155226</c:v>
                </c:pt>
                <c:pt idx="13">
                  <c:v>0.03156594162708483</c:v>
                </c:pt>
                <c:pt idx="14">
                  <c:v>0.03399409098301443</c:v>
                </c:pt>
                <c:pt idx="15">
                  <c:v>0.036422240338944034</c:v>
                </c:pt>
                <c:pt idx="16">
                  <c:v>0.03885038969487364</c:v>
                </c:pt>
                <c:pt idx="17">
                  <c:v>0.04127853905080324</c:v>
                </c:pt>
                <c:pt idx="18">
                  <c:v>0.04370668840673284</c:v>
                </c:pt>
                <c:pt idx="19">
                  <c:v>0.046134837762662445</c:v>
                </c:pt>
                <c:pt idx="20">
                  <c:v>0.04856298711859205</c:v>
                </c:pt>
                <c:pt idx="21">
                  <c:v>0.05099113647452165</c:v>
                </c:pt>
                <c:pt idx="22">
                  <c:v>0.05341928583045125</c:v>
                </c:pt>
                <c:pt idx="23">
                  <c:v>0.055847435186380856</c:v>
                </c:pt>
                <c:pt idx="24">
                  <c:v>0.05827558454231045</c:v>
                </c:pt>
                <c:pt idx="25">
                  <c:v>0.060703733898240055</c:v>
                </c:pt>
                <c:pt idx="26">
                  <c:v>0.06313188325416966</c:v>
                </c:pt>
                <c:pt idx="27">
                  <c:v>0.06556003261009927</c:v>
                </c:pt>
                <c:pt idx="28">
                  <c:v>0.06798818196602886</c:v>
                </c:pt>
                <c:pt idx="29">
                  <c:v>0.07041633132195847</c:v>
                </c:pt>
                <c:pt idx="30">
                  <c:v>0.07284448067788807</c:v>
                </c:pt>
                <c:pt idx="31">
                  <c:v>0.07527263003381768</c:v>
                </c:pt>
                <c:pt idx="32">
                  <c:v>0.07770077938974727</c:v>
                </c:pt>
                <c:pt idx="33">
                  <c:v>0.08012892874567687</c:v>
                </c:pt>
                <c:pt idx="34">
                  <c:v>0.08255707810160648</c:v>
                </c:pt>
                <c:pt idx="35">
                  <c:v>0.08498522745753607</c:v>
                </c:pt>
                <c:pt idx="36">
                  <c:v>0.08741337681346568</c:v>
                </c:pt>
                <c:pt idx="37">
                  <c:v>0.08984152616939528</c:v>
                </c:pt>
                <c:pt idx="38">
                  <c:v>0.09226967552532489</c:v>
                </c:pt>
                <c:pt idx="39">
                  <c:v>0.09469782488125449</c:v>
                </c:pt>
                <c:pt idx="40">
                  <c:v>0.0971259742371841</c:v>
                </c:pt>
                <c:pt idx="41">
                  <c:v>0.09955412359311369</c:v>
                </c:pt>
                <c:pt idx="42">
                  <c:v>0.1019822729490433</c:v>
                </c:pt>
                <c:pt idx="43">
                  <c:v>0.1044104223049729</c:v>
                </c:pt>
                <c:pt idx="44">
                  <c:v>0.1068385716609025</c:v>
                </c:pt>
                <c:pt idx="45">
                  <c:v>0.1092667210168321</c:v>
                </c:pt>
                <c:pt idx="46">
                  <c:v>0.11169487037276171</c:v>
                </c:pt>
                <c:pt idx="47">
                  <c:v>0.11412301972869131</c:v>
                </c:pt>
                <c:pt idx="48">
                  <c:v>0.1165511690846209</c:v>
                </c:pt>
                <c:pt idx="49">
                  <c:v>0.11897931844055051</c:v>
                </c:pt>
                <c:pt idx="50">
                  <c:v>0.12140746779648011</c:v>
                </c:pt>
                <c:pt idx="51">
                  <c:v>0.12383561715240972</c:v>
                </c:pt>
                <c:pt idx="52">
                  <c:v>0.12626376650833931</c:v>
                </c:pt>
                <c:pt idx="53">
                  <c:v>0.12869191586426892</c:v>
                </c:pt>
                <c:pt idx="54">
                  <c:v>0.13112006522019853</c:v>
                </c:pt>
                <c:pt idx="55">
                  <c:v>0.13354821457612812</c:v>
                </c:pt>
                <c:pt idx="56">
                  <c:v>0.13597636393205773</c:v>
                </c:pt>
                <c:pt idx="57">
                  <c:v>0.13840451328798734</c:v>
                </c:pt>
                <c:pt idx="58">
                  <c:v>0.14083266264391694</c:v>
                </c:pt>
                <c:pt idx="59">
                  <c:v>0.14326081199984653</c:v>
                </c:pt>
                <c:pt idx="60">
                  <c:v>0.14568896135577614</c:v>
                </c:pt>
                <c:pt idx="61">
                  <c:v>0.14811711071170575</c:v>
                </c:pt>
                <c:pt idx="62">
                  <c:v>0.15054526006763536</c:v>
                </c:pt>
                <c:pt idx="63">
                  <c:v>0.15297340942356494</c:v>
                </c:pt>
                <c:pt idx="64">
                  <c:v>0.15540155877949455</c:v>
                </c:pt>
                <c:pt idx="65">
                  <c:v>0.15782970813542416</c:v>
                </c:pt>
                <c:pt idx="66">
                  <c:v>0.16025785749135374</c:v>
                </c:pt>
                <c:pt idx="67">
                  <c:v>0.16268600684728335</c:v>
                </c:pt>
                <c:pt idx="68">
                  <c:v>0.16511415620321296</c:v>
                </c:pt>
                <c:pt idx="69">
                  <c:v>0.16754230555914257</c:v>
                </c:pt>
                <c:pt idx="70">
                  <c:v>0.16997045491507215</c:v>
                </c:pt>
                <c:pt idx="71">
                  <c:v>0.17239860427100176</c:v>
                </c:pt>
                <c:pt idx="72">
                  <c:v>0.17482675362693137</c:v>
                </c:pt>
                <c:pt idx="73">
                  <c:v>0.17725490298286098</c:v>
                </c:pt>
                <c:pt idx="74">
                  <c:v>0.17968305233879056</c:v>
                </c:pt>
                <c:pt idx="75">
                  <c:v>0.18211120169472017</c:v>
                </c:pt>
                <c:pt idx="76">
                  <c:v>0.18453935105064978</c:v>
                </c:pt>
                <c:pt idx="77">
                  <c:v>0.1869675004065794</c:v>
                </c:pt>
                <c:pt idx="78">
                  <c:v>0.18939564976250897</c:v>
                </c:pt>
                <c:pt idx="79">
                  <c:v>0.19182379911843858</c:v>
                </c:pt>
                <c:pt idx="80">
                  <c:v>0.1942519484743682</c:v>
                </c:pt>
                <c:pt idx="81">
                  <c:v>0.19668009783029777</c:v>
                </c:pt>
                <c:pt idx="82">
                  <c:v>0.19910824718622738</c:v>
                </c:pt>
                <c:pt idx="83">
                  <c:v>0.201536396542157</c:v>
                </c:pt>
                <c:pt idx="84">
                  <c:v>0.2039645458980866</c:v>
                </c:pt>
                <c:pt idx="85">
                  <c:v>0.20639269525401618</c:v>
                </c:pt>
                <c:pt idx="86">
                  <c:v>0.2088208446099458</c:v>
                </c:pt>
                <c:pt idx="87">
                  <c:v>0.2112489939658754</c:v>
                </c:pt>
                <c:pt idx="88">
                  <c:v>0.213677143321805</c:v>
                </c:pt>
                <c:pt idx="89">
                  <c:v>0.2161052926777346</c:v>
                </c:pt>
                <c:pt idx="90">
                  <c:v>0.2185334420336642</c:v>
                </c:pt>
                <c:pt idx="91">
                  <c:v>0.22096159138959381</c:v>
                </c:pt>
                <c:pt idx="92">
                  <c:v>0.22338974074552342</c:v>
                </c:pt>
                <c:pt idx="93">
                  <c:v>0.225817890101453</c:v>
                </c:pt>
                <c:pt idx="94">
                  <c:v>0.22824603945738262</c:v>
                </c:pt>
                <c:pt idx="95">
                  <c:v>0.23067418881331223</c:v>
                </c:pt>
                <c:pt idx="96">
                  <c:v>0.2331023381692418</c:v>
                </c:pt>
                <c:pt idx="97">
                  <c:v>0.23553048752517142</c:v>
                </c:pt>
                <c:pt idx="98">
                  <c:v>0.23795863688110103</c:v>
                </c:pt>
                <c:pt idx="99">
                  <c:v>0.24038678623703064</c:v>
                </c:pt>
                <c:pt idx="100">
                  <c:v>0.24281493559296022</c:v>
                </c:pt>
                <c:pt idx="101">
                  <c:v>0.2731023381692418</c:v>
                </c:pt>
                <c:pt idx="102">
                  <c:v>0.3033897407455234</c:v>
                </c:pt>
                <c:pt idx="103">
                  <c:v>0.333677143321805</c:v>
                </c:pt>
                <c:pt idx="104">
                  <c:v>0.3639645458980866</c:v>
                </c:pt>
                <c:pt idx="105">
                  <c:v>0.3942519484743682</c:v>
                </c:pt>
                <c:pt idx="106">
                  <c:v>0.42453935105064977</c:v>
                </c:pt>
                <c:pt idx="107">
                  <c:v>0.45482675362693137</c:v>
                </c:pt>
                <c:pt idx="108">
                  <c:v>0.48511415620321297</c:v>
                </c:pt>
                <c:pt idx="109">
                  <c:v>0.5154015587794946</c:v>
                </c:pt>
                <c:pt idx="110">
                  <c:v>0.5456889613557762</c:v>
                </c:pt>
                <c:pt idx="111">
                  <c:v>0.5759763639320578</c:v>
                </c:pt>
                <c:pt idx="112">
                  <c:v>0.6062637665083394</c:v>
                </c:pt>
                <c:pt idx="113">
                  <c:v>0.636551169084621</c:v>
                </c:pt>
                <c:pt idx="114">
                  <c:v>0.6668385716609025</c:v>
                </c:pt>
                <c:pt idx="115">
                  <c:v>0.6971259742371841</c:v>
                </c:pt>
                <c:pt idx="116">
                  <c:v>0.7274133768134657</c:v>
                </c:pt>
                <c:pt idx="117">
                  <c:v>0.7577007793897473</c:v>
                </c:pt>
                <c:pt idx="118">
                  <c:v>0.7879881819660289</c:v>
                </c:pt>
                <c:pt idx="119">
                  <c:v>0.8182755845423105</c:v>
                </c:pt>
                <c:pt idx="120">
                  <c:v>0.8485629871185921</c:v>
                </c:pt>
                <c:pt idx="121">
                  <c:v>0.8788503896948737</c:v>
                </c:pt>
                <c:pt idx="122">
                  <c:v>0.9091377922711553</c:v>
                </c:pt>
                <c:pt idx="123">
                  <c:v>0.9394251948474369</c:v>
                </c:pt>
                <c:pt idx="124">
                  <c:v>0.9697125974237185</c:v>
                </c:pt>
                <c:pt idx="125">
                  <c:v>1</c:v>
                </c:pt>
              </c:numCache>
            </c:numRef>
          </c:xVal>
          <c:yVal>
            <c:numRef>
              <c:f>'Cost Functions'!$C$8:$C$133</c:f>
              <c:numCache>
                <c:ptCount val="126"/>
                <c:pt idx="0">
                  <c:v>0</c:v>
                </c:pt>
                <c:pt idx="1">
                  <c:v>7.976673870047843E-06</c:v>
                </c:pt>
                <c:pt idx="2">
                  <c:v>2.2561440739297505E-05</c:v>
                </c:pt>
                <c:pt idx="3">
                  <c:v>4.144801325498982E-05</c:v>
                </c:pt>
                <c:pt idx="4">
                  <c:v>6.381339096038275E-05</c:v>
                </c:pt>
                <c:pt idx="5">
                  <c:v>8.918192503886655E-05</c:v>
                </c:pt>
                <c:pt idx="6">
                  <c:v>0.00011723268495725284</c:v>
                </c:pt>
                <c:pt idx="7">
                  <c:v>0.00014773006744729636</c:v>
                </c:pt>
                <c:pt idx="8">
                  <c:v>0.0001804915259143801</c:v>
                </c:pt>
                <c:pt idx="9">
                  <c:v>0.00021537019449129193</c:v>
                </c:pt>
                <c:pt idx="10">
                  <c:v>0.0002522445758170116</c:v>
                </c:pt>
                <c:pt idx="11">
                  <c:v>0.00029101197732178934</c:v>
                </c:pt>
                <c:pt idx="12">
                  <c:v>0.00033158410603991833</c:v>
                </c:pt>
                <c:pt idx="13">
                  <c:v>0.00037388398639944665</c:v>
                </c:pt>
                <c:pt idx="14">
                  <c:v>0.0004178437299085168</c:v>
                </c:pt>
                <c:pt idx="15">
                  <c:v>0.00046340287585234764</c:v>
                </c:pt>
                <c:pt idx="16">
                  <c:v>0.0005105071276830621</c:v>
                </c:pt>
                <c:pt idx="17">
                  <c:v>0.0005591073714242984</c:v>
                </c:pt>
                <c:pt idx="18">
                  <c:v>0.0006091588999610327</c:v>
                </c:pt>
                <c:pt idx="19">
                  <c:v>0.0006606207907972811</c:v>
                </c:pt>
                <c:pt idx="20">
                  <c:v>0.0007134554003109325</c:v>
                </c:pt>
                <c:pt idx="21">
                  <c:v>0.0007676279478728824</c:v>
                </c:pt>
                <c:pt idx="22">
                  <c:v>0.0008231061702829714</c:v>
                </c:pt>
                <c:pt idx="23">
                  <c:v>0.0008798600319346871</c:v>
                </c:pt>
                <c:pt idx="24">
                  <c:v>0.0009378614796580221</c:v>
                </c:pt>
                <c:pt idx="25">
                  <c:v>0.0009970842337559814</c:v>
                </c:pt>
                <c:pt idx="26">
                  <c:v>0.0010575036086404306</c:v>
                </c:pt>
                <c:pt idx="27">
                  <c:v>0.0011190963578847242</c:v>
                </c:pt>
                <c:pt idx="28">
                  <c:v>0.0011818405395783698</c:v>
                </c:pt>
                <c:pt idx="29">
                  <c:v>0.0012457153986861608</c:v>
                </c:pt>
                <c:pt idx="30">
                  <c:v>0.0013107012637461717</c:v>
                </c:pt>
                <c:pt idx="31">
                  <c:v>0.0013767794557346647</c:v>
                </c:pt>
                <c:pt idx="32">
                  <c:v>0.0014439322073150397</c:v>
                </c:pt>
                <c:pt idx="33">
                  <c:v>0.0015121425909972617</c:v>
                </c:pt>
                <c:pt idx="34">
                  <c:v>0.0015813944549820287</c:v>
                </c:pt>
                <c:pt idx="35">
                  <c:v>0.0016516723656639155</c:v>
                </c:pt>
                <c:pt idx="36">
                  <c:v>0.0017229615559303344</c:v>
                </c:pt>
                <c:pt idx="37">
                  <c:v>0.0017952478785260286</c:v>
                </c:pt>
                <c:pt idx="38">
                  <c:v>0.0018685177638623081</c:v>
                </c:pt>
                <c:pt idx="39">
                  <c:v>0.001942758181740698</c:v>
                </c:pt>
                <c:pt idx="40">
                  <c:v>0.0020179566065360918</c:v>
                </c:pt>
                <c:pt idx="41">
                  <c:v>0.0020941009854474266</c:v>
                </c:pt>
                <c:pt idx="42">
                  <c:v>0.0021711797094769152</c:v>
                </c:pt>
                <c:pt idx="43">
                  <c:v>0.002249181586843529</c:v>
                </c:pt>
                <c:pt idx="44">
                  <c:v>0.0023280958185743143</c:v>
                </c:pt>
                <c:pt idx="45">
                  <c:v>0.002407911976049396</c:v>
                </c:pt>
                <c:pt idx="46">
                  <c:v>0.002488619980304119</c:v>
                </c:pt>
                <c:pt idx="47">
                  <c:v>0.0025702100829153402</c:v>
                </c:pt>
                <c:pt idx="48">
                  <c:v>0.0026526728483193475</c:v>
                </c:pt>
                <c:pt idx="49">
                  <c:v>0.0027359991374264125</c:v>
                </c:pt>
                <c:pt idx="50">
                  <c:v>0.0028201800924121867</c:v>
                </c:pt>
                <c:pt idx="51">
                  <c:v>0.0029052071225795046</c:v>
                </c:pt>
                <c:pt idx="52">
                  <c:v>0.0029910718911955736</c:v>
                </c:pt>
                <c:pt idx="53">
                  <c:v>0.003077766303219745</c:v>
                </c:pt>
                <c:pt idx="54">
                  <c:v>0.0031652824938458255</c:v>
                </c:pt>
                <c:pt idx="55">
                  <c:v>0.003253612817790737</c:v>
                </c:pt>
                <c:pt idx="56">
                  <c:v>0.0033427498392681354</c:v>
                </c:pt>
                <c:pt idx="57">
                  <c:v>0.003432686322591663</c:v>
                </c:pt>
                <c:pt idx="58">
                  <c:v>0.003523415223357952</c:v>
                </c:pt>
                <c:pt idx="59">
                  <c:v>0.0036149296801641054</c:v>
                </c:pt>
                <c:pt idx="60">
                  <c:v>0.0037072230068187825</c:v>
                </c:pt>
                <c:pt idx="61">
                  <c:v>0.003800288685009611</c:v>
                </c:pt>
                <c:pt idx="62">
                  <c:v>0.0038941203573932227</c:v>
                </c:pt>
                <c:pt idx="63">
                  <c:v>0.003988711821077</c:v>
                </c:pt>
                <c:pt idx="64">
                  <c:v>0.004084057021464498</c:v>
                </c:pt>
                <c:pt idx="65">
                  <c:v>0.00418015004643885</c:v>
                </c:pt>
                <c:pt idx="66">
                  <c:v>0.00427698512086064</c:v>
                </c:pt>
                <c:pt idx="67">
                  <c:v>0.0043745566013587535</c:v>
                </c:pt>
                <c:pt idx="68">
                  <c:v>0.0044728589713943865</c:v>
                </c:pt>
                <c:pt idx="69">
                  <c:v>0.004571886836580161</c:v>
                </c:pt>
                <c:pt idx="70">
                  <c:v>0.004671634920237526</c:v>
                </c:pt>
                <c:pt idx="71">
                  <c:v>0.004772098059177186</c:v>
                </c:pt>
                <c:pt idx="72">
                  <c:v>0.004873271199688259</c:v>
                </c:pt>
                <c:pt idx="73">
                  <c:v>0.004975149393723166</c:v>
                </c:pt>
                <c:pt idx="74">
                  <c:v>0.005077727795266072</c:v>
                </c:pt>
                <c:pt idx="75">
                  <c:v>0.005181001656873725</c:v>
                </c:pt>
                <c:pt idx="76">
                  <c:v>0.005284966326378249</c:v>
                </c:pt>
                <c:pt idx="77">
                  <c:v>0.005389617243742358</c:v>
                </c:pt>
                <c:pt idx="78">
                  <c:v>0.005494949938057979</c:v>
                </c:pt>
                <c:pt idx="79">
                  <c:v>0.005600960024680006</c:v>
                </c:pt>
                <c:pt idx="80">
                  <c:v>0.005707643202487457</c:v>
                </c:pt>
                <c:pt idx="81">
                  <c:v>0.005814995251264877</c:v>
                </c:pt>
                <c:pt idx="82">
                  <c:v>0.005923012029197226</c:v>
                </c:pt>
                <c:pt idx="83">
                  <c:v>0.006031689470472045</c:v>
                </c:pt>
                <c:pt idx="84">
                  <c:v>0.00614102358298306</c:v>
                </c:pt>
                <c:pt idx="85">
                  <c:v>0.006251010446129772</c:v>
                </c:pt>
                <c:pt idx="86">
                  <c:v>0.006361646208707916</c:v>
                </c:pt>
                <c:pt idx="87">
                  <c:v>0.006472927086886053</c:v>
                </c:pt>
                <c:pt idx="88">
                  <c:v>0.006584849362263774</c:v>
                </c:pt>
                <c:pt idx="89">
                  <c:v>0.006697409380007428</c:v>
                </c:pt>
                <c:pt idx="90">
                  <c:v>0.006810603547059314</c:v>
                </c:pt>
                <c:pt idx="91">
                  <c:v>0.006924428330416742</c:v>
                </c:pt>
                <c:pt idx="92">
                  <c:v>0.007038880255477501</c:v>
                </c:pt>
                <c:pt idx="93">
                  <c:v>0.007153955904448396</c:v>
                </c:pt>
                <c:pt idx="94">
                  <c:v>0.0072696519148139</c:v>
                </c:pt>
                <c:pt idx="95">
                  <c:v>0.007385964977861941</c:v>
                </c:pt>
                <c:pt idx="96">
                  <c:v>0.007502891837264178</c:v>
                </c:pt>
                <c:pt idx="97">
                  <c:v>0.007620429287708174</c:v>
                </c:pt>
                <c:pt idx="98">
                  <c:v>0.007738574173579041</c:v>
                </c:pt>
                <c:pt idx="99">
                  <c:v>0.007857323387688308</c:v>
                </c:pt>
                <c:pt idx="100">
                  <c:v>0.007976673870047848</c:v>
                </c:pt>
                <c:pt idx="101">
                  <c:v>0.00951473875691759</c:v>
                </c:pt>
                <c:pt idx="102">
                  <c:v>0.01114063837362265</c:v>
                </c:pt>
                <c:pt idx="103">
                  <c:v>0.012849860978491542</c:v>
                </c:pt>
                <c:pt idx="104">
                  <c:v>0.014638526457799379</c:v>
                </c:pt>
                <c:pt idx="105">
                  <c:v>0.01650325132506792</c:v>
                </c:pt>
                <c:pt idx="106">
                  <c:v>0.018441050982893437</c:v>
                </c:pt>
                <c:pt idx="107">
                  <c:v>0.02044926697661246</c:v>
                </c:pt>
                <c:pt idx="108">
                  <c:v>0.02252551157551754</c:v>
                </c:pt>
                <c:pt idx="109">
                  <c:v>0.024667624709055477</c:v>
                </c:pt>
                <c:pt idx="110">
                  <c:v>0.0268736399262174</c:v>
                </c:pt>
                <c:pt idx="111">
                  <c:v>0.02914175708308344</c:v>
                </c:pt>
                <c:pt idx="112">
                  <c:v>0.03147032013917721</c:v>
                </c:pt>
                <c:pt idx="113">
                  <c:v>0.033857798895700314</c:v>
                </c:pt>
                <c:pt idx="114">
                  <c:v>0.03630277381890698</c:v>
                </c:pt>
                <c:pt idx="115">
                  <c:v>0.038803923309074353</c:v>
                </c:pt>
                <c:pt idx="116">
                  <c:v>0.04136001293048912</c:v>
                </c:pt>
                <c:pt idx="117">
                  <c:v>0.04396988623031622</c:v>
                </c:pt>
                <c:pt idx="118">
                  <c:v>0.04663245685706279</c:v>
                </c:pt>
                <c:pt idx="119">
                  <c:v>0.04934670175124133</c:v>
                </c:pt>
                <c:pt idx="120">
                  <c:v>0.05211165522765997</c:v>
                </c:pt>
                <c:pt idx="121">
                  <c:v>0.054926403804605256</c:v>
                </c:pt>
                <c:pt idx="122">
                  <c:v>0.05779008166290521</c:v>
                </c:pt>
                <c:pt idx="123">
                  <c:v>0.060701866639517085</c:v>
                </c:pt>
                <c:pt idx="124">
                  <c:v>0.06366097667735765</c:v>
                </c:pt>
                <c:pt idx="125">
                  <c:v>0.06666666666666667</c:v>
                </c:pt>
              </c:numCache>
            </c:numRef>
          </c:yVal>
          <c:smooth val="1"/>
        </c:ser>
        <c:axId val="11493929"/>
        <c:axId val="5198462"/>
      </c:scatterChart>
      <c:valAx>
        <c:axId val="11493929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Pct. Of Network Withdrawing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crossAx val="5198462"/>
        <c:crosses val="autoZero"/>
        <c:crossBetween val="midCat"/>
        <c:dispUnits/>
      </c:valAx>
      <c:valAx>
        <c:axId val="51984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Cost (Discount Points Lost per % Leaving)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49392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Financial Failure Costs Function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1425"/>
          <c:w val="0.92175"/>
          <c:h val="0.806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'Cost Functions'!$E$8:$E$133</c:f>
              <c:numCache>
                <c:ptCount val="126"/>
                <c:pt idx="0">
                  <c:v>0</c:v>
                </c:pt>
                <c:pt idx="1">
                  <c:v>0.001350051698972715</c:v>
                </c:pt>
                <c:pt idx="2">
                  <c:v>0.00270010339794543</c:v>
                </c:pt>
                <c:pt idx="3">
                  <c:v>0.004050155096918145</c:v>
                </c:pt>
                <c:pt idx="4">
                  <c:v>0.00540020679589086</c:v>
                </c:pt>
                <c:pt idx="5">
                  <c:v>0.006750258494863574</c:v>
                </c:pt>
                <c:pt idx="6">
                  <c:v>0.00810031019383629</c:v>
                </c:pt>
                <c:pt idx="7">
                  <c:v>0.009450361892809005</c:v>
                </c:pt>
                <c:pt idx="8">
                  <c:v>0.01080041359178172</c:v>
                </c:pt>
                <c:pt idx="9">
                  <c:v>0.012150465290754434</c:v>
                </c:pt>
                <c:pt idx="10">
                  <c:v>0.013500516989727148</c:v>
                </c:pt>
                <c:pt idx="11">
                  <c:v>0.014850568688699864</c:v>
                </c:pt>
                <c:pt idx="12">
                  <c:v>0.01620062038767258</c:v>
                </c:pt>
                <c:pt idx="13">
                  <c:v>0.017550672086645295</c:v>
                </c:pt>
                <c:pt idx="14">
                  <c:v>0.01890072378561801</c:v>
                </c:pt>
                <c:pt idx="15">
                  <c:v>0.020250775484590724</c:v>
                </c:pt>
                <c:pt idx="16">
                  <c:v>0.02160082718356344</c:v>
                </c:pt>
                <c:pt idx="17">
                  <c:v>0.022950878882536153</c:v>
                </c:pt>
                <c:pt idx="18">
                  <c:v>0.024300930581508867</c:v>
                </c:pt>
                <c:pt idx="19">
                  <c:v>0.02565098228048158</c:v>
                </c:pt>
                <c:pt idx="20">
                  <c:v>0.027001033979454296</c:v>
                </c:pt>
                <c:pt idx="21">
                  <c:v>0.028351085678427014</c:v>
                </c:pt>
                <c:pt idx="22">
                  <c:v>0.02970113737739973</c:v>
                </c:pt>
                <c:pt idx="23">
                  <c:v>0.031051189076372443</c:v>
                </c:pt>
                <c:pt idx="24">
                  <c:v>0.03240124077534516</c:v>
                </c:pt>
                <c:pt idx="25">
                  <c:v>0.03375129247431787</c:v>
                </c:pt>
                <c:pt idx="26">
                  <c:v>0.03510134417329059</c:v>
                </c:pt>
                <c:pt idx="27">
                  <c:v>0.0364513958722633</c:v>
                </c:pt>
                <c:pt idx="28">
                  <c:v>0.03780144757123602</c:v>
                </c:pt>
                <c:pt idx="29">
                  <c:v>0.03915149927020873</c:v>
                </c:pt>
                <c:pt idx="30">
                  <c:v>0.04050155096918145</c:v>
                </c:pt>
                <c:pt idx="31">
                  <c:v>0.04185160266815416</c:v>
                </c:pt>
                <c:pt idx="32">
                  <c:v>0.04320165436712688</c:v>
                </c:pt>
                <c:pt idx="33">
                  <c:v>0.044551706066099594</c:v>
                </c:pt>
                <c:pt idx="34">
                  <c:v>0.045901757765072305</c:v>
                </c:pt>
                <c:pt idx="35">
                  <c:v>0.04725180946404502</c:v>
                </c:pt>
                <c:pt idx="36">
                  <c:v>0.048601861163017734</c:v>
                </c:pt>
                <c:pt idx="37">
                  <c:v>0.04995191286199045</c:v>
                </c:pt>
                <c:pt idx="38">
                  <c:v>0.05130196456096316</c:v>
                </c:pt>
                <c:pt idx="39">
                  <c:v>0.05265201625993588</c:v>
                </c:pt>
                <c:pt idx="40">
                  <c:v>0.05400206795890859</c:v>
                </c:pt>
                <c:pt idx="41">
                  <c:v>0.05535211965788131</c:v>
                </c:pt>
                <c:pt idx="42">
                  <c:v>0.05670217135685403</c:v>
                </c:pt>
                <c:pt idx="43">
                  <c:v>0.05805222305582674</c:v>
                </c:pt>
                <c:pt idx="44">
                  <c:v>0.05940227475479946</c:v>
                </c:pt>
                <c:pt idx="45">
                  <c:v>0.06075232645377217</c:v>
                </c:pt>
                <c:pt idx="46">
                  <c:v>0.062102378152744886</c:v>
                </c:pt>
                <c:pt idx="47">
                  <c:v>0.0634524298517176</c:v>
                </c:pt>
                <c:pt idx="48">
                  <c:v>0.06480248155069032</c:v>
                </c:pt>
                <c:pt idx="49">
                  <c:v>0.06615253324966303</c:v>
                </c:pt>
                <c:pt idx="50">
                  <c:v>0.06750258494863574</c:v>
                </c:pt>
                <c:pt idx="51">
                  <c:v>0.06885263664760846</c:v>
                </c:pt>
                <c:pt idx="52">
                  <c:v>0.07020268834658118</c:v>
                </c:pt>
                <c:pt idx="53">
                  <c:v>0.07155274004555388</c:v>
                </c:pt>
                <c:pt idx="54">
                  <c:v>0.0729027917445266</c:v>
                </c:pt>
                <c:pt idx="55">
                  <c:v>0.07425284344349932</c:v>
                </c:pt>
                <c:pt idx="56">
                  <c:v>0.07560289514247204</c:v>
                </c:pt>
                <c:pt idx="57">
                  <c:v>0.07695294684144476</c:v>
                </c:pt>
                <c:pt idx="58">
                  <c:v>0.07830299854041746</c:v>
                </c:pt>
                <c:pt idx="59">
                  <c:v>0.07965305023939018</c:v>
                </c:pt>
                <c:pt idx="60">
                  <c:v>0.0810031019383629</c:v>
                </c:pt>
                <c:pt idx="61">
                  <c:v>0.08235315363733561</c:v>
                </c:pt>
                <c:pt idx="62">
                  <c:v>0.08370320533630832</c:v>
                </c:pt>
                <c:pt idx="63">
                  <c:v>0.08505325703528104</c:v>
                </c:pt>
                <c:pt idx="64">
                  <c:v>0.08640330873425375</c:v>
                </c:pt>
                <c:pt idx="65">
                  <c:v>0.08775336043322647</c:v>
                </c:pt>
                <c:pt idx="66">
                  <c:v>0.08910341213219919</c:v>
                </c:pt>
                <c:pt idx="67">
                  <c:v>0.09045346383117189</c:v>
                </c:pt>
                <c:pt idx="68">
                  <c:v>0.09180351553014461</c:v>
                </c:pt>
                <c:pt idx="69">
                  <c:v>0.09315356722911733</c:v>
                </c:pt>
                <c:pt idx="70">
                  <c:v>0.09450361892809005</c:v>
                </c:pt>
                <c:pt idx="71">
                  <c:v>0.09585367062706275</c:v>
                </c:pt>
                <c:pt idx="72">
                  <c:v>0.09720372232603547</c:v>
                </c:pt>
                <c:pt idx="73">
                  <c:v>0.09855377402500819</c:v>
                </c:pt>
                <c:pt idx="74">
                  <c:v>0.0999038257239809</c:v>
                </c:pt>
                <c:pt idx="75">
                  <c:v>0.10125387742295362</c:v>
                </c:pt>
                <c:pt idx="76">
                  <c:v>0.10260392912192633</c:v>
                </c:pt>
                <c:pt idx="77">
                  <c:v>0.10395398082089904</c:v>
                </c:pt>
                <c:pt idx="78">
                  <c:v>0.10530403251987176</c:v>
                </c:pt>
                <c:pt idx="79">
                  <c:v>0.10665408421884448</c:v>
                </c:pt>
                <c:pt idx="80">
                  <c:v>0.10800413591781718</c:v>
                </c:pt>
                <c:pt idx="81">
                  <c:v>0.1093541876167899</c:v>
                </c:pt>
                <c:pt idx="82">
                  <c:v>0.11070423931576262</c:v>
                </c:pt>
                <c:pt idx="83">
                  <c:v>0.11205429101473534</c:v>
                </c:pt>
                <c:pt idx="84">
                  <c:v>0.11340434271370806</c:v>
                </c:pt>
                <c:pt idx="85">
                  <c:v>0.11475439441268076</c:v>
                </c:pt>
                <c:pt idx="86">
                  <c:v>0.11610444611165348</c:v>
                </c:pt>
                <c:pt idx="87">
                  <c:v>0.1174544978106262</c:v>
                </c:pt>
                <c:pt idx="88">
                  <c:v>0.11880454950959891</c:v>
                </c:pt>
                <c:pt idx="89">
                  <c:v>0.12015460120857163</c:v>
                </c:pt>
                <c:pt idx="90">
                  <c:v>0.12150465290754434</c:v>
                </c:pt>
                <c:pt idx="91">
                  <c:v>0.12285470460651705</c:v>
                </c:pt>
                <c:pt idx="92">
                  <c:v>0.12420475630548977</c:v>
                </c:pt>
                <c:pt idx="93">
                  <c:v>0.12555480800446248</c:v>
                </c:pt>
                <c:pt idx="94">
                  <c:v>0.1269048597034352</c:v>
                </c:pt>
                <c:pt idx="95">
                  <c:v>0.1282549114024079</c:v>
                </c:pt>
                <c:pt idx="96">
                  <c:v>0.12960496310138064</c:v>
                </c:pt>
                <c:pt idx="97">
                  <c:v>0.13095501480035335</c:v>
                </c:pt>
                <c:pt idx="98">
                  <c:v>0.13230506649932605</c:v>
                </c:pt>
                <c:pt idx="99">
                  <c:v>0.13365511819829878</c:v>
                </c:pt>
                <c:pt idx="100">
                  <c:v>0.1350051698972715</c:v>
                </c:pt>
                <c:pt idx="101">
                  <c:v>0.16960496310138062</c:v>
                </c:pt>
                <c:pt idx="102">
                  <c:v>0.20420475630548976</c:v>
                </c:pt>
                <c:pt idx="103">
                  <c:v>0.2388045495095989</c:v>
                </c:pt>
                <c:pt idx="104">
                  <c:v>0.27340434271370806</c:v>
                </c:pt>
                <c:pt idx="105">
                  <c:v>0.30800413591781717</c:v>
                </c:pt>
                <c:pt idx="106">
                  <c:v>0.3426039291219263</c:v>
                </c:pt>
                <c:pt idx="107">
                  <c:v>0.3772037223260354</c:v>
                </c:pt>
                <c:pt idx="108">
                  <c:v>0.4118035155301445</c:v>
                </c:pt>
                <c:pt idx="109">
                  <c:v>0.4464033087342536</c:v>
                </c:pt>
                <c:pt idx="110">
                  <c:v>0.4810031019383627</c:v>
                </c:pt>
                <c:pt idx="111">
                  <c:v>0.5156028951424718</c:v>
                </c:pt>
                <c:pt idx="112">
                  <c:v>0.5502026883465809</c:v>
                </c:pt>
                <c:pt idx="113">
                  <c:v>0.58480248155069</c:v>
                </c:pt>
                <c:pt idx="114">
                  <c:v>0.6194022747547991</c:v>
                </c:pt>
                <c:pt idx="115">
                  <c:v>0.6540020679589083</c:v>
                </c:pt>
                <c:pt idx="116">
                  <c:v>0.6886018611630174</c:v>
                </c:pt>
                <c:pt idx="117">
                  <c:v>0.7232016543671265</c:v>
                </c:pt>
                <c:pt idx="118">
                  <c:v>0.7578014475712356</c:v>
                </c:pt>
                <c:pt idx="119">
                  <c:v>0.7924012407753447</c:v>
                </c:pt>
                <c:pt idx="120">
                  <c:v>0.8270010339794538</c:v>
                </c:pt>
                <c:pt idx="121">
                  <c:v>0.8616008271835629</c:v>
                </c:pt>
                <c:pt idx="122">
                  <c:v>0.896200620387672</c:v>
                </c:pt>
                <c:pt idx="123">
                  <c:v>0.9308004135917811</c:v>
                </c:pt>
                <c:pt idx="124">
                  <c:v>0.9654002067958902</c:v>
                </c:pt>
                <c:pt idx="125">
                  <c:v>0.9999999999999993</c:v>
                </c:pt>
              </c:numCache>
            </c:numRef>
          </c:xVal>
          <c:yVal>
            <c:numRef>
              <c:f>'Cost Functions'!$F$8:$F$133</c:f>
              <c:numCache>
                <c:ptCount val="126"/>
                <c:pt idx="0">
                  <c:v>0</c:v>
                </c:pt>
                <c:pt idx="1">
                  <c:v>6.915608550300122E-05</c:v>
                </c:pt>
                <c:pt idx="2">
                  <c:v>0.00013968197571602166</c:v>
                </c:pt>
                <c:pt idx="3">
                  <c:v>0.00021109959575742014</c:v>
                </c:pt>
                <c:pt idx="4">
                  <c:v>0.00028323834422946676</c:v>
                </c:pt>
                <c:pt idx="5">
                  <c:v>0.0003559996229451526</c:v>
                </c:pt>
                <c:pt idx="6">
                  <c:v>0.0004293169055774417</c:v>
                </c:pt>
                <c:pt idx="7">
                  <c:v>0.0005031413534573595</c:v>
                </c:pt>
                <c:pt idx="8">
                  <c:v>0.0005774351261390873</c:v>
                </c:pt>
                <c:pt idx="9">
                  <c:v>0.0006521677795055895</c:v>
                </c:pt>
                <c:pt idx="10">
                  <c:v>0.0007273141281278171</c:v>
                </c:pt>
                <c:pt idx="11">
                  <c:v>0.0008028528846592174</c:v>
                </c:pt>
                <c:pt idx="12">
                  <c:v>0.0008787657466757323</c:v>
                </c:pt>
                <c:pt idx="13">
                  <c:v>0.0009550367577583118</c:v>
                </c:pt>
                <c:pt idx="14">
                  <c:v>0.0010316518451667697</c:v>
                </c:pt>
                <c:pt idx="15">
                  <c:v>0.0011085984758795694</c:v>
                </c:pt>
                <c:pt idx="16">
                  <c:v>0.0011858653946575622</c:v>
                </c:pt>
                <c:pt idx="17">
                  <c:v>0.0012634424205671332</c:v>
                </c:pt>
                <c:pt idx="18">
                  <c:v>0.001341320286181698</c:v>
                </c:pt>
                <c:pt idx="19">
                  <c:v>0.0014194905085958632</c:v>
                </c:pt>
                <c:pt idx="20">
                  <c:v>0.001497945284588506</c:v>
                </c:pt>
                <c:pt idx="21">
                  <c:v>0.0015766774044140065</c:v>
                </c:pt>
                <c:pt idx="22">
                  <c:v>0.0016556801801695835</c:v>
                </c:pt>
                <c:pt idx="23">
                  <c:v>0.001734947385714765</c:v>
                </c:pt>
                <c:pt idx="24">
                  <c:v>0.0018144732058522754</c:v>
                </c:pt>
                <c:pt idx="25">
                  <c:v>0.0018942521930115778</c:v>
                </c:pt>
                <c:pt idx="26">
                  <c:v>0.0019742792300681262</c:v>
                </c:pt>
                <c:pt idx="27">
                  <c:v>0.0020545494982240134</c:v>
                </c:pt>
                <c:pt idx="28">
                  <c:v>0.0021350584490970755</c:v>
                </c:pt>
                <c:pt idx="29">
                  <c:v>0.00221580178033488</c:v>
                </c:pt>
                <c:pt idx="30">
                  <c:v>0.0022967754142010524</c:v>
                </c:pt>
                <c:pt idx="31">
                  <c:v>0.0023779754786836965</c:v>
                </c:pt>
                <c:pt idx="32">
                  <c:v>0.0024593982907563545</c:v>
                </c:pt>
                <c:pt idx="33">
                  <c:v>0.002541040341486028</c:v>
                </c:pt>
                <c:pt idx="34">
                  <c:v>0.0026228982827341887</c:v>
                </c:pt>
                <c:pt idx="35">
                  <c:v>0.0027049689152381464</c:v>
                </c:pt>
                <c:pt idx="36">
                  <c:v>0.002787249177893829</c:v>
                </c:pt>
                <c:pt idx="37">
                  <c:v>0.0028697361380886233</c:v>
                </c:pt>
                <c:pt idx="38">
                  <c:v>0.0029524269829555626</c:v>
                </c:pt>
                <c:pt idx="39">
                  <c:v>0.003035319011438952</c:v>
                </c:pt>
                <c:pt idx="40">
                  <c:v>0.0031184096270771068</c:v>
                </c:pt>
                <c:pt idx="41">
                  <c:v>0.00320169633142098</c:v>
                </c:pt>
                <c:pt idx="42">
                  <c:v>0.003285176718018385</c:v>
                </c:pt>
                <c:pt idx="43">
                  <c:v>0.0033688484669028244</c:v>
                </c:pt>
                <c:pt idx="44">
                  <c:v>0.003452709339533766</c:v>
                </c:pt>
                <c:pt idx="45">
                  <c:v>0.0035367571741419038</c:v>
                </c:pt>
                <c:pt idx="46">
                  <c:v>0.003620989881438655</c:v>
                </c:pt>
                <c:pt idx="47">
                  <c:v>0.003705405440654043</c:v>
                </c:pt>
                <c:pt idx="48">
                  <c:v>0.0037900018958713423</c:v>
                </c:pt>
                <c:pt idx="49">
                  <c:v>0.0038747773526305084</c:v>
                </c:pt>
                <c:pt idx="50">
                  <c:v>0.0039597299747755575</c:v>
                </c:pt>
                <c:pt idx="51">
                  <c:v>0.004044857981523827</c:v>
                </c:pt>
                <c:pt idx="52">
                  <c:v>0.004130159644737434</c:v>
                </c:pt>
                <c:pt idx="53">
                  <c:v>0.004215633286379339</c:v>
                </c:pt>
                <c:pt idx="54">
                  <c:v>0.004301277276138263</c:v>
                </c:pt>
                <c:pt idx="55">
                  <c:v>0.004387090029208305</c:v>
                </c:pt>
                <c:pt idx="56">
                  <c:v>0.004473070004210556</c:v>
                </c:pt>
                <c:pt idx="57">
                  <c:v>0.004559215701245237</c:v>
                </c:pt>
                <c:pt idx="58">
                  <c:v>0.004645525660063996</c:v>
                </c:pt>
                <c:pt idx="59">
                  <c:v>0.00473199845835301</c:v>
                </c:pt>
                <c:pt idx="60">
                  <c:v>0.004818632710118409</c:v>
                </c:pt>
                <c:pt idx="61">
                  <c:v>0.00490542706416629</c:v>
                </c:pt>
                <c:pt idx="62">
                  <c:v>0.004992380202670326</c:v>
                </c:pt>
                <c:pt idx="63">
                  <c:v>0.005079490839820604</c:v>
                </c:pt>
                <c:pt idx="64">
                  <c:v>0.00516675772054781</c:v>
                </c:pt>
                <c:pt idx="65">
                  <c:v>0.005254179619317507</c:v>
                </c:pt>
                <c:pt idx="66">
                  <c:v>0.005341755338989588</c:v>
                </c:pt>
                <c:pt idx="67">
                  <c:v>0.005429483709738454</c:v>
                </c:pt>
                <c:pt idx="68">
                  <c:v>0.005517363588029834</c:v>
                </c:pt>
                <c:pt idx="69">
                  <c:v>0.00560539385565046</c:v>
                </c:pt>
                <c:pt idx="70">
                  <c:v>0.005693573418787169</c:v>
                </c:pt>
                <c:pt idx="71">
                  <c:v>0.005781901207152204</c:v>
                </c:pt>
                <c:pt idx="72">
                  <c:v>0.005870376173151809</c:v>
                </c:pt>
                <c:pt idx="73">
                  <c:v>0.005958997291095384</c:v>
                </c:pt>
                <c:pt idx="74">
                  <c:v>0.006047763556442691</c:v>
                </c:pt>
                <c:pt idx="75">
                  <c:v>0.006136673985086796</c:v>
                </c:pt>
                <c:pt idx="76">
                  <c:v>0.006225727612670588</c:v>
                </c:pt>
                <c:pt idx="77">
                  <c:v>0.006314923493934893</c:v>
                </c:pt>
                <c:pt idx="78">
                  <c:v>0.006404260702096306</c:v>
                </c:pt>
                <c:pt idx="79">
                  <c:v>0.006493738328253038</c:v>
                </c:pt>
                <c:pt idx="80">
                  <c:v>0.00658335548081719</c:v>
                </c:pt>
                <c:pt idx="81">
                  <c:v>0.006673111284971925</c:v>
                </c:pt>
                <c:pt idx="82">
                  <c:v>0.006763004882152184</c:v>
                </c:pt>
                <c:pt idx="83">
                  <c:v>0.006853035429547634</c:v>
                </c:pt>
                <c:pt idx="84">
                  <c:v>0.006943202099626649</c:v>
                </c:pt>
                <c:pt idx="85">
                  <c:v>0.007033504079680165</c:v>
                </c:pt>
                <c:pt idx="86">
                  <c:v>0.007123940571384413</c:v>
                </c:pt>
                <c:pt idx="87">
                  <c:v>0.0072145107903814655</c:v>
                </c:pt>
                <c:pt idx="88">
                  <c:v>0.007305213965876721</c:v>
                </c:pt>
                <c:pt idx="89">
                  <c:v>0.007396049340252463</c:v>
                </c:pt>
                <c:pt idx="90">
                  <c:v>0.007487016168696627</c:v>
                </c:pt>
                <c:pt idx="91">
                  <c:v>0.007578113718846081</c:v>
                </c:pt>
                <c:pt idx="92">
                  <c:v>0.007669341270443631</c:v>
                </c:pt>
                <c:pt idx="93">
                  <c:v>0.007760698115008149</c:v>
                </c:pt>
                <c:pt idx="94">
                  <c:v>0.007852183555517115</c:v>
                </c:pt>
                <c:pt idx="95">
                  <c:v>0.007943796906101043</c:v>
                </c:pt>
                <c:pt idx="96">
                  <c:v>0.00803553749174917</c:v>
                </c:pt>
                <c:pt idx="97">
                  <c:v>0.008127404648025914</c:v>
                </c:pt>
                <c:pt idx="98">
                  <c:v>0.008219397720797609</c:v>
                </c:pt>
                <c:pt idx="99">
                  <c:v>0.00831151606596899</c:v>
                </c:pt>
                <c:pt idx="100">
                  <c:v>0.008403759049229046</c:v>
                </c:pt>
                <c:pt idx="101">
                  <c:v>0.010808535514877548</c:v>
                </c:pt>
                <c:pt idx="102">
                  <c:v>0.013286175446848665</c:v>
                </c:pt>
                <c:pt idx="103">
                  <c:v>0.015830165121393815</c:v>
                </c:pt>
                <c:pt idx="104">
                  <c:v>0.018435479952411925</c:v>
                </c:pt>
                <c:pt idx="105">
                  <c:v>0.021098090327414675</c:v>
                </c:pt>
                <c:pt idx="106">
                  <c:v>0.02381467070045096</c:v>
                </c:pt>
                <c:pt idx="107">
                  <c:v>0.026582415536728767</c:v>
                </c:pt>
                <c:pt idx="108">
                  <c:v>0.029398916355554496</c:v>
                </c:pt>
                <c:pt idx="109">
                  <c:v>0.03226207601670277</c:v>
                </c:pt>
                <c:pt idx="110">
                  <c:v>0.03517004688379015</c:v>
                </c:pt>
                <c:pt idx="111">
                  <c:v>0.03812118493443317</c:v>
                </c:pt>
                <c:pt idx="112">
                  <c:v>0.04111401488778807</c:v>
                </c:pt>
                <c:pt idx="113">
                  <c:v>0.04414720316422303</c:v>
                </c:pt>
                <c:pt idx="114">
                  <c:v>0.0472195365502604</c:v>
                </c:pt>
                <c:pt idx="115">
                  <c:v>0.0503299051081093</c:v>
                </c:pt>
                <c:pt idx="116">
                  <c:v>0.05347728830183545</c:v>
                </c:pt>
                <c:pt idx="117">
                  <c:v>0.056660743601104215</c:v>
                </c:pt>
                <c:pt idx="118">
                  <c:v>0.059879397020992375</c:v>
                </c:pt>
                <c:pt idx="119">
                  <c:v>0.0631324351943785</c:v>
                </c:pt>
                <c:pt idx="120">
                  <c:v>0.06641909867168952</c:v>
                </c:pt>
                <c:pt idx="121">
                  <c:v>0.0697386762139539</c:v>
                </c:pt>
                <c:pt idx="122">
                  <c:v>0.07309049989746266</c:v>
                </c:pt>
                <c:pt idx="123">
                  <c:v>0.07647394088738713</c:v>
                </c:pt>
                <c:pt idx="124">
                  <c:v>0.0798884057672048</c:v>
                </c:pt>
                <c:pt idx="125">
                  <c:v>0.08333333333333326</c:v>
                </c:pt>
              </c:numCache>
            </c:numRef>
          </c:yVal>
          <c:smooth val="1"/>
        </c:ser>
        <c:axId val="7083031"/>
        <c:axId val="39856324"/>
      </c:scatterChart>
      <c:valAx>
        <c:axId val="7083031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Pct. of Network Failing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crossAx val="39856324"/>
        <c:crosses val="autoZero"/>
        <c:crossBetween val="midCat"/>
        <c:dispUnits/>
      </c:valAx>
      <c:valAx>
        <c:axId val="398563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Cost (Discount Points Lost per % 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0830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Withdraw Costs Function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'Cost Functions'!$B$8:$B$133</c:f>
              <c:numCache>
                <c:ptCount val="126"/>
                <c:pt idx="0">
                  <c:v>0</c:v>
                </c:pt>
                <c:pt idx="1">
                  <c:v>0.0024281493559296023</c:v>
                </c:pt>
                <c:pt idx="2">
                  <c:v>0.004856298711859205</c:v>
                </c:pt>
                <c:pt idx="3">
                  <c:v>0.0072844480677888065</c:v>
                </c:pt>
                <c:pt idx="4">
                  <c:v>0.00971259742371841</c:v>
                </c:pt>
                <c:pt idx="5">
                  <c:v>0.012140746779648012</c:v>
                </c:pt>
                <c:pt idx="6">
                  <c:v>0.014568896135577613</c:v>
                </c:pt>
                <c:pt idx="7">
                  <c:v>0.016997045491507216</c:v>
                </c:pt>
                <c:pt idx="8">
                  <c:v>0.01942519484743682</c:v>
                </c:pt>
                <c:pt idx="9">
                  <c:v>0.02185334420336642</c:v>
                </c:pt>
                <c:pt idx="10">
                  <c:v>0.024281493559296024</c:v>
                </c:pt>
                <c:pt idx="11">
                  <c:v>0.026709642915225627</c:v>
                </c:pt>
                <c:pt idx="12">
                  <c:v>0.029137792271155226</c:v>
                </c:pt>
                <c:pt idx="13">
                  <c:v>0.03156594162708483</c:v>
                </c:pt>
                <c:pt idx="14">
                  <c:v>0.03399409098301443</c:v>
                </c:pt>
                <c:pt idx="15">
                  <c:v>0.036422240338944034</c:v>
                </c:pt>
                <c:pt idx="16">
                  <c:v>0.03885038969487364</c:v>
                </c:pt>
                <c:pt idx="17">
                  <c:v>0.04127853905080324</c:v>
                </c:pt>
                <c:pt idx="18">
                  <c:v>0.04370668840673284</c:v>
                </c:pt>
                <c:pt idx="19">
                  <c:v>0.046134837762662445</c:v>
                </c:pt>
                <c:pt idx="20">
                  <c:v>0.04856298711859205</c:v>
                </c:pt>
                <c:pt idx="21">
                  <c:v>0.05099113647452165</c:v>
                </c:pt>
                <c:pt idx="22">
                  <c:v>0.05341928583045125</c:v>
                </c:pt>
                <c:pt idx="23">
                  <c:v>0.055847435186380856</c:v>
                </c:pt>
                <c:pt idx="24">
                  <c:v>0.05827558454231045</c:v>
                </c:pt>
                <c:pt idx="25">
                  <c:v>0.060703733898240055</c:v>
                </c:pt>
                <c:pt idx="26">
                  <c:v>0.06313188325416966</c:v>
                </c:pt>
                <c:pt idx="27">
                  <c:v>0.06556003261009927</c:v>
                </c:pt>
                <c:pt idx="28">
                  <c:v>0.06798818196602886</c:v>
                </c:pt>
                <c:pt idx="29">
                  <c:v>0.07041633132195847</c:v>
                </c:pt>
                <c:pt idx="30">
                  <c:v>0.07284448067788807</c:v>
                </c:pt>
                <c:pt idx="31">
                  <c:v>0.07527263003381768</c:v>
                </c:pt>
                <c:pt idx="32">
                  <c:v>0.07770077938974727</c:v>
                </c:pt>
                <c:pt idx="33">
                  <c:v>0.08012892874567687</c:v>
                </c:pt>
                <c:pt idx="34">
                  <c:v>0.08255707810160648</c:v>
                </c:pt>
                <c:pt idx="35">
                  <c:v>0.08498522745753607</c:v>
                </c:pt>
                <c:pt idx="36">
                  <c:v>0.08741337681346568</c:v>
                </c:pt>
                <c:pt idx="37">
                  <c:v>0.08984152616939528</c:v>
                </c:pt>
                <c:pt idx="38">
                  <c:v>0.09226967552532489</c:v>
                </c:pt>
                <c:pt idx="39">
                  <c:v>0.09469782488125449</c:v>
                </c:pt>
                <c:pt idx="40">
                  <c:v>0.0971259742371841</c:v>
                </c:pt>
                <c:pt idx="41">
                  <c:v>0.09955412359311369</c:v>
                </c:pt>
                <c:pt idx="42">
                  <c:v>0.1019822729490433</c:v>
                </c:pt>
                <c:pt idx="43">
                  <c:v>0.1044104223049729</c:v>
                </c:pt>
                <c:pt idx="44">
                  <c:v>0.1068385716609025</c:v>
                </c:pt>
                <c:pt idx="45">
                  <c:v>0.1092667210168321</c:v>
                </c:pt>
                <c:pt idx="46">
                  <c:v>0.11169487037276171</c:v>
                </c:pt>
                <c:pt idx="47">
                  <c:v>0.11412301972869131</c:v>
                </c:pt>
                <c:pt idx="48">
                  <c:v>0.1165511690846209</c:v>
                </c:pt>
                <c:pt idx="49">
                  <c:v>0.11897931844055051</c:v>
                </c:pt>
                <c:pt idx="50">
                  <c:v>0.12140746779648011</c:v>
                </c:pt>
                <c:pt idx="51">
                  <c:v>0.12383561715240972</c:v>
                </c:pt>
                <c:pt idx="52">
                  <c:v>0.12626376650833931</c:v>
                </c:pt>
                <c:pt idx="53">
                  <c:v>0.12869191586426892</c:v>
                </c:pt>
                <c:pt idx="54">
                  <c:v>0.13112006522019853</c:v>
                </c:pt>
                <c:pt idx="55">
                  <c:v>0.13354821457612812</c:v>
                </c:pt>
                <c:pt idx="56">
                  <c:v>0.13597636393205773</c:v>
                </c:pt>
                <c:pt idx="57">
                  <c:v>0.13840451328798734</c:v>
                </c:pt>
                <c:pt idx="58">
                  <c:v>0.14083266264391694</c:v>
                </c:pt>
                <c:pt idx="59">
                  <c:v>0.14326081199984653</c:v>
                </c:pt>
                <c:pt idx="60">
                  <c:v>0.14568896135577614</c:v>
                </c:pt>
                <c:pt idx="61">
                  <c:v>0.14811711071170575</c:v>
                </c:pt>
                <c:pt idx="62">
                  <c:v>0.15054526006763536</c:v>
                </c:pt>
                <c:pt idx="63">
                  <c:v>0.15297340942356494</c:v>
                </c:pt>
                <c:pt idx="64">
                  <c:v>0.15540155877949455</c:v>
                </c:pt>
                <c:pt idx="65">
                  <c:v>0.15782970813542416</c:v>
                </c:pt>
                <c:pt idx="66">
                  <c:v>0.16025785749135374</c:v>
                </c:pt>
                <c:pt idx="67">
                  <c:v>0.16268600684728335</c:v>
                </c:pt>
                <c:pt idx="68">
                  <c:v>0.16511415620321296</c:v>
                </c:pt>
                <c:pt idx="69">
                  <c:v>0.16754230555914257</c:v>
                </c:pt>
                <c:pt idx="70">
                  <c:v>0.16997045491507215</c:v>
                </c:pt>
                <c:pt idx="71">
                  <c:v>0.17239860427100176</c:v>
                </c:pt>
                <c:pt idx="72">
                  <c:v>0.17482675362693137</c:v>
                </c:pt>
                <c:pt idx="73">
                  <c:v>0.17725490298286098</c:v>
                </c:pt>
                <c:pt idx="74">
                  <c:v>0.17968305233879056</c:v>
                </c:pt>
                <c:pt idx="75">
                  <c:v>0.18211120169472017</c:v>
                </c:pt>
                <c:pt idx="76">
                  <c:v>0.18453935105064978</c:v>
                </c:pt>
                <c:pt idx="77">
                  <c:v>0.1869675004065794</c:v>
                </c:pt>
                <c:pt idx="78">
                  <c:v>0.18939564976250897</c:v>
                </c:pt>
                <c:pt idx="79">
                  <c:v>0.19182379911843858</c:v>
                </c:pt>
                <c:pt idx="80">
                  <c:v>0.1942519484743682</c:v>
                </c:pt>
                <c:pt idx="81">
                  <c:v>0.19668009783029777</c:v>
                </c:pt>
                <c:pt idx="82">
                  <c:v>0.19910824718622738</c:v>
                </c:pt>
                <c:pt idx="83">
                  <c:v>0.201536396542157</c:v>
                </c:pt>
                <c:pt idx="84">
                  <c:v>0.2039645458980866</c:v>
                </c:pt>
                <c:pt idx="85">
                  <c:v>0.20639269525401618</c:v>
                </c:pt>
                <c:pt idx="86">
                  <c:v>0.2088208446099458</c:v>
                </c:pt>
                <c:pt idx="87">
                  <c:v>0.2112489939658754</c:v>
                </c:pt>
                <c:pt idx="88">
                  <c:v>0.213677143321805</c:v>
                </c:pt>
                <c:pt idx="89">
                  <c:v>0.2161052926777346</c:v>
                </c:pt>
                <c:pt idx="90">
                  <c:v>0.2185334420336642</c:v>
                </c:pt>
                <c:pt idx="91">
                  <c:v>0.22096159138959381</c:v>
                </c:pt>
                <c:pt idx="92">
                  <c:v>0.22338974074552342</c:v>
                </c:pt>
                <c:pt idx="93">
                  <c:v>0.225817890101453</c:v>
                </c:pt>
                <c:pt idx="94">
                  <c:v>0.22824603945738262</c:v>
                </c:pt>
                <c:pt idx="95">
                  <c:v>0.23067418881331223</c:v>
                </c:pt>
                <c:pt idx="96">
                  <c:v>0.2331023381692418</c:v>
                </c:pt>
                <c:pt idx="97">
                  <c:v>0.23553048752517142</c:v>
                </c:pt>
                <c:pt idx="98">
                  <c:v>0.23795863688110103</c:v>
                </c:pt>
                <c:pt idx="99">
                  <c:v>0.24038678623703064</c:v>
                </c:pt>
                <c:pt idx="100">
                  <c:v>0.24281493559296022</c:v>
                </c:pt>
                <c:pt idx="101">
                  <c:v>0.2731023381692418</c:v>
                </c:pt>
                <c:pt idx="102">
                  <c:v>0.3033897407455234</c:v>
                </c:pt>
                <c:pt idx="103">
                  <c:v>0.333677143321805</c:v>
                </c:pt>
                <c:pt idx="104">
                  <c:v>0.3639645458980866</c:v>
                </c:pt>
                <c:pt idx="105">
                  <c:v>0.3942519484743682</c:v>
                </c:pt>
                <c:pt idx="106">
                  <c:v>0.42453935105064977</c:v>
                </c:pt>
                <c:pt idx="107">
                  <c:v>0.45482675362693137</c:v>
                </c:pt>
                <c:pt idx="108">
                  <c:v>0.48511415620321297</c:v>
                </c:pt>
                <c:pt idx="109">
                  <c:v>0.5154015587794946</c:v>
                </c:pt>
                <c:pt idx="110">
                  <c:v>0.5456889613557762</c:v>
                </c:pt>
                <c:pt idx="111">
                  <c:v>0.5759763639320578</c:v>
                </c:pt>
                <c:pt idx="112">
                  <c:v>0.6062637665083394</c:v>
                </c:pt>
                <c:pt idx="113">
                  <c:v>0.636551169084621</c:v>
                </c:pt>
                <c:pt idx="114">
                  <c:v>0.6668385716609025</c:v>
                </c:pt>
                <c:pt idx="115">
                  <c:v>0.6971259742371841</c:v>
                </c:pt>
                <c:pt idx="116">
                  <c:v>0.7274133768134657</c:v>
                </c:pt>
                <c:pt idx="117">
                  <c:v>0.7577007793897473</c:v>
                </c:pt>
                <c:pt idx="118">
                  <c:v>0.7879881819660289</c:v>
                </c:pt>
                <c:pt idx="119">
                  <c:v>0.8182755845423105</c:v>
                </c:pt>
                <c:pt idx="120">
                  <c:v>0.8485629871185921</c:v>
                </c:pt>
                <c:pt idx="121">
                  <c:v>0.8788503896948737</c:v>
                </c:pt>
                <c:pt idx="122">
                  <c:v>0.9091377922711553</c:v>
                </c:pt>
                <c:pt idx="123">
                  <c:v>0.9394251948474369</c:v>
                </c:pt>
                <c:pt idx="124">
                  <c:v>0.9697125974237185</c:v>
                </c:pt>
                <c:pt idx="125">
                  <c:v>1</c:v>
                </c:pt>
              </c:numCache>
            </c:numRef>
          </c:xVal>
          <c:yVal>
            <c:numRef>
              <c:f>'Cost Functions'!$C$8:$C$133</c:f>
              <c:numCache>
                <c:ptCount val="126"/>
                <c:pt idx="0">
                  <c:v>0</c:v>
                </c:pt>
                <c:pt idx="1">
                  <c:v>7.976673870047843E-06</c:v>
                </c:pt>
                <c:pt idx="2">
                  <c:v>2.2561440739297505E-05</c:v>
                </c:pt>
                <c:pt idx="3">
                  <c:v>4.144801325498982E-05</c:v>
                </c:pt>
                <c:pt idx="4">
                  <c:v>6.381339096038275E-05</c:v>
                </c:pt>
                <c:pt idx="5">
                  <c:v>8.918192503886655E-05</c:v>
                </c:pt>
                <c:pt idx="6">
                  <c:v>0.00011723268495725284</c:v>
                </c:pt>
                <c:pt idx="7">
                  <c:v>0.00014773006744729636</c:v>
                </c:pt>
                <c:pt idx="8">
                  <c:v>0.0001804915259143801</c:v>
                </c:pt>
                <c:pt idx="9">
                  <c:v>0.00021537019449129193</c:v>
                </c:pt>
                <c:pt idx="10">
                  <c:v>0.0002522445758170116</c:v>
                </c:pt>
                <c:pt idx="11">
                  <c:v>0.00029101197732178934</c:v>
                </c:pt>
                <c:pt idx="12">
                  <c:v>0.00033158410603991833</c:v>
                </c:pt>
                <c:pt idx="13">
                  <c:v>0.00037388398639944665</c:v>
                </c:pt>
                <c:pt idx="14">
                  <c:v>0.0004178437299085168</c:v>
                </c:pt>
                <c:pt idx="15">
                  <c:v>0.00046340287585234764</c:v>
                </c:pt>
                <c:pt idx="16">
                  <c:v>0.0005105071276830621</c:v>
                </c:pt>
                <c:pt idx="17">
                  <c:v>0.0005591073714242984</c:v>
                </c:pt>
                <c:pt idx="18">
                  <c:v>0.0006091588999610327</c:v>
                </c:pt>
                <c:pt idx="19">
                  <c:v>0.0006606207907972811</c:v>
                </c:pt>
                <c:pt idx="20">
                  <c:v>0.0007134554003109325</c:v>
                </c:pt>
                <c:pt idx="21">
                  <c:v>0.0007676279478728824</c:v>
                </c:pt>
                <c:pt idx="22">
                  <c:v>0.0008231061702829714</c:v>
                </c:pt>
                <c:pt idx="23">
                  <c:v>0.0008798600319346871</c:v>
                </c:pt>
                <c:pt idx="24">
                  <c:v>0.0009378614796580221</c:v>
                </c:pt>
                <c:pt idx="25">
                  <c:v>0.0009970842337559814</c:v>
                </c:pt>
                <c:pt idx="26">
                  <c:v>0.0010575036086404306</c:v>
                </c:pt>
                <c:pt idx="27">
                  <c:v>0.0011190963578847242</c:v>
                </c:pt>
                <c:pt idx="28">
                  <c:v>0.0011818405395783698</c:v>
                </c:pt>
                <c:pt idx="29">
                  <c:v>0.0012457153986861608</c:v>
                </c:pt>
                <c:pt idx="30">
                  <c:v>0.0013107012637461717</c:v>
                </c:pt>
                <c:pt idx="31">
                  <c:v>0.0013767794557346647</c:v>
                </c:pt>
                <c:pt idx="32">
                  <c:v>0.0014439322073150397</c:v>
                </c:pt>
                <c:pt idx="33">
                  <c:v>0.0015121425909972617</c:v>
                </c:pt>
                <c:pt idx="34">
                  <c:v>0.0015813944549820287</c:v>
                </c:pt>
                <c:pt idx="35">
                  <c:v>0.0016516723656639155</c:v>
                </c:pt>
                <c:pt idx="36">
                  <c:v>0.0017229615559303344</c:v>
                </c:pt>
                <c:pt idx="37">
                  <c:v>0.0017952478785260286</c:v>
                </c:pt>
                <c:pt idx="38">
                  <c:v>0.0018685177638623081</c:v>
                </c:pt>
                <c:pt idx="39">
                  <c:v>0.001942758181740698</c:v>
                </c:pt>
                <c:pt idx="40">
                  <c:v>0.0020179566065360918</c:v>
                </c:pt>
                <c:pt idx="41">
                  <c:v>0.0020941009854474266</c:v>
                </c:pt>
                <c:pt idx="42">
                  <c:v>0.0021711797094769152</c:v>
                </c:pt>
                <c:pt idx="43">
                  <c:v>0.002249181586843529</c:v>
                </c:pt>
                <c:pt idx="44">
                  <c:v>0.0023280958185743143</c:v>
                </c:pt>
                <c:pt idx="45">
                  <c:v>0.002407911976049396</c:v>
                </c:pt>
                <c:pt idx="46">
                  <c:v>0.002488619980304119</c:v>
                </c:pt>
                <c:pt idx="47">
                  <c:v>0.0025702100829153402</c:v>
                </c:pt>
                <c:pt idx="48">
                  <c:v>0.0026526728483193475</c:v>
                </c:pt>
                <c:pt idx="49">
                  <c:v>0.0027359991374264125</c:v>
                </c:pt>
                <c:pt idx="50">
                  <c:v>0.0028201800924121867</c:v>
                </c:pt>
                <c:pt idx="51">
                  <c:v>0.0029052071225795046</c:v>
                </c:pt>
                <c:pt idx="52">
                  <c:v>0.0029910718911955736</c:v>
                </c:pt>
                <c:pt idx="53">
                  <c:v>0.003077766303219745</c:v>
                </c:pt>
                <c:pt idx="54">
                  <c:v>0.0031652824938458255</c:v>
                </c:pt>
                <c:pt idx="55">
                  <c:v>0.003253612817790737</c:v>
                </c:pt>
                <c:pt idx="56">
                  <c:v>0.0033427498392681354</c:v>
                </c:pt>
                <c:pt idx="57">
                  <c:v>0.003432686322591663</c:v>
                </c:pt>
                <c:pt idx="58">
                  <c:v>0.003523415223357952</c:v>
                </c:pt>
                <c:pt idx="59">
                  <c:v>0.0036149296801641054</c:v>
                </c:pt>
                <c:pt idx="60">
                  <c:v>0.0037072230068187825</c:v>
                </c:pt>
                <c:pt idx="61">
                  <c:v>0.003800288685009611</c:v>
                </c:pt>
                <c:pt idx="62">
                  <c:v>0.0038941203573932227</c:v>
                </c:pt>
                <c:pt idx="63">
                  <c:v>0.003988711821077</c:v>
                </c:pt>
                <c:pt idx="64">
                  <c:v>0.004084057021464498</c:v>
                </c:pt>
                <c:pt idx="65">
                  <c:v>0.00418015004643885</c:v>
                </c:pt>
                <c:pt idx="66">
                  <c:v>0.00427698512086064</c:v>
                </c:pt>
                <c:pt idx="67">
                  <c:v>0.0043745566013587535</c:v>
                </c:pt>
                <c:pt idx="68">
                  <c:v>0.0044728589713943865</c:v>
                </c:pt>
                <c:pt idx="69">
                  <c:v>0.004571886836580161</c:v>
                </c:pt>
                <c:pt idx="70">
                  <c:v>0.004671634920237526</c:v>
                </c:pt>
                <c:pt idx="71">
                  <c:v>0.004772098059177186</c:v>
                </c:pt>
                <c:pt idx="72">
                  <c:v>0.004873271199688259</c:v>
                </c:pt>
                <c:pt idx="73">
                  <c:v>0.004975149393723166</c:v>
                </c:pt>
                <c:pt idx="74">
                  <c:v>0.005077727795266072</c:v>
                </c:pt>
                <c:pt idx="75">
                  <c:v>0.005181001656873725</c:v>
                </c:pt>
                <c:pt idx="76">
                  <c:v>0.005284966326378249</c:v>
                </c:pt>
                <c:pt idx="77">
                  <c:v>0.005389617243742358</c:v>
                </c:pt>
                <c:pt idx="78">
                  <c:v>0.005494949938057979</c:v>
                </c:pt>
                <c:pt idx="79">
                  <c:v>0.005600960024680006</c:v>
                </c:pt>
                <c:pt idx="80">
                  <c:v>0.005707643202487457</c:v>
                </c:pt>
                <c:pt idx="81">
                  <c:v>0.005814995251264877</c:v>
                </c:pt>
                <c:pt idx="82">
                  <c:v>0.005923012029197226</c:v>
                </c:pt>
                <c:pt idx="83">
                  <c:v>0.006031689470472045</c:v>
                </c:pt>
                <c:pt idx="84">
                  <c:v>0.00614102358298306</c:v>
                </c:pt>
                <c:pt idx="85">
                  <c:v>0.006251010446129772</c:v>
                </c:pt>
                <c:pt idx="86">
                  <c:v>0.006361646208707916</c:v>
                </c:pt>
                <c:pt idx="87">
                  <c:v>0.006472927086886053</c:v>
                </c:pt>
                <c:pt idx="88">
                  <c:v>0.006584849362263774</c:v>
                </c:pt>
                <c:pt idx="89">
                  <c:v>0.006697409380007428</c:v>
                </c:pt>
                <c:pt idx="90">
                  <c:v>0.006810603547059314</c:v>
                </c:pt>
                <c:pt idx="91">
                  <c:v>0.006924428330416742</c:v>
                </c:pt>
                <c:pt idx="92">
                  <c:v>0.007038880255477501</c:v>
                </c:pt>
                <c:pt idx="93">
                  <c:v>0.007153955904448396</c:v>
                </c:pt>
                <c:pt idx="94">
                  <c:v>0.0072696519148139</c:v>
                </c:pt>
                <c:pt idx="95">
                  <c:v>0.007385964977861941</c:v>
                </c:pt>
                <c:pt idx="96">
                  <c:v>0.007502891837264178</c:v>
                </c:pt>
                <c:pt idx="97">
                  <c:v>0.007620429287708174</c:v>
                </c:pt>
                <c:pt idx="98">
                  <c:v>0.007738574173579041</c:v>
                </c:pt>
                <c:pt idx="99">
                  <c:v>0.007857323387688308</c:v>
                </c:pt>
                <c:pt idx="100">
                  <c:v>0.007976673870047848</c:v>
                </c:pt>
                <c:pt idx="101">
                  <c:v>0.00951473875691759</c:v>
                </c:pt>
                <c:pt idx="102">
                  <c:v>0.01114063837362265</c:v>
                </c:pt>
                <c:pt idx="103">
                  <c:v>0.012849860978491542</c:v>
                </c:pt>
                <c:pt idx="104">
                  <c:v>0.014638526457799379</c:v>
                </c:pt>
                <c:pt idx="105">
                  <c:v>0.01650325132506792</c:v>
                </c:pt>
                <c:pt idx="106">
                  <c:v>0.018441050982893437</c:v>
                </c:pt>
                <c:pt idx="107">
                  <c:v>0.02044926697661246</c:v>
                </c:pt>
                <c:pt idx="108">
                  <c:v>0.02252551157551754</c:v>
                </c:pt>
                <c:pt idx="109">
                  <c:v>0.024667624709055477</c:v>
                </c:pt>
                <c:pt idx="110">
                  <c:v>0.0268736399262174</c:v>
                </c:pt>
                <c:pt idx="111">
                  <c:v>0.02914175708308344</c:v>
                </c:pt>
                <c:pt idx="112">
                  <c:v>0.03147032013917721</c:v>
                </c:pt>
                <c:pt idx="113">
                  <c:v>0.033857798895700314</c:v>
                </c:pt>
                <c:pt idx="114">
                  <c:v>0.03630277381890698</c:v>
                </c:pt>
                <c:pt idx="115">
                  <c:v>0.038803923309074353</c:v>
                </c:pt>
                <c:pt idx="116">
                  <c:v>0.04136001293048912</c:v>
                </c:pt>
                <c:pt idx="117">
                  <c:v>0.04396988623031622</c:v>
                </c:pt>
                <c:pt idx="118">
                  <c:v>0.04663245685706279</c:v>
                </c:pt>
                <c:pt idx="119">
                  <c:v>0.04934670175124133</c:v>
                </c:pt>
                <c:pt idx="120">
                  <c:v>0.05211165522765997</c:v>
                </c:pt>
                <c:pt idx="121">
                  <c:v>0.054926403804605256</c:v>
                </c:pt>
                <c:pt idx="122">
                  <c:v>0.05779008166290521</c:v>
                </c:pt>
                <c:pt idx="123">
                  <c:v>0.060701866639517085</c:v>
                </c:pt>
                <c:pt idx="124">
                  <c:v>0.06366097667735765</c:v>
                </c:pt>
                <c:pt idx="125">
                  <c:v>0.06666666666666667</c:v>
                </c:pt>
              </c:numCache>
            </c:numRef>
          </c:yVal>
          <c:smooth val="1"/>
        </c:ser>
        <c:axId val="32010389"/>
        <c:axId val="18829018"/>
      </c:scatterChart>
      <c:valAx>
        <c:axId val="32010389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Pct. Of Network Withdrawing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crossAx val="18829018"/>
        <c:crosses val="autoZero"/>
        <c:crossBetween val="midCat"/>
        <c:dispUnits/>
      </c:valAx>
      <c:valAx>
        <c:axId val="188290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Cost (Discount Points Lost per % Leaving)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01038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Distribution of Total Costs 
(Beta-Mode Assumption)</a:t>
            </a:r>
          </a:p>
        </c:rich>
      </c:tx>
      <c:layout>
        <c:manualLayout>
          <c:xMode val="factor"/>
          <c:yMode val="factor"/>
          <c:x val="-0.02275"/>
          <c:y val="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13875"/>
          <c:w val="0.93125"/>
          <c:h val="0.7562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'Distribution of Total Cost'!$B$10:$B$560</c:f>
              <c:numCache>
                <c:ptCount val="551"/>
                <c:pt idx="0">
                  <c:v>1.00000001E-08</c:v>
                </c:pt>
                <c:pt idx="1">
                  <c:v>4.833928521643413E-05</c:v>
                </c:pt>
                <c:pt idx="2">
                  <c:v>9.666857043276826E-05</c:v>
                </c:pt>
                <c:pt idx="3">
                  <c:v>0.00014499785564910241</c:v>
                </c:pt>
                <c:pt idx="4">
                  <c:v>0.00019332714086543653</c:v>
                </c:pt>
                <c:pt idx="5">
                  <c:v>0.00024165642608177067</c:v>
                </c:pt>
                <c:pt idx="6">
                  <c:v>0.0002899857112981048</c:v>
                </c:pt>
                <c:pt idx="7">
                  <c:v>0.00033831499651443893</c:v>
                </c:pt>
                <c:pt idx="8">
                  <c:v>0.00038664428173077305</c:v>
                </c:pt>
                <c:pt idx="9">
                  <c:v>0.0004349735669471072</c:v>
                </c:pt>
                <c:pt idx="10">
                  <c:v>0.00048330285216344134</c:v>
                </c:pt>
                <c:pt idx="11">
                  <c:v>0.0005316321373797755</c:v>
                </c:pt>
                <c:pt idx="12">
                  <c:v>0.0005799614225961096</c:v>
                </c:pt>
                <c:pt idx="13">
                  <c:v>0.0006282907078124437</c:v>
                </c:pt>
                <c:pt idx="14">
                  <c:v>0.0006766199930287779</c:v>
                </c:pt>
                <c:pt idx="15">
                  <c:v>0.000724949278245112</c:v>
                </c:pt>
                <c:pt idx="16">
                  <c:v>0.0007732785634614461</c:v>
                </c:pt>
                <c:pt idx="17">
                  <c:v>0.0008216078486777803</c:v>
                </c:pt>
                <c:pt idx="18">
                  <c:v>0.0008699371338941144</c:v>
                </c:pt>
                <c:pt idx="19">
                  <c:v>0.0009182664191104485</c:v>
                </c:pt>
                <c:pt idx="20">
                  <c:v>0.0009665957043267827</c:v>
                </c:pt>
                <c:pt idx="21">
                  <c:v>0.0010149249895431167</c:v>
                </c:pt>
                <c:pt idx="22">
                  <c:v>0.0010632542747594509</c:v>
                </c:pt>
                <c:pt idx="23">
                  <c:v>0.001111583559975785</c:v>
                </c:pt>
                <c:pt idx="24">
                  <c:v>0.0011599128451921191</c:v>
                </c:pt>
                <c:pt idx="25">
                  <c:v>0.0012082421304084531</c:v>
                </c:pt>
                <c:pt idx="26">
                  <c:v>0.0012565714156247874</c:v>
                </c:pt>
                <c:pt idx="27">
                  <c:v>0.0013049007008411216</c:v>
                </c:pt>
                <c:pt idx="28">
                  <c:v>0.0013532299860574556</c:v>
                </c:pt>
                <c:pt idx="29">
                  <c:v>0.0014015592712737898</c:v>
                </c:pt>
                <c:pt idx="30">
                  <c:v>0.0014498885564901238</c:v>
                </c:pt>
                <c:pt idx="31">
                  <c:v>0.001498217841706458</c:v>
                </c:pt>
                <c:pt idx="32">
                  <c:v>0.001546547126922792</c:v>
                </c:pt>
                <c:pt idx="33">
                  <c:v>0.0015948764121391263</c:v>
                </c:pt>
                <c:pt idx="34">
                  <c:v>0.0016432056973554605</c:v>
                </c:pt>
                <c:pt idx="35">
                  <c:v>0.0016915349825717945</c:v>
                </c:pt>
                <c:pt idx="36">
                  <c:v>0.0017398642677881287</c:v>
                </c:pt>
                <c:pt idx="37">
                  <c:v>0.0017881935530044627</c:v>
                </c:pt>
                <c:pt idx="38">
                  <c:v>0.001836522838220797</c:v>
                </c:pt>
                <c:pt idx="39">
                  <c:v>0.0018848521234371312</c:v>
                </c:pt>
                <c:pt idx="40">
                  <c:v>0.0019331814086534652</c:v>
                </c:pt>
                <c:pt idx="41">
                  <c:v>0.0019815106938698</c:v>
                </c:pt>
                <c:pt idx="42">
                  <c:v>0.0020298399790861336</c:v>
                </c:pt>
                <c:pt idx="43">
                  <c:v>0.002078169264302468</c:v>
                </c:pt>
                <c:pt idx="44">
                  <c:v>0.002126498549518802</c:v>
                </c:pt>
                <c:pt idx="45">
                  <c:v>0.002174827834735136</c:v>
                </c:pt>
                <c:pt idx="46">
                  <c:v>0.00222315711995147</c:v>
                </c:pt>
                <c:pt idx="47">
                  <c:v>0.0022714864051678043</c:v>
                </c:pt>
                <c:pt idx="48">
                  <c:v>0.0023198156903841386</c:v>
                </c:pt>
                <c:pt idx="49">
                  <c:v>0.0023681449756004728</c:v>
                </c:pt>
                <c:pt idx="50">
                  <c:v>0.0024164742608168066</c:v>
                </c:pt>
                <c:pt idx="51">
                  <c:v>0.002464803546033141</c:v>
                </c:pt>
                <c:pt idx="52">
                  <c:v>0.002513132831249475</c:v>
                </c:pt>
                <c:pt idx="53">
                  <c:v>0.002561462116465809</c:v>
                </c:pt>
                <c:pt idx="54">
                  <c:v>0.0026097914016821435</c:v>
                </c:pt>
                <c:pt idx="55">
                  <c:v>0.0026581206868984777</c:v>
                </c:pt>
                <c:pt idx="56">
                  <c:v>0.0027064499721148115</c:v>
                </c:pt>
                <c:pt idx="57">
                  <c:v>0.0027547792573311457</c:v>
                </c:pt>
                <c:pt idx="58">
                  <c:v>0.00280310854254748</c:v>
                </c:pt>
                <c:pt idx="59">
                  <c:v>0.0028514378277638137</c:v>
                </c:pt>
                <c:pt idx="60">
                  <c:v>0.002899767112980148</c:v>
                </c:pt>
                <c:pt idx="61">
                  <c:v>0.0029480963981964826</c:v>
                </c:pt>
                <c:pt idx="62">
                  <c:v>0.0029964256834128164</c:v>
                </c:pt>
                <c:pt idx="63">
                  <c:v>0.0030447549686291506</c:v>
                </c:pt>
                <c:pt idx="64">
                  <c:v>0.0030930842538454844</c:v>
                </c:pt>
                <c:pt idx="65">
                  <c:v>0.0031414135390618186</c:v>
                </c:pt>
                <c:pt idx="66">
                  <c:v>0.003189742824278153</c:v>
                </c:pt>
                <c:pt idx="67">
                  <c:v>0.0032380721094944867</c:v>
                </c:pt>
                <c:pt idx="68">
                  <c:v>0.0032864013947108213</c:v>
                </c:pt>
                <c:pt idx="69">
                  <c:v>0.0033347306799271555</c:v>
                </c:pt>
                <c:pt idx="70">
                  <c:v>0.0033830599651434893</c:v>
                </c:pt>
                <c:pt idx="71">
                  <c:v>0.0034313892503598236</c:v>
                </c:pt>
                <c:pt idx="72">
                  <c:v>0.0034797185355761578</c:v>
                </c:pt>
                <c:pt idx="73">
                  <c:v>0.0035280478207924916</c:v>
                </c:pt>
                <c:pt idx="74">
                  <c:v>0.003576377106008826</c:v>
                </c:pt>
                <c:pt idx="75">
                  <c:v>0.0036247063912251604</c:v>
                </c:pt>
                <c:pt idx="76">
                  <c:v>0.0036730356764414942</c:v>
                </c:pt>
                <c:pt idx="77">
                  <c:v>0.0037213649616578285</c:v>
                </c:pt>
                <c:pt idx="78">
                  <c:v>0.0037696942468741627</c:v>
                </c:pt>
                <c:pt idx="79">
                  <c:v>0.0038180235320904965</c:v>
                </c:pt>
                <c:pt idx="80">
                  <c:v>0.0038663528173068307</c:v>
                </c:pt>
                <c:pt idx="81">
                  <c:v>0.0039146821025231645</c:v>
                </c:pt>
                <c:pt idx="82">
                  <c:v>0.003963011387739499</c:v>
                </c:pt>
                <c:pt idx="83">
                  <c:v>0.004011340672955832</c:v>
                </c:pt>
                <c:pt idx="84">
                  <c:v>0.004059669958172167</c:v>
                </c:pt>
                <c:pt idx="85">
                  <c:v>0.0041079992433885005</c:v>
                </c:pt>
                <c:pt idx="86">
                  <c:v>0.004156328528604835</c:v>
                </c:pt>
                <c:pt idx="87">
                  <c:v>0.00420465781382117</c:v>
                </c:pt>
                <c:pt idx="88">
                  <c:v>0.004252987099037504</c:v>
                </c:pt>
                <c:pt idx="89">
                  <c:v>0.004301316384253837</c:v>
                </c:pt>
                <c:pt idx="90">
                  <c:v>0.004349645669470171</c:v>
                </c:pt>
                <c:pt idx="91">
                  <c:v>0.004397974954686506</c:v>
                </c:pt>
                <c:pt idx="92">
                  <c:v>0.00444630423990284</c:v>
                </c:pt>
                <c:pt idx="93">
                  <c:v>0.004494633525119174</c:v>
                </c:pt>
                <c:pt idx="94">
                  <c:v>0.004542962810335508</c:v>
                </c:pt>
                <c:pt idx="95">
                  <c:v>0.004591292095551842</c:v>
                </c:pt>
                <c:pt idx="96">
                  <c:v>0.0046396213807681766</c:v>
                </c:pt>
                <c:pt idx="97">
                  <c:v>0.00468795066598451</c:v>
                </c:pt>
                <c:pt idx="98">
                  <c:v>0.004736279951200845</c:v>
                </c:pt>
                <c:pt idx="99">
                  <c:v>0.004784609236417179</c:v>
                </c:pt>
                <c:pt idx="100">
                  <c:v>0.004832938521633513</c:v>
                </c:pt>
                <c:pt idx="101">
                  <c:v>0.004881267806849847</c:v>
                </c:pt>
                <c:pt idx="102">
                  <c:v>0.004929597092066181</c:v>
                </c:pt>
                <c:pt idx="103">
                  <c:v>0.004977926377282516</c:v>
                </c:pt>
                <c:pt idx="104">
                  <c:v>0.0050262556624988495</c:v>
                </c:pt>
                <c:pt idx="105">
                  <c:v>0.005074584947715184</c:v>
                </c:pt>
                <c:pt idx="106">
                  <c:v>0.005122914232931517</c:v>
                </c:pt>
                <c:pt idx="107">
                  <c:v>0.005171243518147852</c:v>
                </c:pt>
                <c:pt idx="108">
                  <c:v>0.005219572803364186</c:v>
                </c:pt>
                <c:pt idx="109">
                  <c:v>0.00526790208858052</c:v>
                </c:pt>
                <c:pt idx="110">
                  <c:v>0.005316231373796855</c:v>
                </c:pt>
                <c:pt idx="111">
                  <c:v>0.005364560659013188</c:v>
                </c:pt>
                <c:pt idx="112">
                  <c:v>0.005412889944229522</c:v>
                </c:pt>
                <c:pt idx="113">
                  <c:v>0.005461219229445856</c:v>
                </c:pt>
                <c:pt idx="114">
                  <c:v>0.005509548514662191</c:v>
                </c:pt>
                <c:pt idx="115">
                  <c:v>0.0055578777998785255</c:v>
                </c:pt>
                <c:pt idx="116">
                  <c:v>0.005606207085094859</c:v>
                </c:pt>
                <c:pt idx="117">
                  <c:v>0.005654536370311193</c:v>
                </c:pt>
                <c:pt idx="118">
                  <c:v>0.005702865655527527</c:v>
                </c:pt>
                <c:pt idx="119">
                  <c:v>0.0057511949407438616</c:v>
                </c:pt>
                <c:pt idx="120">
                  <c:v>0.005799524225960195</c:v>
                </c:pt>
                <c:pt idx="121">
                  <c:v>0.00584785351117653</c:v>
                </c:pt>
                <c:pt idx="122">
                  <c:v>0.005896182796392865</c:v>
                </c:pt>
                <c:pt idx="123">
                  <c:v>0.005944512081609198</c:v>
                </c:pt>
                <c:pt idx="124">
                  <c:v>0.005992841366825532</c:v>
                </c:pt>
                <c:pt idx="125">
                  <c:v>0.006041170652041866</c:v>
                </c:pt>
                <c:pt idx="126">
                  <c:v>0.006089499937258201</c:v>
                </c:pt>
                <c:pt idx="127">
                  <c:v>0.0061378292224745345</c:v>
                </c:pt>
                <c:pt idx="128">
                  <c:v>0.006186158507690868</c:v>
                </c:pt>
                <c:pt idx="129">
                  <c:v>0.006234487792907203</c:v>
                </c:pt>
                <c:pt idx="130">
                  <c:v>0.006282817078123537</c:v>
                </c:pt>
                <c:pt idx="131">
                  <c:v>0.006331146363339871</c:v>
                </c:pt>
                <c:pt idx="132">
                  <c:v>0.006379475648556205</c:v>
                </c:pt>
                <c:pt idx="133">
                  <c:v>0.00642780493377254</c:v>
                </c:pt>
                <c:pt idx="134">
                  <c:v>0.006476134218988873</c:v>
                </c:pt>
                <c:pt idx="135">
                  <c:v>0.006524463504205207</c:v>
                </c:pt>
                <c:pt idx="136">
                  <c:v>0.006572792789421542</c:v>
                </c:pt>
                <c:pt idx="137">
                  <c:v>0.006621122074637876</c:v>
                </c:pt>
                <c:pt idx="138">
                  <c:v>0.0066694513598542105</c:v>
                </c:pt>
                <c:pt idx="139">
                  <c:v>0.006717780645070544</c:v>
                </c:pt>
                <c:pt idx="140">
                  <c:v>0.006766109930286878</c:v>
                </c:pt>
                <c:pt idx="141">
                  <c:v>0.006814439215503212</c:v>
                </c:pt>
                <c:pt idx="142">
                  <c:v>0.0068627685007195465</c:v>
                </c:pt>
                <c:pt idx="143">
                  <c:v>0.006911097785935881</c:v>
                </c:pt>
                <c:pt idx="144">
                  <c:v>0.006959427071152215</c:v>
                </c:pt>
                <c:pt idx="145">
                  <c:v>0.00700775635636855</c:v>
                </c:pt>
                <c:pt idx="146">
                  <c:v>0.007056085641584883</c:v>
                </c:pt>
                <c:pt idx="147">
                  <c:v>0.007104414926801217</c:v>
                </c:pt>
                <c:pt idx="148">
                  <c:v>0.007152744212017551</c:v>
                </c:pt>
                <c:pt idx="149">
                  <c:v>0.007201073497233886</c:v>
                </c:pt>
                <c:pt idx="150">
                  <c:v>0.00724940278245022</c:v>
                </c:pt>
                <c:pt idx="151">
                  <c:v>0.007297732067666553</c:v>
                </c:pt>
                <c:pt idx="152">
                  <c:v>0.007346061352882888</c:v>
                </c:pt>
                <c:pt idx="153">
                  <c:v>0.007394390638099222</c:v>
                </c:pt>
                <c:pt idx="154">
                  <c:v>0.007442719923315556</c:v>
                </c:pt>
                <c:pt idx="155">
                  <c:v>0.00749104920853189</c:v>
                </c:pt>
                <c:pt idx="156">
                  <c:v>0.007539378493748225</c:v>
                </c:pt>
                <c:pt idx="157">
                  <c:v>0.007587707778964559</c:v>
                </c:pt>
                <c:pt idx="158">
                  <c:v>0.007636037064180892</c:v>
                </c:pt>
                <c:pt idx="159">
                  <c:v>0.007684366349397227</c:v>
                </c:pt>
                <c:pt idx="160">
                  <c:v>0.007732695634613561</c:v>
                </c:pt>
                <c:pt idx="161">
                  <c:v>0.0077810249198298955</c:v>
                </c:pt>
                <c:pt idx="162">
                  <c:v>0.00782935420504623</c:v>
                </c:pt>
                <c:pt idx="163">
                  <c:v>0.007877683490262565</c:v>
                </c:pt>
                <c:pt idx="164">
                  <c:v>0.0079260127754789</c:v>
                </c:pt>
                <c:pt idx="165">
                  <c:v>0.007974342060695232</c:v>
                </c:pt>
                <c:pt idx="166">
                  <c:v>0.008022671345911565</c:v>
                </c:pt>
                <c:pt idx="167">
                  <c:v>0.008071000631127902</c:v>
                </c:pt>
                <c:pt idx="168">
                  <c:v>0.008119329916344235</c:v>
                </c:pt>
                <c:pt idx="169">
                  <c:v>0.00816765920156057</c:v>
                </c:pt>
                <c:pt idx="170">
                  <c:v>0.008215988486776902</c:v>
                </c:pt>
                <c:pt idx="171">
                  <c:v>0.008264317771993237</c:v>
                </c:pt>
                <c:pt idx="172">
                  <c:v>0.008312647057209572</c:v>
                </c:pt>
                <c:pt idx="173">
                  <c:v>0.008360976342425904</c:v>
                </c:pt>
                <c:pt idx="174">
                  <c:v>0.00840930562764224</c:v>
                </c:pt>
                <c:pt idx="175">
                  <c:v>0.008457634912858574</c:v>
                </c:pt>
                <c:pt idx="176">
                  <c:v>0.008505964198074908</c:v>
                </c:pt>
                <c:pt idx="177">
                  <c:v>0.008554293483291241</c:v>
                </c:pt>
                <c:pt idx="178">
                  <c:v>0.008602622768507576</c:v>
                </c:pt>
                <c:pt idx="179">
                  <c:v>0.00865095205372391</c:v>
                </c:pt>
                <c:pt idx="180">
                  <c:v>0.008699281338940244</c:v>
                </c:pt>
                <c:pt idx="181">
                  <c:v>0.00874761062415658</c:v>
                </c:pt>
                <c:pt idx="182">
                  <c:v>0.008795939909372913</c:v>
                </c:pt>
                <c:pt idx="183">
                  <c:v>0.008844269194589246</c:v>
                </c:pt>
                <c:pt idx="184">
                  <c:v>0.00889259847980558</c:v>
                </c:pt>
                <c:pt idx="185">
                  <c:v>0.008940927765021915</c:v>
                </c:pt>
                <c:pt idx="186">
                  <c:v>0.00898925705023825</c:v>
                </c:pt>
                <c:pt idx="187">
                  <c:v>0.009037586335454583</c:v>
                </c:pt>
                <c:pt idx="188">
                  <c:v>0.009085915620670917</c:v>
                </c:pt>
                <c:pt idx="189">
                  <c:v>0.009134244905887252</c:v>
                </c:pt>
                <c:pt idx="190">
                  <c:v>0.009182574191103585</c:v>
                </c:pt>
                <c:pt idx="191">
                  <c:v>0.00923090347631992</c:v>
                </c:pt>
                <c:pt idx="192">
                  <c:v>0.009279232761536254</c:v>
                </c:pt>
                <c:pt idx="193">
                  <c:v>0.009327562046752589</c:v>
                </c:pt>
                <c:pt idx="194">
                  <c:v>0.009375891331968922</c:v>
                </c:pt>
                <c:pt idx="195">
                  <c:v>0.009424220617185257</c:v>
                </c:pt>
                <c:pt idx="196">
                  <c:v>0.009472549902401591</c:v>
                </c:pt>
                <c:pt idx="197">
                  <c:v>0.009520879187617924</c:v>
                </c:pt>
                <c:pt idx="198">
                  <c:v>0.009569208472834259</c:v>
                </c:pt>
                <c:pt idx="199">
                  <c:v>0.009617537758050593</c:v>
                </c:pt>
                <c:pt idx="200">
                  <c:v>0.009665867043266926</c:v>
                </c:pt>
                <c:pt idx="201">
                  <c:v>0.009714196328483261</c:v>
                </c:pt>
                <c:pt idx="202">
                  <c:v>0.009762525613699596</c:v>
                </c:pt>
                <c:pt idx="203">
                  <c:v>0.00981085489891593</c:v>
                </c:pt>
                <c:pt idx="204">
                  <c:v>0.009859184184132263</c:v>
                </c:pt>
                <c:pt idx="205">
                  <c:v>0.009907513469348596</c:v>
                </c:pt>
                <c:pt idx="206">
                  <c:v>0.009955842754564933</c:v>
                </c:pt>
                <c:pt idx="207">
                  <c:v>0.010004172039781265</c:v>
                </c:pt>
                <c:pt idx="208">
                  <c:v>0.0100525013249976</c:v>
                </c:pt>
                <c:pt idx="209">
                  <c:v>0.010100830610213935</c:v>
                </c:pt>
                <c:pt idx="210">
                  <c:v>0.01014915989543027</c:v>
                </c:pt>
                <c:pt idx="211">
                  <c:v>0.010197489180646602</c:v>
                </c:pt>
                <c:pt idx="212">
                  <c:v>0.010245818465862935</c:v>
                </c:pt>
                <c:pt idx="213">
                  <c:v>0.010294147751079272</c:v>
                </c:pt>
                <c:pt idx="214">
                  <c:v>0.010342477036295605</c:v>
                </c:pt>
                <c:pt idx="215">
                  <c:v>0.01039080632151194</c:v>
                </c:pt>
                <c:pt idx="216">
                  <c:v>0.010439135606728274</c:v>
                </c:pt>
                <c:pt idx="217">
                  <c:v>0.010487464891944607</c:v>
                </c:pt>
                <c:pt idx="218">
                  <c:v>0.010535794177160942</c:v>
                </c:pt>
                <c:pt idx="219">
                  <c:v>0.010584123462377274</c:v>
                </c:pt>
                <c:pt idx="220">
                  <c:v>0.01063245274759361</c:v>
                </c:pt>
                <c:pt idx="221">
                  <c:v>0.010680782032809944</c:v>
                </c:pt>
                <c:pt idx="222">
                  <c:v>0.010729111318026277</c:v>
                </c:pt>
                <c:pt idx="223">
                  <c:v>0.010777440603242613</c:v>
                </c:pt>
                <c:pt idx="224">
                  <c:v>0.010825769888458946</c:v>
                </c:pt>
                <c:pt idx="225">
                  <c:v>0.01087409917367528</c:v>
                </c:pt>
                <c:pt idx="226">
                  <c:v>0.010922428458891614</c:v>
                </c:pt>
                <c:pt idx="227">
                  <c:v>0.01097075774410795</c:v>
                </c:pt>
                <c:pt idx="228">
                  <c:v>0.011019087029324283</c:v>
                </c:pt>
                <c:pt idx="229">
                  <c:v>0.011067416314540616</c:v>
                </c:pt>
                <c:pt idx="230">
                  <c:v>0.011115745599756952</c:v>
                </c:pt>
                <c:pt idx="231">
                  <c:v>0.011164074884973285</c:v>
                </c:pt>
                <c:pt idx="232">
                  <c:v>0.01121240417018962</c:v>
                </c:pt>
                <c:pt idx="233">
                  <c:v>0.011260733455405953</c:v>
                </c:pt>
                <c:pt idx="234">
                  <c:v>0.011309062740622287</c:v>
                </c:pt>
                <c:pt idx="235">
                  <c:v>0.011357392025838622</c:v>
                </c:pt>
                <c:pt idx="236">
                  <c:v>0.011405721311054955</c:v>
                </c:pt>
                <c:pt idx="237">
                  <c:v>0.011454050596271291</c:v>
                </c:pt>
                <c:pt idx="238">
                  <c:v>0.011502379881487624</c:v>
                </c:pt>
                <c:pt idx="239">
                  <c:v>0.011550709166703957</c:v>
                </c:pt>
                <c:pt idx="240">
                  <c:v>0.011599038451920292</c:v>
                </c:pt>
                <c:pt idx="241">
                  <c:v>0.011647367737136627</c:v>
                </c:pt>
                <c:pt idx="242">
                  <c:v>0.011695697022352961</c:v>
                </c:pt>
                <c:pt idx="243">
                  <c:v>0.011744026307569294</c:v>
                </c:pt>
                <c:pt idx="244">
                  <c:v>0.01179235559278563</c:v>
                </c:pt>
                <c:pt idx="245">
                  <c:v>0.011840684878001963</c:v>
                </c:pt>
                <c:pt idx="246">
                  <c:v>0.011889014163218296</c:v>
                </c:pt>
                <c:pt idx="247">
                  <c:v>0.011937343448434631</c:v>
                </c:pt>
                <c:pt idx="248">
                  <c:v>0.011985672733650966</c:v>
                </c:pt>
                <c:pt idx="249">
                  <c:v>0.0120340020188673</c:v>
                </c:pt>
                <c:pt idx="250">
                  <c:v>0.012082331304083633</c:v>
                </c:pt>
                <c:pt idx="251">
                  <c:v>0.012130660589299968</c:v>
                </c:pt>
                <c:pt idx="252">
                  <c:v>0.012178989874516303</c:v>
                </c:pt>
                <c:pt idx="253">
                  <c:v>0.012227319159732635</c:v>
                </c:pt>
                <c:pt idx="254">
                  <c:v>0.01227564844494897</c:v>
                </c:pt>
                <c:pt idx="255">
                  <c:v>0.012323977730165305</c:v>
                </c:pt>
                <c:pt idx="256">
                  <c:v>0.012372307015381638</c:v>
                </c:pt>
                <c:pt idx="257">
                  <c:v>0.012420636300597972</c:v>
                </c:pt>
                <c:pt idx="258">
                  <c:v>0.012468965585814307</c:v>
                </c:pt>
                <c:pt idx="259">
                  <c:v>0.012517294871030642</c:v>
                </c:pt>
                <c:pt idx="260">
                  <c:v>0.012565624156246975</c:v>
                </c:pt>
                <c:pt idx="261">
                  <c:v>0.01261395344146331</c:v>
                </c:pt>
                <c:pt idx="262">
                  <c:v>0.012662282726679644</c:v>
                </c:pt>
                <c:pt idx="263">
                  <c:v>0.012710612011895977</c:v>
                </c:pt>
                <c:pt idx="264">
                  <c:v>0.012758941297112312</c:v>
                </c:pt>
                <c:pt idx="265">
                  <c:v>0.012807270582328646</c:v>
                </c:pt>
                <c:pt idx="266">
                  <c:v>0.01285559986754498</c:v>
                </c:pt>
                <c:pt idx="267">
                  <c:v>0.012903929152761314</c:v>
                </c:pt>
                <c:pt idx="268">
                  <c:v>0.012952258437977647</c:v>
                </c:pt>
                <c:pt idx="269">
                  <c:v>0.013000587723193983</c:v>
                </c:pt>
                <c:pt idx="270">
                  <c:v>0.013048917008410316</c:v>
                </c:pt>
                <c:pt idx="271">
                  <c:v>0.01309724629362665</c:v>
                </c:pt>
                <c:pt idx="272">
                  <c:v>0.013145575578842985</c:v>
                </c:pt>
                <c:pt idx="273">
                  <c:v>0.013193904864059318</c:v>
                </c:pt>
                <c:pt idx="274">
                  <c:v>0.013242234149275653</c:v>
                </c:pt>
                <c:pt idx="275">
                  <c:v>0.013290563434491986</c:v>
                </c:pt>
                <c:pt idx="276">
                  <c:v>0.013338892719708322</c:v>
                </c:pt>
                <c:pt idx="277">
                  <c:v>0.013387222004924655</c:v>
                </c:pt>
                <c:pt idx="278">
                  <c:v>0.01343555129014099</c:v>
                </c:pt>
                <c:pt idx="279">
                  <c:v>0.013483880575357324</c:v>
                </c:pt>
                <c:pt idx="280">
                  <c:v>0.013532209860573657</c:v>
                </c:pt>
                <c:pt idx="281">
                  <c:v>0.013580539145789992</c:v>
                </c:pt>
                <c:pt idx="282">
                  <c:v>0.013628868431006325</c:v>
                </c:pt>
                <c:pt idx="283">
                  <c:v>0.013677197716222661</c:v>
                </c:pt>
                <c:pt idx="284">
                  <c:v>0.013725527001438994</c:v>
                </c:pt>
                <c:pt idx="285">
                  <c:v>0.013773856286655327</c:v>
                </c:pt>
                <c:pt idx="286">
                  <c:v>0.013822185571871664</c:v>
                </c:pt>
                <c:pt idx="287">
                  <c:v>0.013870514857087997</c:v>
                </c:pt>
                <c:pt idx="288">
                  <c:v>0.013918844142304331</c:v>
                </c:pt>
                <c:pt idx="289">
                  <c:v>0.013967173427520664</c:v>
                </c:pt>
                <c:pt idx="290">
                  <c:v>0.014015502712737</c:v>
                </c:pt>
                <c:pt idx="291">
                  <c:v>0.014063831997953333</c:v>
                </c:pt>
                <c:pt idx="292">
                  <c:v>0.014112161283169666</c:v>
                </c:pt>
                <c:pt idx="293">
                  <c:v>0.014160490568386003</c:v>
                </c:pt>
                <c:pt idx="294">
                  <c:v>0.014208819853602336</c:v>
                </c:pt>
                <c:pt idx="295">
                  <c:v>0.01425714913881867</c:v>
                </c:pt>
                <c:pt idx="296">
                  <c:v>0.014305478424035003</c:v>
                </c:pt>
                <c:pt idx="297">
                  <c:v>0.014353807709251338</c:v>
                </c:pt>
                <c:pt idx="298">
                  <c:v>0.014402136994467673</c:v>
                </c:pt>
                <c:pt idx="299">
                  <c:v>0.014450466279684005</c:v>
                </c:pt>
                <c:pt idx="300">
                  <c:v>0.014498795564900342</c:v>
                </c:pt>
                <c:pt idx="301">
                  <c:v>0.014547124850116675</c:v>
                </c:pt>
                <c:pt idx="302">
                  <c:v>0.014595454135333008</c:v>
                </c:pt>
                <c:pt idx="303">
                  <c:v>0.014643783420549342</c:v>
                </c:pt>
                <c:pt idx="304">
                  <c:v>0.014692112705765677</c:v>
                </c:pt>
                <c:pt idx="305">
                  <c:v>0.014740441990982012</c:v>
                </c:pt>
                <c:pt idx="306">
                  <c:v>0.014788771276198345</c:v>
                </c:pt>
                <c:pt idx="307">
                  <c:v>0.014837100561414681</c:v>
                </c:pt>
                <c:pt idx="308">
                  <c:v>0.014885429846631014</c:v>
                </c:pt>
                <c:pt idx="309">
                  <c:v>0.014933759131847347</c:v>
                </c:pt>
                <c:pt idx="310">
                  <c:v>0.014982088417063682</c:v>
                </c:pt>
                <c:pt idx="311">
                  <c:v>0.015030417702280016</c:v>
                </c:pt>
                <c:pt idx="312">
                  <c:v>0.01507874698749635</c:v>
                </c:pt>
                <c:pt idx="313">
                  <c:v>0.015127076272712684</c:v>
                </c:pt>
                <c:pt idx="314">
                  <c:v>0.015175405557929018</c:v>
                </c:pt>
                <c:pt idx="315">
                  <c:v>0.015223734843145353</c:v>
                </c:pt>
                <c:pt idx="316">
                  <c:v>0.015272064128361686</c:v>
                </c:pt>
                <c:pt idx="317">
                  <c:v>0.01532039341357802</c:v>
                </c:pt>
                <c:pt idx="318">
                  <c:v>0.015368722698794355</c:v>
                </c:pt>
                <c:pt idx="319">
                  <c:v>0.015417051984010688</c:v>
                </c:pt>
                <c:pt idx="320">
                  <c:v>0.015465381269227023</c:v>
                </c:pt>
                <c:pt idx="321">
                  <c:v>0.015513710554443358</c:v>
                </c:pt>
                <c:pt idx="322">
                  <c:v>0.015562039839659692</c:v>
                </c:pt>
                <c:pt idx="323">
                  <c:v>0.015610369124876025</c:v>
                </c:pt>
                <c:pt idx="324">
                  <c:v>0.015658698410092358</c:v>
                </c:pt>
                <c:pt idx="325">
                  <c:v>0.01570702769530869</c:v>
                </c:pt>
                <c:pt idx="326">
                  <c:v>0.015755356980525027</c:v>
                </c:pt>
                <c:pt idx="327">
                  <c:v>0.01580368626574136</c:v>
                </c:pt>
                <c:pt idx="328">
                  <c:v>0.015852015550957697</c:v>
                </c:pt>
                <c:pt idx="329">
                  <c:v>0.01590034483617403</c:v>
                </c:pt>
                <c:pt idx="330">
                  <c:v>0.015948674121390363</c:v>
                </c:pt>
                <c:pt idx="331">
                  <c:v>0.015997003406606695</c:v>
                </c:pt>
                <c:pt idx="332">
                  <c:v>0.01604533269182303</c:v>
                </c:pt>
                <c:pt idx="333">
                  <c:v>0.016093661977039365</c:v>
                </c:pt>
                <c:pt idx="334">
                  <c:v>0.0161419912622557</c:v>
                </c:pt>
                <c:pt idx="335">
                  <c:v>0.016190320547472034</c:v>
                </c:pt>
                <c:pt idx="336">
                  <c:v>0.016238649832688367</c:v>
                </c:pt>
                <c:pt idx="337">
                  <c:v>0.0162869791179047</c:v>
                </c:pt>
                <c:pt idx="338">
                  <c:v>0.016335308403121036</c:v>
                </c:pt>
                <c:pt idx="339">
                  <c:v>0.01638363768833737</c:v>
                </c:pt>
                <c:pt idx="340">
                  <c:v>0.016431966973553702</c:v>
                </c:pt>
                <c:pt idx="341">
                  <c:v>0.01648029625877004</c:v>
                </c:pt>
                <c:pt idx="342">
                  <c:v>0.01652862554398637</c:v>
                </c:pt>
                <c:pt idx="343">
                  <c:v>0.016576954829202708</c:v>
                </c:pt>
                <c:pt idx="344">
                  <c:v>0.01662528411441904</c:v>
                </c:pt>
                <c:pt idx="345">
                  <c:v>0.016673613399635374</c:v>
                </c:pt>
                <c:pt idx="346">
                  <c:v>0.016721942684851707</c:v>
                </c:pt>
                <c:pt idx="347">
                  <c:v>0.01677027197006804</c:v>
                </c:pt>
                <c:pt idx="348">
                  <c:v>0.01681860125528438</c:v>
                </c:pt>
                <c:pt idx="349">
                  <c:v>0.016866930540500712</c:v>
                </c:pt>
                <c:pt idx="350">
                  <c:v>0.016915259825717045</c:v>
                </c:pt>
                <c:pt idx="351">
                  <c:v>0.016963589110933378</c:v>
                </c:pt>
                <c:pt idx="352">
                  <c:v>0.017011918396149715</c:v>
                </c:pt>
                <c:pt idx="353">
                  <c:v>0.017060247681366048</c:v>
                </c:pt>
                <c:pt idx="354">
                  <c:v>0.01710857696658238</c:v>
                </c:pt>
                <c:pt idx="355">
                  <c:v>0.017156906251798717</c:v>
                </c:pt>
                <c:pt idx="356">
                  <c:v>0.01720523553701505</c:v>
                </c:pt>
                <c:pt idx="357">
                  <c:v>0.017253564822231386</c:v>
                </c:pt>
                <c:pt idx="358">
                  <c:v>0.01730189410744772</c:v>
                </c:pt>
                <c:pt idx="359">
                  <c:v>0.017350223392664052</c:v>
                </c:pt>
                <c:pt idx="360">
                  <c:v>0.017398552677880385</c:v>
                </c:pt>
                <c:pt idx="361">
                  <c:v>0.017446881963096718</c:v>
                </c:pt>
                <c:pt idx="362">
                  <c:v>0.017495211248313058</c:v>
                </c:pt>
                <c:pt idx="363">
                  <c:v>0.01754354053352939</c:v>
                </c:pt>
                <c:pt idx="364">
                  <c:v>0.017591869818745724</c:v>
                </c:pt>
                <c:pt idx="365">
                  <c:v>0.017640199103962056</c:v>
                </c:pt>
                <c:pt idx="366">
                  <c:v>0.01768852838917839</c:v>
                </c:pt>
                <c:pt idx="367">
                  <c:v>0.017736857674394726</c:v>
                </c:pt>
                <c:pt idx="368">
                  <c:v>0.01778518695961106</c:v>
                </c:pt>
                <c:pt idx="369">
                  <c:v>0.017833516244827395</c:v>
                </c:pt>
                <c:pt idx="370">
                  <c:v>0.017881845530043728</c:v>
                </c:pt>
                <c:pt idx="371">
                  <c:v>0.01793017481526006</c:v>
                </c:pt>
                <c:pt idx="372">
                  <c:v>0.017978504100476397</c:v>
                </c:pt>
                <c:pt idx="373">
                  <c:v>0.01802683338569273</c:v>
                </c:pt>
                <c:pt idx="374">
                  <c:v>0.018075162670909063</c:v>
                </c:pt>
                <c:pt idx="375">
                  <c:v>0.018123491956125396</c:v>
                </c:pt>
                <c:pt idx="376">
                  <c:v>0.018171821241341733</c:v>
                </c:pt>
                <c:pt idx="377">
                  <c:v>0.01822015052655807</c:v>
                </c:pt>
                <c:pt idx="378">
                  <c:v>0.018268479811774402</c:v>
                </c:pt>
                <c:pt idx="379">
                  <c:v>0.018316809096990735</c:v>
                </c:pt>
                <c:pt idx="380">
                  <c:v>0.018365138382207068</c:v>
                </c:pt>
                <c:pt idx="381">
                  <c:v>0.0184134676674234</c:v>
                </c:pt>
                <c:pt idx="382">
                  <c:v>0.018461796952639737</c:v>
                </c:pt>
                <c:pt idx="383">
                  <c:v>0.018510126237856073</c:v>
                </c:pt>
                <c:pt idx="384">
                  <c:v>0.018558455523072406</c:v>
                </c:pt>
                <c:pt idx="385">
                  <c:v>0.01860678480828874</c:v>
                </c:pt>
                <c:pt idx="386">
                  <c:v>0.018655114093505076</c:v>
                </c:pt>
                <c:pt idx="387">
                  <c:v>0.01870344337872141</c:v>
                </c:pt>
                <c:pt idx="388">
                  <c:v>0.01875177266393774</c:v>
                </c:pt>
                <c:pt idx="389">
                  <c:v>0.018800101949154074</c:v>
                </c:pt>
                <c:pt idx="390">
                  <c:v>0.01884843123437041</c:v>
                </c:pt>
                <c:pt idx="391">
                  <c:v>0.018896760519586747</c:v>
                </c:pt>
                <c:pt idx="392">
                  <c:v>0.01894508980480308</c:v>
                </c:pt>
                <c:pt idx="393">
                  <c:v>0.018993419090019413</c:v>
                </c:pt>
                <c:pt idx="394">
                  <c:v>0.019041748375235746</c:v>
                </c:pt>
                <c:pt idx="395">
                  <c:v>0.01909007766045208</c:v>
                </c:pt>
                <c:pt idx="396">
                  <c:v>0.019138406945668415</c:v>
                </c:pt>
                <c:pt idx="397">
                  <c:v>0.01918673623088475</c:v>
                </c:pt>
                <c:pt idx="398">
                  <c:v>0.019235065516101085</c:v>
                </c:pt>
                <c:pt idx="399">
                  <c:v>0.019283394801317418</c:v>
                </c:pt>
                <c:pt idx="400">
                  <c:v>0.01933172408653375</c:v>
                </c:pt>
                <c:pt idx="401">
                  <c:v>0.019380053371750087</c:v>
                </c:pt>
                <c:pt idx="402">
                  <c:v>0.01942838265696642</c:v>
                </c:pt>
                <c:pt idx="403">
                  <c:v>0.019476711942182753</c:v>
                </c:pt>
                <c:pt idx="404">
                  <c:v>0.01952504122739909</c:v>
                </c:pt>
                <c:pt idx="405">
                  <c:v>0.019573370512615422</c:v>
                </c:pt>
                <c:pt idx="406">
                  <c:v>0.01962169979783176</c:v>
                </c:pt>
                <c:pt idx="407">
                  <c:v>0.01967002908304809</c:v>
                </c:pt>
                <c:pt idx="408">
                  <c:v>0.019718358368264424</c:v>
                </c:pt>
                <c:pt idx="409">
                  <c:v>0.019766687653480757</c:v>
                </c:pt>
                <c:pt idx="410">
                  <c:v>0.01981501693869709</c:v>
                </c:pt>
                <c:pt idx="411">
                  <c:v>0.01986334622391343</c:v>
                </c:pt>
                <c:pt idx="412">
                  <c:v>0.019911675509129763</c:v>
                </c:pt>
                <c:pt idx="413">
                  <c:v>0.019960004794346096</c:v>
                </c:pt>
                <c:pt idx="414">
                  <c:v>0.02000833407956243</c:v>
                </c:pt>
                <c:pt idx="415">
                  <c:v>0.02005666336477876</c:v>
                </c:pt>
                <c:pt idx="416">
                  <c:v>0.020104992649995098</c:v>
                </c:pt>
                <c:pt idx="417">
                  <c:v>0.02015332193521143</c:v>
                </c:pt>
                <c:pt idx="418">
                  <c:v>0.020201651220427767</c:v>
                </c:pt>
                <c:pt idx="419">
                  <c:v>0.0202499805056441</c:v>
                </c:pt>
                <c:pt idx="420">
                  <c:v>0.020298309790860437</c:v>
                </c:pt>
                <c:pt idx="421">
                  <c:v>0.02034663907607677</c:v>
                </c:pt>
                <c:pt idx="422">
                  <c:v>0.020394968361293103</c:v>
                </c:pt>
                <c:pt idx="423">
                  <c:v>0.020443297646509435</c:v>
                </c:pt>
                <c:pt idx="424">
                  <c:v>0.02049162693172577</c:v>
                </c:pt>
                <c:pt idx="425">
                  <c:v>0.020539956216942108</c:v>
                </c:pt>
                <c:pt idx="426">
                  <c:v>0.02058828550215844</c:v>
                </c:pt>
                <c:pt idx="427">
                  <c:v>0.020636614787374774</c:v>
                </c:pt>
                <c:pt idx="428">
                  <c:v>0.020684944072591107</c:v>
                </c:pt>
                <c:pt idx="429">
                  <c:v>0.02073327335780744</c:v>
                </c:pt>
                <c:pt idx="430">
                  <c:v>0.020781602643023776</c:v>
                </c:pt>
                <c:pt idx="431">
                  <c:v>0.02082993192824011</c:v>
                </c:pt>
                <c:pt idx="432">
                  <c:v>0.020878261213456446</c:v>
                </c:pt>
                <c:pt idx="433">
                  <c:v>0.02092659049867278</c:v>
                </c:pt>
                <c:pt idx="434">
                  <c:v>0.02097491978388911</c:v>
                </c:pt>
                <c:pt idx="435">
                  <c:v>0.021023249069105448</c:v>
                </c:pt>
                <c:pt idx="436">
                  <c:v>0.02107157835432178</c:v>
                </c:pt>
                <c:pt idx="437">
                  <c:v>0.021119907639538114</c:v>
                </c:pt>
                <c:pt idx="438">
                  <c:v>0.021168236924754447</c:v>
                </c:pt>
                <c:pt idx="439">
                  <c:v>0.021216566209970783</c:v>
                </c:pt>
                <c:pt idx="440">
                  <c:v>0.02126489549518712</c:v>
                </c:pt>
                <c:pt idx="441">
                  <c:v>0.021313224780403452</c:v>
                </c:pt>
                <c:pt idx="442">
                  <c:v>0.021361554065619785</c:v>
                </c:pt>
                <c:pt idx="443">
                  <c:v>0.021409883350836118</c:v>
                </c:pt>
                <c:pt idx="444">
                  <c:v>0.02145821263605245</c:v>
                </c:pt>
                <c:pt idx="445">
                  <c:v>0.021506541921268787</c:v>
                </c:pt>
                <c:pt idx="446">
                  <c:v>0.021554871206485124</c:v>
                </c:pt>
                <c:pt idx="447">
                  <c:v>0.021603200491701457</c:v>
                </c:pt>
                <c:pt idx="448">
                  <c:v>0.02165152977691779</c:v>
                </c:pt>
                <c:pt idx="449">
                  <c:v>0.021699859062134126</c:v>
                </c:pt>
                <c:pt idx="450">
                  <c:v>0.02174818834735046</c:v>
                </c:pt>
                <c:pt idx="451">
                  <c:v>0.021796517632566792</c:v>
                </c:pt>
                <c:pt idx="452">
                  <c:v>0.021844846917783125</c:v>
                </c:pt>
                <c:pt idx="453">
                  <c:v>0.02189317620299946</c:v>
                </c:pt>
                <c:pt idx="454">
                  <c:v>0.021941505488215798</c:v>
                </c:pt>
                <c:pt idx="455">
                  <c:v>0.02198983477343213</c:v>
                </c:pt>
                <c:pt idx="456">
                  <c:v>0.022038164058648464</c:v>
                </c:pt>
                <c:pt idx="457">
                  <c:v>0.022086493343864796</c:v>
                </c:pt>
                <c:pt idx="458">
                  <c:v>0.02213482262908113</c:v>
                </c:pt>
                <c:pt idx="459">
                  <c:v>0.022183151914297466</c:v>
                </c:pt>
                <c:pt idx="460">
                  <c:v>0.022231481199513802</c:v>
                </c:pt>
                <c:pt idx="461">
                  <c:v>0.022279810484730135</c:v>
                </c:pt>
                <c:pt idx="462">
                  <c:v>0.022328139769946468</c:v>
                </c:pt>
                <c:pt idx="463">
                  <c:v>0.0223764690551628</c:v>
                </c:pt>
                <c:pt idx="464">
                  <c:v>0.022424798340379137</c:v>
                </c:pt>
                <c:pt idx="465">
                  <c:v>0.02247312762559547</c:v>
                </c:pt>
                <c:pt idx="466">
                  <c:v>0.022521456910811803</c:v>
                </c:pt>
                <c:pt idx="467">
                  <c:v>0.02256978619602814</c:v>
                </c:pt>
                <c:pt idx="468">
                  <c:v>0.022618115481244472</c:v>
                </c:pt>
                <c:pt idx="469">
                  <c:v>0.02266644476646081</c:v>
                </c:pt>
                <c:pt idx="470">
                  <c:v>0.022714774051677142</c:v>
                </c:pt>
                <c:pt idx="471">
                  <c:v>0.022763103336893475</c:v>
                </c:pt>
                <c:pt idx="472">
                  <c:v>0.022811432622109808</c:v>
                </c:pt>
                <c:pt idx="473">
                  <c:v>0.02285976190732614</c:v>
                </c:pt>
                <c:pt idx="474">
                  <c:v>0.02290809119254248</c:v>
                </c:pt>
                <c:pt idx="475">
                  <c:v>0.022956420477758813</c:v>
                </c:pt>
                <c:pt idx="476">
                  <c:v>0.023004749762975146</c:v>
                </c:pt>
                <c:pt idx="477">
                  <c:v>0.02305307904819148</c:v>
                </c:pt>
                <c:pt idx="478">
                  <c:v>0.023101408333407812</c:v>
                </c:pt>
                <c:pt idx="479">
                  <c:v>0.02314973761862415</c:v>
                </c:pt>
                <c:pt idx="480">
                  <c:v>0.02319806690384048</c:v>
                </c:pt>
                <c:pt idx="481">
                  <c:v>0.023246396189056818</c:v>
                </c:pt>
                <c:pt idx="482">
                  <c:v>0.02329472547427315</c:v>
                </c:pt>
                <c:pt idx="483">
                  <c:v>0.023343054759489487</c:v>
                </c:pt>
                <c:pt idx="484">
                  <c:v>0.02339138404470582</c:v>
                </c:pt>
                <c:pt idx="485">
                  <c:v>0.023439713329922153</c:v>
                </c:pt>
                <c:pt idx="486">
                  <c:v>0.023488042615138486</c:v>
                </c:pt>
                <c:pt idx="487">
                  <c:v>0.02353637190035482</c:v>
                </c:pt>
                <c:pt idx="488">
                  <c:v>0.02358470118557116</c:v>
                </c:pt>
                <c:pt idx="489">
                  <c:v>0.02363303047078749</c:v>
                </c:pt>
                <c:pt idx="490">
                  <c:v>0.023681359756003825</c:v>
                </c:pt>
                <c:pt idx="491">
                  <c:v>0.023729689041220157</c:v>
                </c:pt>
                <c:pt idx="492">
                  <c:v>0.02377801832643649</c:v>
                </c:pt>
                <c:pt idx="493">
                  <c:v>0.023826347611652827</c:v>
                </c:pt>
                <c:pt idx="494">
                  <c:v>0.02387467689686916</c:v>
                </c:pt>
                <c:pt idx="495">
                  <c:v>0.023923006182085496</c:v>
                </c:pt>
                <c:pt idx="496">
                  <c:v>0.02397133546730183</c:v>
                </c:pt>
                <c:pt idx="497">
                  <c:v>0.024019664752518162</c:v>
                </c:pt>
                <c:pt idx="498">
                  <c:v>0.0240679940377345</c:v>
                </c:pt>
                <c:pt idx="499">
                  <c:v>0.02411632332295083</c:v>
                </c:pt>
                <c:pt idx="500">
                  <c:v>0.024164652608167164</c:v>
                </c:pt>
                <c:pt idx="501">
                  <c:v>0.024212981893383497</c:v>
                </c:pt>
                <c:pt idx="502">
                  <c:v>0.024261311178599834</c:v>
                </c:pt>
                <c:pt idx="503">
                  <c:v>0.02430964046381617</c:v>
                </c:pt>
                <c:pt idx="504">
                  <c:v>0.024357969749032503</c:v>
                </c:pt>
                <c:pt idx="505">
                  <c:v>0.024406299034248836</c:v>
                </c:pt>
                <c:pt idx="506">
                  <c:v>0.02445462831946517</c:v>
                </c:pt>
                <c:pt idx="507">
                  <c:v>0.0245029576046815</c:v>
                </c:pt>
                <c:pt idx="508">
                  <c:v>0.024551286889897838</c:v>
                </c:pt>
                <c:pt idx="509">
                  <c:v>0.024599616175114174</c:v>
                </c:pt>
                <c:pt idx="510">
                  <c:v>0.024647945460330507</c:v>
                </c:pt>
                <c:pt idx="511">
                  <c:v>0.02469627474554684</c:v>
                </c:pt>
                <c:pt idx="512">
                  <c:v>0.024744604030763173</c:v>
                </c:pt>
                <c:pt idx="513">
                  <c:v>0.02479293331597951</c:v>
                </c:pt>
                <c:pt idx="514">
                  <c:v>0.024841262601195842</c:v>
                </c:pt>
                <c:pt idx="515">
                  <c:v>0.024889591886412175</c:v>
                </c:pt>
                <c:pt idx="516">
                  <c:v>0.024937921171628512</c:v>
                </c:pt>
                <c:pt idx="517">
                  <c:v>0.024986250456844848</c:v>
                </c:pt>
                <c:pt idx="518">
                  <c:v>0.02503457974206118</c:v>
                </c:pt>
                <c:pt idx="519">
                  <c:v>0.025082909027277514</c:v>
                </c:pt>
                <c:pt idx="520">
                  <c:v>0.025131238312493847</c:v>
                </c:pt>
                <c:pt idx="521">
                  <c:v>0.02517956759771018</c:v>
                </c:pt>
                <c:pt idx="522">
                  <c:v>0.025227896882926516</c:v>
                </c:pt>
                <c:pt idx="523">
                  <c:v>0.025276226168142853</c:v>
                </c:pt>
                <c:pt idx="524">
                  <c:v>0.025324555453359186</c:v>
                </c:pt>
                <c:pt idx="525">
                  <c:v>0.02537288473857552</c:v>
                </c:pt>
                <c:pt idx="526">
                  <c:v>0.02542121402379185</c:v>
                </c:pt>
                <c:pt idx="527">
                  <c:v>0.025469543309008188</c:v>
                </c:pt>
                <c:pt idx="528">
                  <c:v>0.02551787259422452</c:v>
                </c:pt>
                <c:pt idx="529">
                  <c:v>0.025566201879440854</c:v>
                </c:pt>
                <c:pt idx="530">
                  <c:v>0.02561453116465719</c:v>
                </c:pt>
                <c:pt idx="531">
                  <c:v>0.025662860449873523</c:v>
                </c:pt>
                <c:pt idx="532">
                  <c:v>0.02571118973508986</c:v>
                </c:pt>
                <c:pt idx="533">
                  <c:v>0.025759519020306192</c:v>
                </c:pt>
                <c:pt idx="534">
                  <c:v>0.025807848305522525</c:v>
                </c:pt>
                <c:pt idx="535">
                  <c:v>0.025856177590738858</c:v>
                </c:pt>
                <c:pt idx="536">
                  <c:v>0.02590450687595519</c:v>
                </c:pt>
                <c:pt idx="537">
                  <c:v>0.02595283616117153</c:v>
                </c:pt>
                <c:pt idx="538">
                  <c:v>0.026001165446387864</c:v>
                </c:pt>
                <c:pt idx="539">
                  <c:v>0.026049494731604197</c:v>
                </c:pt>
                <c:pt idx="540">
                  <c:v>0.02609782401682053</c:v>
                </c:pt>
                <c:pt idx="541">
                  <c:v>0.026146153302036863</c:v>
                </c:pt>
                <c:pt idx="542">
                  <c:v>0.0261944825872532</c:v>
                </c:pt>
                <c:pt idx="543">
                  <c:v>0.026242811872469532</c:v>
                </c:pt>
                <c:pt idx="544">
                  <c:v>0.02629114115768587</c:v>
                </c:pt>
                <c:pt idx="545">
                  <c:v>0.0263394704429022</c:v>
                </c:pt>
                <c:pt idx="546">
                  <c:v>0.026387799728118534</c:v>
                </c:pt>
                <c:pt idx="547">
                  <c:v>0.02643612901333487</c:v>
                </c:pt>
                <c:pt idx="548">
                  <c:v>0.026484458298551204</c:v>
                </c:pt>
                <c:pt idx="549">
                  <c:v>0.026532787583767536</c:v>
                </c:pt>
                <c:pt idx="550">
                  <c:v>0.02658111686898387</c:v>
                </c:pt>
              </c:numCache>
            </c:numRef>
          </c:xVal>
          <c:yVal>
            <c:numRef>
              <c:f>'Distribution of Total Cost'!$D$10:$D$560</c:f>
              <c:numCache>
                <c:ptCount val="551"/>
                <c:pt idx="0">
                  <c:v>0.0008183198613361772</c:v>
                </c:pt>
                <c:pt idx="1">
                  <c:v>0.0024088364554353306</c:v>
                </c:pt>
                <c:pt idx="2">
                  <c:v>0.002867931611952126</c:v>
                </c:pt>
                <c:pt idx="3">
                  <c:v>0.003157885151404827</c:v>
                </c:pt>
                <c:pt idx="4">
                  <c:v>0.0033725700658565443</c:v>
                </c:pt>
                <c:pt idx="5">
                  <c:v>0.003542766295755956</c:v>
                </c:pt>
                <c:pt idx="6">
                  <c:v>0.003683007159345022</c:v>
                </c:pt>
                <c:pt idx="7">
                  <c:v>0.003801458249989084</c:v>
                </c:pt>
                <c:pt idx="8">
                  <c:v>0.0039032211044896154</c:v>
                </c:pt>
                <c:pt idx="9">
                  <c:v>0.003991722364165626</c:v>
                </c:pt>
                <c:pt idx="10">
                  <c:v>0.004069388624438987</c:v>
                </c:pt>
                <c:pt idx="11">
                  <c:v>0.004138009146938266</c:v>
                </c:pt>
                <c:pt idx="12">
                  <c:v>0.0041989460618338465</c:v>
                </c:pt>
                <c:pt idx="13">
                  <c:v>0.004253263535604078</c:v>
                </c:pt>
                <c:pt idx="14">
                  <c:v>0.004301810961269923</c:v>
                </c:pt>
                <c:pt idx="15">
                  <c:v>0.004345278644048928</c:v>
                </c:pt>
                <c:pt idx="16">
                  <c:v>0.004384236298990367</c:v>
                </c:pt>
                <c:pt idx="17">
                  <c:v>0.0044191604060543205</c:v>
                </c:pt>
                <c:pt idx="18">
                  <c:v>0.00445045410901769</c:v>
                </c:pt>
                <c:pt idx="19">
                  <c:v>0.004478462009287484</c:v>
                </c:pt>
                <c:pt idx="20">
                  <c:v>0.004503481317252348</c:v>
                </c:pt>
                <c:pt idx="21">
                  <c:v>0.004525770462839263</c:v>
                </c:pt>
                <c:pt idx="22">
                  <c:v>0.004545555777776528</c:v>
                </c:pt>
                <c:pt idx="23">
                  <c:v>0.004563036781382648</c:v>
                </c:pt>
                <c:pt idx="24">
                  <c:v>0.004578390400136015</c:v>
                </c:pt>
                <c:pt idx="25">
                  <c:v>0.004591774373040079</c:v>
                </c:pt>
                <c:pt idx="26">
                  <c:v>0.004603330026286083</c:v>
                </c:pt>
                <c:pt idx="27">
                  <c:v>0.004613184553856799</c:v>
                </c:pt>
                <c:pt idx="28">
                  <c:v>0.004621452907139798</c:v>
                </c:pt>
                <c:pt idx="29">
                  <c:v>0.004628239372308182</c:v>
                </c:pt>
                <c:pt idx="30">
                  <c:v>0.0046336388960788325</c:v>
                </c:pt>
                <c:pt idx="31">
                  <c:v>0.004637738207178639</c:v>
                </c:pt>
                <c:pt idx="32">
                  <c:v>0.00464061677044918</c:v>
                </c:pt>
                <c:pt idx="33">
                  <c:v>0.004642347603283994</c:v>
                </c:pt>
                <c:pt idx="34">
                  <c:v>0.004642997977767576</c:v>
                </c:pt>
                <c:pt idx="35">
                  <c:v>0.0046426300274162915</c:v>
                </c:pt>
                <c:pt idx="36">
                  <c:v>0.004641301273843954</c:v>
                </c:pt>
                <c:pt idx="37">
                  <c:v>0.004639065086226295</c:v>
                </c:pt>
                <c:pt idx="38">
                  <c:v>0.004635971083108319</c:v>
                </c:pt>
                <c:pt idx="39">
                  <c:v>0.004632065485703604</c:v>
                </c:pt>
                <c:pt idx="40">
                  <c:v>0.004627391429492802</c:v>
                </c:pt>
                <c:pt idx="41">
                  <c:v>0.00462198923986707</c:v>
                </c:pt>
                <c:pt idx="42">
                  <c:v>0.004615896676666055</c:v>
                </c:pt>
                <c:pt idx="43">
                  <c:v>0.0046091491524421204</c:v>
                </c:pt>
                <c:pt idx="44">
                  <c:v>0.004601779926694683</c:v>
                </c:pt>
                <c:pt idx="45">
                  <c:v>0.00459382028046731</c:v>
                </c:pt>
                <c:pt idx="46">
                  <c:v>0.004585299672665113</c:v>
                </c:pt>
                <c:pt idx="47">
                  <c:v>0.004576245881059413</c:v>
                </c:pt>
                <c:pt idx="48">
                  <c:v>0.004566685129326433</c:v>
                </c:pt>
                <c:pt idx="49">
                  <c:v>0.004556642202122365</c:v>
                </c:pt>
                <c:pt idx="50">
                  <c:v>0.004546140549315673</c:v>
                </c:pt>
                <c:pt idx="51">
                  <c:v>0.004535202380619701</c:v>
                </c:pt>
                <c:pt idx="52">
                  <c:v>0.004523848751853117</c:v>
                </c:pt>
                <c:pt idx="53">
                  <c:v>0.004512099643581409</c:v>
                </c:pt>
                <c:pt idx="54">
                  <c:v>0.004499974032821081</c:v>
                </c:pt>
                <c:pt idx="55">
                  <c:v>0.0044874899590195035</c:v>
                </c:pt>
                <c:pt idx="56">
                  <c:v>0.004474664584041113</c:v>
                </c:pt>
                <c:pt idx="57">
                  <c:v>0.004461514247935815</c:v>
                </c:pt>
                <c:pt idx="58">
                  <c:v>0.00444805451954011</c:v>
                </c:pt>
                <c:pt idx="59">
                  <c:v>0.004434300243682623</c:v>
                </c:pt>
                <c:pt idx="60">
                  <c:v>0.004420265584397328</c:v>
                </c:pt>
                <c:pt idx="61">
                  <c:v>0.004405964065000882</c:v>
                </c:pt>
                <c:pt idx="62">
                  <c:v>0.004391408605050939</c:v>
                </c:pt>
                <c:pt idx="63">
                  <c:v>0.004376611554903342</c:v>
                </c:pt>
                <c:pt idx="64">
                  <c:v>0.00436158472740214</c:v>
                </c:pt>
                <c:pt idx="65">
                  <c:v>0.004346339427519393</c:v>
                </c:pt>
                <c:pt idx="66">
                  <c:v>0.0043308864798092105</c:v>
                </c:pt>
                <c:pt idx="67">
                  <c:v>0.004315236254339164</c:v>
                </c:pt>
                <c:pt idx="68">
                  <c:v>0.00429939869028402</c:v>
                </c:pt>
                <c:pt idx="69">
                  <c:v>0.004283383318363222</c:v>
                </c:pt>
                <c:pt idx="70">
                  <c:v>0.0042671992817618475</c:v>
                </c:pt>
                <c:pt idx="71">
                  <c:v>0.004250855355617201</c:v>
                </c:pt>
                <c:pt idx="72">
                  <c:v>0.004234359965038409</c:v>
                </c:pt>
                <c:pt idx="73">
                  <c:v>0.004217721202760958</c:v>
                </c:pt>
                <c:pt idx="74">
                  <c:v>0.004200946844572602</c:v>
                </c:pt>
                <c:pt idx="75">
                  <c:v>0.004184044364938375</c:v>
                </c:pt>
                <c:pt idx="76">
                  <c:v>0.004167020950813812</c:v>
                </c:pt>
                <c:pt idx="77">
                  <c:v>0.004149883515152372</c:v>
                </c:pt>
                <c:pt idx="78">
                  <c:v>0.004132638847793089</c:v>
                </c:pt>
                <c:pt idx="79">
                  <c:v>0.004115292952609811</c:v>
                </c:pt>
                <c:pt idx="80">
                  <c:v>0.004097852375507645</c:v>
                </c:pt>
                <c:pt idx="81">
                  <c:v>0.004080322928879583</c:v>
                </c:pt>
                <c:pt idx="82">
                  <c:v>0.004062710330121828</c:v>
                </c:pt>
                <c:pt idx="83">
                  <c:v>0.004045020087853415</c:v>
                </c:pt>
                <c:pt idx="84">
                  <c:v>0.004027257511133339</c:v>
                </c:pt>
                <c:pt idx="85">
                  <c:v>0.004009427717390042</c:v>
                </c:pt>
                <c:pt idx="86">
                  <c:v>0.003991535641130169</c:v>
                </c:pt>
                <c:pt idx="87">
                  <c:v>0.003973586040729706</c:v>
                </c:pt>
                <c:pt idx="88">
                  <c:v>0.003955583506066814</c:v>
                </c:pt>
                <c:pt idx="89">
                  <c:v>0.003937532465319972</c:v>
                </c:pt>
                <c:pt idx="90">
                  <c:v>0.003919437191083213</c:v>
                </c:pt>
                <c:pt idx="91">
                  <c:v>0.0039013018069062604</c:v>
                </c:pt>
                <c:pt idx="92">
                  <c:v>0.0038831302928974474</c:v>
                </c:pt>
                <c:pt idx="93">
                  <c:v>0.003864926491474502</c:v>
                </c:pt>
                <c:pt idx="94">
                  <c:v>0.0038466941122210882</c:v>
                </c:pt>
                <c:pt idx="95">
                  <c:v>0.0038284367376424954</c:v>
                </c:pt>
                <c:pt idx="96">
                  <c:v>0.0038101578270961205</c:v>
                </c:pt>
                <c:pt idx="97">
                  <c:v>0.0037918607222465696</c:v>
                </c:pt>
                <c:pt idx="98">
                  <c:v>0.0037735486507131616</c:v>
                </c:pt>
                <c:pt idx="99">
                  <c:v>0.0037552247306829427</c:v>
                </c:pt>
                <c:pt idx="100">
                  <c:v>0.003736891974567939</c:v>
                </c:pt>
                <c:pt idx="101">
                  <c:v>0.0037185532933228806</c:v>
                </c:pt>
                <c:pt idx="102">
                  <c:v>0.0037002114992252515</c:v>
                </c:pt>
                <c:pt idx="103">
                  <c:v>0.003681869310414367</c:v>
                </c:pt>
                <c:pt idx="104">
                  <c:v>0.003663529353182486</c:v>
                </c:pt>
                <c:pt idx="105">
                  <c:v>0.0036451941660189647</c:v>
                </c:pt>
                <c:pt idx="106">
                  <c:v>0.003626866202014355</c:v>
                </c:pt>
                <c:pt idx="107">
                  <c:v>0.0036085478322066956</c:v>
                </c:pt>
                <c:pt idx="108">
                  <c:v>0.0035902413480805788</c:v>
                </c:pt>
                <c:pt idx="109">
                  <c:v>0.003571948964518508</c:v>
                </c:pt>
                <c:pt idx="110">
                  <c:v>0.00355367282226166</c:v>
                </c:pt>
                <c:pt idx="111">
                  <c:v>0.0035354149902399336</c:v>
                </c:pt>
                <c:pt idx="112">
                  <c:v>0.003517177468094962</c:v>
                </c:pt>
                <c:pt idx="113">
                  <c:v>0.0034989621885166623</c:v>
                </c:pt>
                <c:pt idx="114">
                  <c:v>0.003480771019318526</c:v>
                </c:pt>
                <c:pt idx="115">
                  <c:v>0.003462605765426318</c:v>
                </c:pt>
                <c:pt idx="116">
                  <c:v>0.003444468171284455</c:v>
                </c:pt>
                <c:pt idx="117">
                  <c:v>0.0034263599223318844</c:v>
                </c:pt>
                <c:pt idx="118">
                  <c:v>0.0034082826472280406</c:v>
                </c:pt>
                <c:pt idx="119">
                  <c:v>0.0033902379194536746</c:v>
                </c:pt>
                <c:pt idx="120">
                  <c:v>0.003372227259151572</c:v>
                </c:pt>
                <c:pt idx="121">
                  <c:v>0.0033542521345678793</c:v>
                </c:pt>
                <c:pt idx="122">
                  <c:v>0.003336313964134979</c:v>
                </c:pt>
                <c:pt idx="123">
                  <c:v>0.0033184141175909656</c:v>
                </c:pt>
                <c:pt idx="124">
                  <c:v>0.0033005539174318656</c:v>
                </c:pt>
                <c:pt idx="125">
                  <c:v>0.003282734640844242</c:v>
                </c:pt>
                <c:pt idx="126">
                  <c:v>0.0032649575203447423</c:v>
                </c:pt>
                <c:pt idx="127">
                  <c:v>0.0032472237461271336</c:v>
                </c:pt>
                <c:pt idx="128">
                  <c:v>0.0032295344661113857</c:v>
                </c:pt>
                <c:pt idx="129">
                  <c:v>0.00321189078841612</c:v>
                </c:pt>
                <c:pt idx="130">
                  <c:v>0.0031942937815081355</c:v>
                </c:pt>
                <c:pt idx="131">
                  <c:v>0.0031767444762455478</c:v>
                </c:pt>
                <c:pt idx="132">
                  <c:v>0.0031592438663853688</c:v>
                </c:pt>
                <c:pt idx="133">
                  <c:v>0.003141792909896573</c:v>
                </c:pt>
                <c:pt idx="134">
                  <c:v>0.003124392530069316</c:v>
                </c:pt>
                <c:pt idx="135">
                  <c:v>0.0031070436164987356</c:v>
                </c:pt>
                <c:pt idx="136">
                  <c:v>0.0030897470256822583</c:v>
                </c:pt>
                <c:pt idx="137">
                  <c:v>0.0030725035828613394</c:v>
                </c:pt>
                <c:pt idx="138">
                  <c:v>0.0030553140819401694</c:v>
                </c:pt>
                <c:pt idx="139">
                  <c:v>0.0030381792868348872</c:v>
                </c:pt>
                <c:pt idx="140">
                  <c:v>0.0030210999326388877</c:v>
                </c:pt>
                <c:pt idx="141">
                  <c:v>0.003004076725794639</c:v>
                </c:pt>
                <c:pt idx="142">
                  <c:v>0.0029871103453669567</c:v>
                </c:pt>
                <c:pt idx="143">
                  <c:v>0.0029702014436402005</c:v>
                </c:pt>
                <c:pt idx="144">
                  <c:v>0.0029533506469876054</c:v>
                </c:pt>
                <c:pt idx="145">
                  <c:v>0.0029365585564118126</c:v>
                </c:pt>
                <c:pt idx="146">
                  <c:v>0.002919825748549195</c:v>
                </c:pt>
                <c:pt idx="147">
                  <c:v>0.002903152775853298</c:v>
                </c:pt>
                <c:pt idx="148">
                  <c:v>0.0028865401680808677</c:v>
                </c:pt>
                <c:pt idx="149">
                  <c:v>0.0028699884318728565</c:v>
                </c:pt>
                <c:pt idx="150">
                  <c:v>0.002853498052466987</c:v>
                </c:pt>
                <c:pt idx="151">
                  <c:v>0.0028370694934049716</c:v>
                </c:pt>
                <c:pt idx="152">
                  <c:v>0.0028207031976864214</c:v>
                </c:pt>
                <c:pt idx="153">
                  <c:v>0.002804399588197528</c:v>
                </c:pt>
                <c:pt idx="154">
                  <c:v>0.002788159067956757</c:v>
                </c:pt>
                <c:pt idx="155">
                  <c:v>0.00277198202127617</c:v>
                </c:pt>
                <c:pt idx="156">
                  <c:v>0.0027558688137503634</c:v>
                </c:pt>
                <c:pt idx="157">
                  <c:v>0.002739819792848186</c:v>
                </c:pt>
                <c:pt idx="158">
                  <c:v>0.002723835288655412</c:v>
                </c:pt>
                <c:pt idx="159">
                  <c:v>0.00270791561407517</c:v>
                </c:pt>
                <c:pt idx="160">
                  <c:v>0.0026920610655522576</c:v>
                </c:pt>
                <c:pt idx="161">
                  <c:v>0.0026762719232783635</c:v>
                </c:pt>
                <c:pt idx="162">
                  <c:v>0.002660548451718569</c:v>
                </c:pt>
                <c:pt idx="163">
                  <c:v>0.0026448909001422997</c:v>
                </c:pt>
                <c:pt idx="164">
                  <c:v>0.0026292995028633207</c:v>
                </c:pt>
                <c:pt idx="165">
                  <c:v>0.002613774479772624</c:v>
                </c:pt>
                <c:pt idx="166">
                  <c:v>0.002598316036750807</c:v>
                </c:pt>
                <c:pt idx="167">
                  <c:v>0.002582924365744918</c:v>
                </c:pt>
                <c:pt idx="168">
                  <c:v>0.0025675996457382344</c:v>
                </c:pt>
                <c:pt idx="169">
                  <c:v>0.002552342042474128</c:v>
                </c:pt>
                <c:pt idx="170">
                  <c:v>0.0025371517091578055</c:v>
                </c:pt>
                <c:pt idx="171">
                  <c:v>0.0025220280017724385</c:v>
                </c:pt>
                <c:pt idx="172">
                  <c:v>0.0025069733505977097</c:v>
                </c:pt>
                <c:pt idx="173">
                  <c:v>0.002491985621907957</c:v>
                </c:pt>
                <c:pt idx="174">
                  <c:v>0.002477065656391002</c:v>
                </c:pt>
                <c:pt idx="175">
                  <c:v>0.0024622135491903082</c:v>
                </c:pt>
                <c:pt idx="176">
                  <c:v>0.0024474293843132857</c:v>
                </c:pt>
                <c:pt idx="177">
                  <c:v>0.0024327132360282707</c:v>
                </c:pt>
                <c:pt idx="178">
                  <c:v>0.0024180651679756916</c:v>
                </c:pt>
                <c:pt idx="179">
                  <c:v>0.002403485234171599</c:v>
                </c:pt>
                <c:pt idx="180">
                  <c:v>0.0023889734789165704</c:v>
                </c:pt>
                <c:pt idx="181">
                  <c:v>0.002374529937286869</c:v>
                </c:pt>
                <c:pt idx="182">
                  <c:v>0.002360154635036054</c:v>
                </c:pt>
                <c:pt idx="183">
                  <c:v>0.0023458475895570055</c:v>
                </c:pt>
                <c:pt idx="184">
                  <c:v>0.0023316088090485063</c:v>
                </c:pt>
                <c:pt idx="185">
                  <c:v>0.002317438293963409</c:v>
                </c:pt>
                <c:pt idx="186">
                  <c:v>0.0023033360362082786</c:v>
                </c:pt>
                <c:pt idx="187">
                  <c:v>0.0022893020197980447</c:v>
                </c:pt>
                <c:pt idx="188">
                  <c:v>0.002275336221330633</c:v>
                </c:pt>
                <c:pt idx="189">
                  <c:v>0.002261438609624861</c:v>
                </c:pt>
                <c:pt idx="190">
                  <c:v>0.0022476091464959476</c:v>
                </c:pt>
                <c:pt idx="191">
                  <c:v>0.002233847786375966</c:v>
                </c:pt>
                <c:pt idx="192">
                  <c:v>0.002220154477095165</c:v>
                </c:pt>
                <c:pt idx="193">
                  <c:v>0.0022065291598217696</c:v>
                </c:pt>
                <c:pt idx="194">
                  <c:v>0.0021929717688309964</c:v>
                </c:pt>
                <c:pt idx="195">
                  <c:v>0.002179482232642656</c:v>
                </c:pt>
                <c:pt idx="196">
                  <c:v>0.0021660604730151193</c:v>
                </c:pt>
                <c:pt idx="197">
                  <c:v>0.0021527064063531264</c:v>
                </c:pt>
                <c:pt idx="198">
                  <c:v>0.0021394199428149676</c:v>
                </c:pt>
                <c:pt idx="199">
                  <c:v>0.0021262009871105595</c:v>
                </c:pt>
                <c:pt idx="200">
                  <c:v>0.0021130494385258455</c:v>
                </c:pt>
                <c:pt idx="201">
                  <c:v>0.002099965190808212</c:v>
                </c:pt>
                <c:pt idx="202">
                  <c:v>0.0020869481327199027</c:v>
                </c:pt>
                <c:pt idx="203">
                  <c:v>0.0020739981479747397</c:v>
                </c:pt>
                <c:pt idx="204">
                  <c:v>0.0020611151154433446</c:v>
                </c:pt>
                <c:pt idx="205">
                  <c:v>0.0020482989089861117</c:v>
                </c:pt>
                <c:pt idx="206">
                  <c:v>0.002035549398372368</c:v>
                </c:pt>
                <c:pt idx="207">
                  <c:v>0.0020228664485293793</c:v>
                </c:pt>
                <c:pt idx="208">
                  <c:v>0.0020102499200421783</c:v>
                </c:pt>
                <c:pt idx="209">
                  <c:v>0.001997699669450903</c:v>
                </c:pt>
                <c:pt idx="210">
                  <c:v>0.00198521554934805</c:v>
                </c:pt>
                <c:pt idx="211">
                  <c:v>0.0019727974080877455</c:v>
                </c:pt>
                <c:pt idx="212">
                  <c:v>0.0019604450901280074</c:v>
                </c:pt>
                <c:pt idx="213">
                  <c:v>0.001948158436662824</c:v>
                </c:pt>
                <c:pt idx="214">
                  <c:v>0.001935937284881992</c:v>
                </c:pt>
                <c:pt idx="215">
                  <c:v>0.0019237814685345606</c:v>
                </c:pt>
                <c:pt idx="216">
                  <c:v>0.0019116908181982407</c:v>
                </c:pt>
                <c:pt idx="217">
                  <c:v>0.0018996651609308722</c:v>
                </c:pt>
                <c:pt idx="218">
                  <c:v>0.0018877043206417584</c:v>
                </c:pt>
                <c:pt idx="219">
                  <c:v>0.0018758081183565141</c:v>
                </c:pt>
                <c:pt idx="220">
                  <c:v>0.0018639763720075145</c:v>
                </c:pt>
                <c:pt idx="221">
                  <c:v>0.0018522088964653593</c:v>
                </c:pt>
                <c:pt idx="222">
                  <c:v>0.0018405055042130252</c:v>
                </c:pt>
                <c:pt idx="223">
                  <c:v>0.0018288660046257672</c:v>
                </c:pt>
                <c:pt idx="224">
                  <c:v>0.0018172902046761665</c:v>
                </c:pt>
                <c:pt idx="225">
                  <c:v>0.0018057779088439469</c:v>
                </c:pt>
                <c:pt idx="226">
                  <c:v>0.0017943289191695605</c:v>
                </c:pt>
                <c:pt idx="227">
                  <c:v>0.001782943035272429</c:v>
                </c:pt>
                <c:pt idx="228">
                  <c:v>0.001771620054445231</c:v>
                </c:pt>
                <c:pt idx="229">
                  <c:v>0.001760359771885802</c:v>
                </c:pt>
                <c:pt idx="230">
                  <c:v>0.001749161980821519</c:v>
                </c:pt>
                <c:pt idx="231">
                  <c:v>0.0017380264721759337</c:v>
                </c:pt>
                <c:pt idx="232">
                  <c:v>0.0017269530349985926</c:v>
                </c:pt>
                <c:pt idx="233">
                  <c:v>0.0017159414564245656</c:v>
                </c:pt>
                <c:pt idx="234">
                  <c:v>0.0017049915221662882</c:v>
                </c:pt>
                <c:pt idx="235">
                  <c:v>0.0016941030152765409</c:v>
                </c:pt>
                <c:pt idx="236">
                  <c:v>0.0016832757182695145</c:v>
                </c:pt>
                <c:pt idx="237">
                  <c:v>0.0016725094109716972</c:v>
                </c:pt>
                <c:pt idx="238">
                  <c:v>0.0016618038724178826</c:v>
                </c:pt>
                <c:pt idx="239">
                  <c:v>0.001651158879822674</c:v>
                </c:pt>
                <c:pt idx="240">
                  <c:v>0.0016405742091037954</c:v>
                </c:pt>
                <c:pt idx="241">
                  <c:v>0.0016300496345256937</c:v>
                </c:pt>
                <c:pt idx="242">
                  <c:v>0.001619584929374598</c:v>
                </c:pt>
                <c:pt idx="243">
                  <c:v>0.0016091798656526282</c:v>
                </c:pt>
                <c:pt idx="244">
                  <c:v>0.0015988342138241198</c:v>
                </c:pt>
                <c:pt idx="245">
                  <c:v>0.0015885477436417498</c:v>
                </c:pt>
                <c:pt idx="246">
                  <c:v>0.0015783202236007642</c:v>
                </c:pt>
                <c:pt idx="247">
                  <c:v>0.0015681514209104758</c:v>
                </c:pt>
                <c:pt idx="248">
                  <c:v>0.001558041102281625</c:v>
                </c:pt>
                <c:pt idx="249">
                  <c:v>0.0015479890330531694</c:v>
                </c:pt>
                <c:pt idx="250">
                  <c:v>0.0015379949779503429</c:v>
                </c:pt>
                <c:pt idx="251">
                  <c:v>0.0015280587006394426</c:v>
                </c:pt>
                <c:pt idx="252">
                  <c:v>0.001518179964086508</c:v>
                </c:pt>
                <c:pt idx="253">
                  <c:v>0.001508358530645338</c:v>
                </c:pt>
                <c:pt idx="254">
                  <c:v>0.001498594161658451</c:v>
                </c:pt>
                <c:pt idx="255">
                  <c:v>0.0014888866182419392</c:v>
                </c:pt>
                <c:pt idx="256">
                  <c:v>0.0014792356603192224</c:v>
                </c:pt>
                <c:pt idx="257">
                  <c:v>0.0014696410477516983</c:v>
                </c:pt>
                <c:pt idx="258">
                  <c:v>0.0014601025395259554</c:v>
                </c:pt>
                <c:pt idx="259">
                  <c:v>0.0014506198943180157</c:v>
                </c:pt>
                <c:pt idx="260">
                  <c:v>0.0014411928703001995</c:v>
                </c:pt>
                <c:pt idx="261">
                  <c:v>0.0014318212250316739</c:v>
                </c:pt>
                <c:pt idx="262">
                  <c:v>0.0014225047159040095</c:v>
                </c:pt>
                <c:pt idx="263">
                  <c:v>0.0014132430999085972</c:v>
                </c:pt>
                <c:pt idx="264">
                  <c:v>0.0014040361337906773</c:v>
                </c:pt>
                <c:pt idx="265">
                  <c:v>0.0013948835737001234</c:v>
                </c:pt>
                <c:pt idx="266">
                  <c:v>0.0013857851758839466</c:v>
                </c:pt>
                <c:pt idx="267">
                  <c:v>0.0013767406961409793</c:v>
                </c:pt>
                <c:pt idx="268">
                  <c:v>0.0013677498902044975</c:v>
                </c:pt>
                <c:pt idx="269">
                  <c:v>0.0013588125136578526</c:v>
                </c:pt>
                <c:pt idx="270">
                  <c:v>0.0013499283217279965</c:v>
                </c:pt>
                <c:pt idx="271">
                  <c:v>0.0013410970700372719</c:v>
                </c:pt>
                <c:pt idx="272">
                  <c:v>0.001332318513438788</c:v>
                </c:pt>
                <c:pt idx="273">
                  <c:v>0.0013235924073101053</c:v>
                </c:pt>
                <c:pt idx="274">
                  <c:v>0.001314918506950231</c:v>
                </c:pt>
                <c:pt idx="275">
                  <c:v>0.001306296567244767</c:v>
                </c:pt>
                <c:pt idx="276">
                  <c:v>0.0012977263436572384</c:v>
                </c:pt>
                <c:pt idx="277">
                  <c:v>0.001289207591410721</c:v>
                </c:pt>
                <c:pt idx="278">
                  <c:v>0.0012807400656994455</c:v>
                </c:pt>
                <c:pt idx="279">
                  <c:v>0.0012723235222878125</c:v>
                </c:pt>
                <c:pt idx="280">
                  <c:v>0.0012639577164658224</c:v>
                </c:pt>
                <c:pt idx="281">
                  <c:v>0.0012556424043062772</c:v>
                </c:pt>
                <c:pt idx="282">
                  <c:v>0.0012473773415118978</c:v>
                </c:pt>
                <c:pt idx="283">
                  <c:v>0.0012391622843748434</c:v>
                </c:pt>
                <c:pt idx="284">
                  <c:v>0.001230996989178495</c:v>
                </c:pt>
                <c:pt idx="285">
                  <c:v>0.0012228832205937888</c:v>
                </c:pt>
                <c:pt idx="286">
                  <c:v>0.0012148148082735473</c:v>
                </c:pt>
                <c:pt idx="287">
                  <c:v>0.0012067973439893575</c:v>
                </c:pt>
                <c:pt idx="288">
                  <c:v>0.0011988286699635043</c:v>
                </c:pt>
                <c:pt idx="289">
                  <c:v>0.001190908543729046</c:v>
                </c:pt>
                <c:pt idx="290">
                  <c:v>0.0011830367237863132</c:v>
                </c:pt>
                <c:pt idx="291">
                  <c:v>0.0011752129682912084</c:v>
                </c:pt>
                <c:pt idx="292">
                  <c:v>0.0011674370362613313</c:v>
                </c:pt>
                <c:pt idx="293">
                  <c:v>0.00115970868683274</c:v>
                </c:pt>
                <c:pt idx="294">
                  <c:v>0.0011520276796844135</c:v>
                </c:pt>
                <c:pt idx="295">
                  <c:v>0.0011443937748664384</c:v>
                </c:pt>
                <c:pt idx="296">
                  <c:v>0.0011367908493625494</c:v>
                </c:pt>
                <c:pt idx="297">
                  <c:v>0.001129266816043478</c:v>
                </c:pt>
                <c:pt idx="298">
                  <c:v>0.0011217727662195867</c:v>
                </c:pt>
                <c:pt idx="299">
                  <c:v>0.001114324864045728</c:v>
                </c:pt>
                <c:pt idx="300">
                  <c:v>0.0011069228718929161</c:v>
                </c:pt>
                <c:pt idx="301">
                  <c:v>0.0010995665526493212</c:v>
                </c:pt>
                <c:pt idx="302">
                  <c:v>0.0010922556697220925</c:v>
                </c:pt>
                <c:pt idx="303">
                  <c:v>0.0010849899870354208</c:v>
                </c:pt>
                <c:pt idx="304">
                  <c:v>0.0010777692690565322</c:v>
                </c:pt>
                <c:pt idx="305">
                  <c:v>0.0010705932808648942</c:v>
                </c:pt>
                <c:pt idx="306">
                  <c:v>0.0010634617880634</c:v>
                </c:pt>
                <c:pt idx="307">
                  <c:v>0.0010563745568249992</c:v>
                </c:pt>
                <c:pt idx="308">
                  <c:v>0.001049331353980943</c:v>
                </c:pt>
                <c:pt idx="309">
                  <c:v>0.0010423319468776996</c:v>
                </c:pt>
                <c:pt idx="310">
                  <c:v>0.0010353761035719132</c:v>
                </c:pt>
                <c:pt idx="311">
                  <c:v>0.0010284635926933634</c:v>
                </c:pt>
                <c:pt idx="312">
                  <c:v>0.0010215941834941036</c:v>
                </c:pt>
                <c:pt idx="313">
                  <c:v>0.001014767645870921</c:v>
                </c:pt>
                <c:pt idx="314">
                  <c:v>0.00100798375046521</c:v>
                </c:pt>
                <c:pt idx="315">
                  <c:v>0.0010012422684222962</c:v>
                </c:pt>
                <c:pt idx="316">
                  <c:v>0.0009945429717155684</c:v>
                </c:pt>
                <c:pt idx="317">
                  <c:v>0.0009878856328583735</c:v>
                </c:pt>
                <c:pt idx="318">
                  <c:v>0.0009812700252031814</c:v>
                </c:pt>
                <c:pt idx="319">
                  <c:v>0.0009746959226454978</c:v>
                </c:pt>
                <c:pt idx="320">
                  <c:v>0.0009681630998852925</c:v>
                </c:pt>
                <c:pt idx="321">
                  <c:v>0.0009616713323039805</c:v>
                </c:pt>
                <c:pt idx="322">
                  <c:v>0.0009552203959885934</c:v>
                </c:pt>
                <c:pt idx="323">
                  <c:v>0.0009488100677697438</c:v>
                </c:pt>
                <c:pt idx="324">
                  <c:v>0.0009424401251979123</c:v>
                </c:pt>
                <c:pt idx="325">
                  <c:v>0.0009361103465812985</c:v>
                </c:pt>
                <c:pt idx="326">
                  <c:v>0.0009298205109153619</c:v>
                </c:pt>
                <c:pt idx="327">
                  <c:v>0.0009235703980389042</c:v>
                </c:pt>
                <c:pt idx="328">
                  <c:v>0.0009173597884534745</c:v>
                </c:pt>
                <c:pt idx="329">
                  <c:v>0.0009111884634767147</c:v>
                </c:pt>
                <c:pt idx="330">
                  <c:v>0.0009050562051989219</c:v>
                </c:pt>
                <c:pt idx="331">
                  <c:v>0.0008989627964179468</c:v>
                </c:pt>
                <c:pt idx="332">
                  <c:v>0.0008929080208016607</c:v>
                </c:pt>
                <c:pt idx="333">
                  <c:v>0.0008868916627192186</c:v>
                </c:pt>
                <c:pt idx="334">
                  <c:v>0.0008809135073687513</c:v>
                </c:pt>
                <c:pt idx="335">
                  <c:v>0.0008749733407339281</c:v>
                </c:pt>
                <c:pt idx="336">
                  <c:v>0.0008690607235290851</c:v>
                </c:pt>
                <c:pt idx="337">
                  <c:v>0.0008632064039517636</c:v>
                </c:pt>
                <c:pt idx="338">
                  <c:v>0.0008573789191309088</c:v>
                </c:pt>
                <c:pt idx="339">
                  <c:v>0.0008515885752245978</c:v>
                </c:pt>
                <c:pt idx="340">
                  <c:v>0.0008458351621242372</c:v>
                </c:pt>
                <c:pt idx="341">
                  <c:v>0.0008401184707158684</c:v>
                </c:pt>
                <c:pt idx="342">
                  <c:v>0.0008344382925452021</c:v>
                </c:pt>
                <c:pt idx="343">
                  <c:v>0.000828794420094894</c:v>
                </c:pt>
                <c:pt idx="344">
                  <c:v>0.0008231866465995045</c:v>
                </c:pt>
                <c:pt idx="345">
                  <c:v>0.0008176147661813999</c:v>
                </c:pt>
                <c:pt idx="346">
                  <c:v>0.0008120785737106328</c:v>
                </c:pt>
                <c:pt idx="347">
                  <c:v>0.0008065778649520164</c:v>
                </c:pt>
                <c:pt idx="348">
                  <c:v>0.000801112436505041</c:v>
                </c:pt>
                <c:pt idx="349">
                  <c:v>0.0007956820857462976</c:v>
                </c:pt>
                <c:pt idx="350">
                  <c:v>0.0007902866109634419</c:v>
                </c:pt>
                <c:pt idx="351">
                  <c:v>0.0007849258112374202</c:v>
                </c:pt>
                <c:pt idx="352">
                  <c:v>0.0007795994865018695</c:v>
                </c:pt>
                <c:pt idx="353">
                  <c:v>0.0007743074375213408</c:v>
                </c:pt>
                <c:pt idx="354">
                  <c:v>0.000769049465931318</c:v>
                </c:pt>
                <c:pt idx="355">
                  <c:v>0.000763825374207092</c:v>
                </c:pt>
                <c:pt idx="356">
                  <c:v>0.0007586349656548684</c:v>
                </c:pt>
                <c:pt idx="357">
                  <c:v>0.0007534780444407258</c:v>
                </c:pt>
                <c:pt idx="358">
                  <c:v>0.0007483544155730584</c:v>
                </c:pt>
                <c:pt idx="359">
                  <c:v>0.0007432638849275448</c:v>
                </c:pt>
                <c:pt idx="360">
                  <c:v>0.0007382062592180745</c:v>
                </c:pt>
                <c:pt idx="361">
                  <c:v>0.0007331813460105432</c:v>
                </c:pt>
                <c:pt idx="362">
                  <c:v>0.0007281889537238799</c:v>
                </c:pt>
                <c:pt idx="363">
                  <c:v>0.0007232288916574083</c:v>
                </c:pt>
                <c:pt idx="364">
                  <c:v>0.0007183009699157143</c:v>
                </c:pt>
                <c:pt idx="365">
                  <c:v>0.0007134049995043013</c:v>
                </c:pt>
                <c:pt idx="366">
                  <c:v>0.0007085407922447654</c:v>
                </c:pt>
                <c:pt idx="367">
                  <c:v>0.0007037081608541475</c:v>
                </c:pt>
                <c:pt idx="368">
                  <c:v>0.0006989069188509884</c:v>
                </c:pt>
                <c:pt idx="369">
                  <c:v>0.0006941368807005783</c:v>
                </c:pt>
                <c:pt idx="370">
                  <c:v>0.0006893978615995902</c:v>
                </c:pt>
                <c:pt idx="371">
                  <c:v>0.0006846896776944115</c:v>
                </c:pt>
                <c:pt idx="372">
                  <c:v>0.0006800121459795594</c:v>
                </c:pt>
                <c:pt idx="373">
                  <c:v>0.0006753650842470605</c:v>
                </c:pt>
                <c:pt idx="374">
                  <c:v>0.0006707483111823339</c:v>
                </c:pt>
                <c:pt idx="375">
                  <c:v>0.0006661616463497118</c:v>
                </c:pt>
                <c:pt idx="376">
                  <c:v>0.0006616049100903996</c:v>
                </c:pt>
                <c:pt idx="377">
                  <c:v>0.0006570779237040958</c:v>
                </c:pt>
                <c:pt idx="378">
                  <c:v>0.0006525805092239335</c:v>
                </c:pt>
                <c:pt idx="379">
                  <c:v>0.0006481124896277436</c:v>
                </c:pt>
                <c:pt idx="380">
                  <c:v>0.0006436736887161767</c:v>
                </c:pt>
                <c:pt idx="381">
                  <c:v>0.0006392639311147552</c:v>
                </c:pt>
                <c:pt idx="382">
                  <c:v>0.0006348830423288269</c:v>
                </c:pt>
                <c:pt idx="383">
                  <c:v>0.0006305308486908911</c:v>
                </c:pt>
                <c:pt idx="384">
                  <c:v>0.0006262071773965135</c:v>
                </c:pt>
                <c:pt idx="385">
                  <c:v>0.0006219118564711477</c:v>
                </c:pt>
                <c:pt idx="386">
                  <c:v>0.0006176447147920258</c:v>
                </c:pt>
                <c:pt idx="387">
                  <c:v>0.0006134055820979633</c:v>
                </c:pt>
                <c:pt idx="388">
                  <c:v>0.0006091942889251711</c:v>
                </c:pt>
                <c:pt idx="389">
                  <c:v>0.0006050106666894572</c:v>
                </c:pt>
                <c:pt idx="390">
                  <c:v>0.0006008545476345796</c:v>
                </c:pt>
                <c:pt idx="391">
                  <c:v>0.0005967257648418235</c:v>
                </c:pt>
                <c:pt idx="392">
                  <c:v>0.0005926241522135838</c:v>
                </c:pt>
                <c:pt idx="393">
                  <c:v>0.0005885495445088219</c:v>
                </c:pt>
                <c:pt idx="394">
                  <c:v>0.0005845017773093192</c:v>
                </c:pt>
                <c:pt idx="395">
                  <c:v>0.0005804806870389444</c:v>
                </c:pt>
                <c:pt idx="396">
                  <c:v>0.0005764861109256881</c:v>
                </c:pt>
                <c:pt idx="397">
                  <c:v>0.0005725178870535379</c:v>
                </c:pt>
                <c:pt idx="398">
                  <c:v>0.0005685758543142513</c:v>
                </c:pt>
                <c:pt idx="399">
                  <c:v>0.0005646598524247997</c:v>
                </c:pt>
                <c:pt idx="400">
                  <c:v>0.00056076972194105</c:v>
                </c:pt>
                <c:pt idx="401">
                  <c:v>0.0005569053042300594</c:v>
                </c:pt>
                <c:pt idx="402">
                  <c:v>0.0005530664414634627</c:v>
                </c:pt>
                <c:pt idx="403">
                  <c:v>0.0005492529766480279</c:v>
                </c:pt>
                <c:pt idx="404">
                  <c:v>0.000545464753597609</c:v>
                </c:pt>
                <c:pt idx="405">
                  <c:v>0.0005417016169380482</c:v>
                </c:pt>
                <c:pt idx="406">
                  <c:v>0.0005379634121204019</c:v>
                </c:pt>
                <c:pt idx="407">
                  <c:v>0.0005342499853760199</c:v>
                </c:pt>
                <c:pt idx="408">
                  <c:v>0.0005305611837550812</c:v>
                </c:pt>
                <c:pt idx="409">
                  <c:v>0.0005268968551348027</c:v>
                </c:pt>
                <c:pt idx="410">
                  <c:v>0.0005232568481504627</c:v>
                </c:pt>
                <c:pt idx="411">
                  <c:v>0.000519641012260843</c:v>
                </c:pt>
                <c:pt idx="412">
                  <c:v>0.0005160491977493694</c:v>
                </c:pt>
                <c:pt idx="413">
                  <c:v>0.0005124812556297101</c:v>
                </c:pt>
                <c:pt idx="414">
                  <c:v>0.0005089370377755203</c:v>
                </c:pt>
                <c:pt idx="415">
                  <c:v>0.0005054163967958287</c:v>
                </c:pt>
                <c:pt idx="416">
                  <c:v>0.0005019191861175807</c:v>
                </c:pt>
                <c:pt idx="417">
                  <c:v>0.0004984452599651171</c:v>
                </c:pt>
                <c:pt idx="418">
                  <c:v>0.0004949944733077283</c:v>
                </c:pt>
                <c:pt idx="419">
                  <c:v>0.0004915666819249833</c:v>
                </c:pt>
                <c:pt idx="420">
                  <c:v>0.0004881572469471516</c:v>
                </c:pt>
                <c:pt idx="421">
                  <c:v>0.0004847796180584265</c:v>
                </c:pt>
                <c:pt idx="422">
                  <c:v>0.0004814199522744723</c:v>
                </c:pt>
                <c:pt idx="423">
                  <c:v>0.00047808271265889496</c:v>
                </c:pt>
                <c:pt idx="424">
                  <c:v>0.00047476775885670297</c:v>
                </c:pt>
                <c:pt idx="425">
                  <c:v>0.0004714749512601348</c:v>
                </c:pt>
                <c:pt idx="426">
                  <c:v>0.0004682041510363639</c:v>
                </c:pt>
                <c:pt idx="427">
                  <c:v>0.0004649552201038982</c:v>
                </c:pt>
                <c:pt idx="428">
                  <c:v>0.0004617280211460335</c:v>
                </c:pt>
                <c:pt idx="429">
                  <c:v>0.00045852241758941937</c:v>
                </c:pt>
                <c:pt idx="430">
                  <c:v>0.00045533827364134077</c:v>
                </c:pt>
                <c:pt idx="431">
                  <c:v>0.000452175454217093</c:v>
                </c:pt>
                <c:pt idx="432">
                  <c:v>0.00044903382500975636</c:v>
                </c:pt>
                <c:pt idx="433">
                  <c:v>0.00044591325244219766</c:v>
                </c:pt>
                <c:pt idx="434">
                  <c:v>0.000442813603696143</c:v>
                </c:pt>
                <c:pt idx="435">
                  <c:v>0.00043973474666338087</c:v>
                </c:pt>
                <c:pt idx="436">
                  <c:v>0.0004366765499985494</c:v>
                </c:pt>
                <c:pt idx="437">
                  <c:v>0.00043363888308185484</c:v>
                </c:pt>
                <c:pt idx="438">
                  <c:v>0.0004306216160110905</c:v>
                </c:pt>
                <c:pt idx="439">
                  <c:v>0.00042762461962614936</c:v>
                </c:pt>
                <c:pt idx="440">
                  <c:v>0.0004246477654914662</c:v>
                </c:pt>
                <c:pt idx="441">
                  <c:v>0.00042169092587914414</c:v>
                </c:pt>
                <c:pt idx="442">
                  <c:v>0.00041875397379950946</c:v>
                </c:pt>
                <c:pt idx="443">
                  <c:v>0.0004158367829638299</c:v>
                </c:pt>
                <c:pt idx="444">
                  <c:v>0.00041293922781372977</c:v>
                </c:pt>
                <c:pt idx="445">
                  <c:v>0.0004100611834857323</c:v>
                </c:pt>
                <c:pt idx="446">
                  <c:v>0.00040720252581992445</c:v>
                </c:pt>
                <c:pt idx="447">
                  <c:v>0.0004043631313881178</c:v>
                </c:pt>
                <c:pt idx="448">
                  <c:v>0.0004015428774336506</c:v>
                </c:pt>
                <c:pt idx="449">
                  <c:v>0.00039874164192463095</c:v>
                </c:pt>
                <c:pt idx="450">
                  <c:v>0.00039595930350046546</c:v>
                </c:pt>
                <c:pt idx="451">
                  <c:v>0.00039319574151769213</c:v>
                </c:pt>
                <c:pt idx="452">
                  <c:v>0.0003904508360060854</c:v>
                </c:pt>
                <c:pt idx="453">
                  <c:v>0.00038772446769772976</c:v>
                </c:pt>
                <c:pt idx="454">
                  <c:v>0.0003850165179946398</c:v>
                </c:pt>
                <c:pt idx="455">
                  <c:v>0.0003823268689909931</c:v>
                </c:pt>
                <c:pt idx="456">
                  <c:v>0.0003796554034561419</c:v>
                </c:pt>
                <c:pt idx="457">
                  <c:v>0.0003770020048318774</c:v>
                </c:pt>
                <c:pt idx="458">
                  <c:v>0.00037436655724200634</c:v>
                </c:pt>
                <c:pt idx="459">
                  <c:v>0.0003717489454844844</c:v>
                </c:pt>
                <c:pt idx="460">
                  <c:v>0.00036914905499778273</c:v>
                </c:pt>
                <c:pt idx="461">
                  <c:v>0.00036656677191185114</c:v>
                </c:pt>
                <c:pt idx="462">
                  <c:v>0.00036400198301676486</c:v>
                </c:pt>
                <c:pt idx="463">
                  <c:v>0.0003614545757367301</c:v>
                </c:pt>
                <c:pt idx="464">
                  <c:v>0.00035892443818423927</c:v>
                </c:pt>
                <c:pt idx="465">
                  <c:v>0.00035641145910409155</c:v>
                </c:pt>
                <c:pt idx="466">
                  <c:v>0.00035391552789186277</c:v>
                </c:pt>
                <c:pt idx="467">
                  <c:v>0.00035143653459151087</c:v>
                </c:pt>
                <c:pt idx="468">
                  <c:v>0.0003489743698954904</c:v>
                </c:pt>
                <c:pt idx="469">
                  <c:v>0.00034652892514418183</c:v>
                </c:pt>
                <c:pt idx="470">
                  <c:v>0.00034410009229146084</c:v>
                </c:pt>
                <c:pt idx="471">
                  <c:v>0.00034168776395075836</c:v>
                </c:pt>
                <c:pt idx="472">
                  <c:v>0.000339291833357551</c:v>
                </c:pt>
                <c:pt idx="473">
                  <c:v>0.00033691219436525683</c:v>
                </c:pt>
                <c:pt idx="474">
                  <c:v>0.0003345487414870772</c:v>
                </c:pt>
                <c:pt idx="475">
                  <c:v>0.0003322013698205215</c:v>
                </c:pt>
                <c:pt idx="476">
                  <c:v>0.0003298699751030446</c:v>
                </c:pt>
                <c:pt idx="477">
                  <c:v>0.00032755445370657435</c:v>
                </c:pt>
                <c:pt idx="478">
                  <c:v>0.00032525470256659645</c:v>
                </c:pt>
                <c:pt idx="479">
                  <c:v>0.00032297061929525376</c:v>
                </c:pt>
                <c:pt idx="480">
                  <c:v>0.00032070210205695985</c:v>
                </c:pt>
                <c:pt idx="481">
                  <c:v>0.00031844904965801213</c:v>
                </c:pt>
                <c:pt idx="482">
                  <c:v>0.00031621136150041695</c:v>
                </c:pt>
                <c:pt idx="483">
                  <c:v>0.0003139889375629639</c:v>
                </c:pt>
                <c:pt idx="484">
                  <c:v>0.0003117816784616519</c:v>
                </c:pt>
                <c:pt idx="485">
                  <c:v>0.0003095894853782038</c:v>
                </c:pt>
                <c:pt idx="486">
                  <c:v>0.00030741226007990473</c:v>
                </c:pt>
                <c:pt idx="487">
                  <c:v>0.00030524990496133</c:v>
                </c:pt>
                <c:pt idx="488">
                  <c:v>0.0003031023229545041</c:v>
                </c:pt>
                <c:pt idx="489">
                  <c:v>0.0003009694176119012</c:v>
                </c:pt>
                <c:pt idx="490">
                  <c:v>0.0002988510930463611</c:v>
                </c:pt>
                <c:pt idx="491">
                  <c:v>0.00029674725394705065</c:v>
                </c:pt>
                <c:pt idx="492">
                  <c:v>0.00029465780559588154</c:v>
                </c:pt>
                <c:pt idx="493">
                  <c:v>0.00029258265382247587</c:v>
                </c:pt>
                <c:pt idx="494">
                  <c:v>0.0002905217050358611</c:v>
                </c:pt>
                <c:pt idx="495">
                  <c:v>0.00028847486622013787</c:v>
                </c:pt>
                <c:pt idx="496">
                  <c:v>0.0002864420449041527</c:v>
                </c:pt>
                <c:pt idx="497">
                  <c:v>0.000284423149188519</c:v>
                </c:pt>
                <c:pt idx="498">
                  <c:v>0.00028241808772885716</c:v>
                </c:pt>
                <c:pt idx="499">
                  <c:v>0.0002804267697349965</c:v>
                </c:pt>
                <c:pt idx="500">
                  <c:v>0.0002784491049633366</c:v>
                </c:pt>
                <c:pt idx="501">
                  <c:v>0.0002764850037274504</c:v>
                </c:pt>
                <c:pt idx="502">
                  <c:v>0.00027453437688200835</c:v>
                </c:pt>
                <c:pt idx="503">
                  <c:v>0.00027259713582106855</c:v>
                </c:pt>
                <c:pt idx="504">
                  <c:v>0.0002706731924939241</c:v>
                </c:pt>
                <c:pt idx="505">
                  <c:v>0.0002687624593691897</c:v>
                </c:pt>
                <c:pt idx="506">
                  <c:v>0.00026686484945862986</c:v>
                </c:pt>
                <c:pt idx="507">
                  <c:v>0.00026498027631214244</c:v>
                </c:pt>
                <c:pt idx="508">
                  <c:v>0.0002631086539883439</c:v>
                </c:pt>
                <c:pt idx="509">
                  <c:v>0.0002612498971064442</c:v>
                </c:pt>
                <c:pt idx="510">
                  <c:v>0.00025940392077886625</c:v>
                </c:pt>
                <c:pt idx="511">
                  <c:v>0.00025757064064499326</c:v>
                </c:pt>
                <c:pt idx="512">
                  <c:v>0.0002557499728723088</c:v>
                </c:pt>
                <c:pt idx="513">
                  <c:v>0.00025394183414739</c:v>
                </c:pt>
                <c:pt idx="514">
                  <c:v>0.00025214614164660647</c:v>
                </c:pt>
                <c:pt idx="515">
                  <c:v>0.00025036281308309316</c:v>
                </c:pt>
                <c:pt idx="516">
                  <c:v>0.0002485917666621718</c:v>
                </c:pt>
                <c:pt idx="517">
                  <c:v>0.0002468329210965145</c:v>
                </c:pt>
                <c:pt idx="518">
                  <c:v>0.00024508619560067107</c:v>
                </c:pt>
                <c:pt idx="519">
                  <c:v>0.0002433515098928934</c:v>
                </c:pt>
                <c:pt idx="520">
                  <c:v>0.00024162878418282203</c:v>
                </c:pt>
                <c:pt idx="521">
                  <c:v>0.0002399179391808352</c:v>
                </c:pt>
                <c:pt idx="522">
                  <c:v>0.0002382188960837975</c:v>
                </c:pt>
                <c:pt idx="523">
                  <c:v>0.00023653157657836595</c:v>
                </c:pt>
                <c:pt idx="524">
                  <c:v>0.0002348559028301592</c:v>
                </c:pt>
                <c:pt idx="525">
                  <c:v>0.0002331917975108921</c:v>
                </c:pt>
                <c:pt idx="526">
                  <c:v>0.0002315391837447903</c:v>
                </c:pt>
                <c:pt idx="527">
                  <c:v>0.000229897985154423</c:v>
                </c:pt>
                <c:pt idx="528">
                  <c:v>0.00022826812582581535</c:v>
                </c:pt>
                <c:pt idx="529">
                  <c:v>0.00022664953033524105</c:v>
                </c:pt>
                <c:pt idx="530">
                  <c:v>0.00022504212371125677</c:v>
                </c:pt>
                <c:pt idx="531">
                  <c:v>0.00022344583145305778</c:v>
                </c:pt>
                <c:pt idx="532">
                  <c:v>0.00022186057954244934</c:v>
                </c:pt>
                <c:pt idx="533">
                  <c:v>0.00022028629440040817</c:v>
                </c:pt>
                <c:pt idx="534">
                  <c:v>0.0002187229029220841</c:v>
                </c:pt>
                <c:pt idx="535">
                  <c:v>0.00021717033246893314</c:v>
                </c:pt>
                <c:pt idx="536">
                  <c:v>0.00021562851083018183</c:v>
                </c:pt>
                <c:pt idx="537">
                  <c:v>0.00021409736627572831</c:v>
                </c:pt>
                <c:pt idx="538">
                  <c:v>0.0002125768275131602</c:v>
                </c:pt>
                <c:pt idx="539">
                  <c:v>0.00021106682369995375</c:v>
                </c:pt>
                <c:pt idx="540">
                  <c:v>0.00020956728443629108</c:v>
                </c:pt>
                <c:pt idx="541">
                  <c:v>0.00020807813977190092</c:v>
                </c:pt>
                <c:pt idx="542">
                  <c:v>0.00020659932018451052</c:v>
                </c:pt>
                <c:pt idx="543">
                  <c:v>0.00020513075660994447</c:v>
                </c:pt>
                <c:pt idx="544">
                  <c:v>0.00020367238040301902</c:v>
                </c:pt>
                <c:pt idx="545">
                  <c:v>0.00020222412334609276</c:v>
                </c:pt>
                <c:pt idx="546">
                  <c:v>0.0002007859176824721</c:v>
                </c:pt>
                <c:pt idx="547">
                  <c:v>0.0001993576960434438</c:v>
                </c:pt>
                <c:pt idx="548">
                  <c:v>0.00019793939152500486</c:v>
                </c:pt>
                <c:pt idx="549">
                  <c:v>0.00019653093760896648</c:v>
                </c:pt>
                <c:pt idx="550">
                  <c:v>0.00019513226823694748</c:v>
                </c:pt>
              </c:numCache>
            </c:numRef>
          </c:yVal>
          <c:smooth val="1"/>
        </c:ser>
        <c:axId val="58413859"/>
        <c:axId val="8926784"/>
      </c:scatterChart>
      <c:valAx>
        <c:axId val="58413859"/>
        <c:scaling>
          <c:orientation val="minMax"/>
          <c:max val="0.01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Total Cost as % of In Network Claims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%" sourceLinked="0"/>
        <c:majorTickMark val="out"/>
        <c:minorTickMark val="none"/>
        <c:tickLblPos val="nextTo"/>
        <c:crossAx val="8926784"/>
        <c:crosses val="autoZero"/>
        <c:crossBetween val="midCat"/>
        <c:dispUnits/>
      </c:valAx>
      <c:valAx>
        <c:axId val="8926784"/>
        <c:scaling>
          <c:orientation val="minMax"/>
          <c:max val="0.00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f(x)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" sourceLinked="0"/>
        <c:majorTickMark val="out"/>
        <c:minorTickMark val="none"/>
        <c:tickLblPos val="nextTo"/>
        <c:crossAx val="5841385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</xdr:colOff>
      <xdr:row>25</xdr:row>
      <xdr:rowOff>9525</xdr:rowOff>
    </xdr:from>
    <xdr:to>
      <xdr:col>15</xdr:col>
      <xdr:colOff>19050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7391400" y="4410075"/>
        <a:ext cx="4533900" cy="218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0</xdr:row>
      <xdr:rowOff>47625</xdr:rowOff>
    </xdr:from>
    <xdr:to>
      <xdr:col>17</xdr:col>
      <xdr:colOff>419100</xdr:colOff>
      <xdr:row>24</xdr:row>
      <xdr:rowOff>114300</xdr:rowOff>
    </xdr:to>
    <xdr:graphicFrame>
      <xdr:nvGraphicFramePr>
        <xdr:cNvPr id="1" name="Chart 2"/>
        <xdr:cNvGraphicFramePr/>
      </xdr:nvGraphicFramePr>
      <xdr:xfrm>
        <a:off x="6134100" y="47625"/>
        <a:ext cx="589597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25</xdr:row>
      <xdr:rowOff>9525</xdr:rowOff>
    </xdr:from>
    <xdr:to>
      <xdr:col>17</xdr:col>
      <xdr:colOff>409575</xdr:colOff>
      <xdr:row>49</xdr:row>
      <xdr:rowOff>76200</xdr:rowOff>
    </xdr:to>
    <xdr:graphicFrame>
      <xdr:nvGraphicFramePr>
        <xdr:cNvPr id="2" name="Chart 4"/>
        <xdr:cNvGraphicFramePr/>
      </xdr:nvGraphicFramePr>
      <xdr:xfrm>
        <a:off x="6124575" y="5010150"/>
        <a:ext cx="5895975" cy="4867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0</xdr:row>
      <xdr:rowOff>47625</xdr:rowOff>
    </xdr:from>
    <xdr:to>
      <xdr:col>17</xdr:col>
      <xdr:colOff>428625</xdr:colOff>
      <xdr:row>24</xdr:row>
      <xdr:rowOff>114300</xdr:rowOff>
    </xdr:to>
    <xdr:graphicFrame>
      <xdr:nvGraphicFramePr>
        <xdr:cNvPr id="3" name="Chart 5"/>
        <xdr:cNvGraphicFramePr/>
      </xdr:nvGraphicFramePr>
      <xdr:xfrm>
        <a:off x="6143625" y="47625"/>
        <a:ext cx="5895975" cy="4867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</xdr:colOff>
      <xdr:row>9</xdr:row>
      <xdr:rowOff>190500</xdr:rowOff>
    </xdr:from>
    <xdr:to>
      <xdr:col>17</xdr:col>
      <xdr:colOff>171450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7648575" y="1990725"/>
        <a:ext cx="58388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AC49"/>
  <sheetViews>
    <sheetView showGridLines="0" tabSelected="1" zoomScale="95" zoomScaleNormal="95" workbookViewId="0" topLeftCell="B1">
      <selection activeCell="B3" sqref="B3:O3"/>
    </sheetView>
  </sheetViews>
  <sheetFormatPr defaultColWidth="9.140625" defaultRowHeight="12.75"/>
  <cols>
    <col min="1" max="1" width="0.71875" style="7" customWidth="1"/>
    <col min="2" max="2" width="2.28125" style="7" customWidth="1"/>
    <col min="3" max="3" width="21.57421875" style="7" customWidth="1"/>
    <col min="4" max="4" width="16.7109375" style="7" customWidth="1"/>
    <col min="5" max="5" width="10.57421875" style="7" customWidth="1"/>
    <col min="6" max="6" width="9.57421875" style="7" bestFit="1" customWidth="1"/>
    <col min="7" max="7" width="8.28125" style="7" customWidth="1"/>
    <col min="8" max="8" width="3.00390625" style="7" customWidth="1"/>
    <col min="9" max="9" width="23.7109375" style="7" customWidth="1"/>
    <col min="10" max="10" width="13.28125" style="7" bestFit="1" customWidth="1"/>
    <col min="11" max="11" width="9.140625" style="7" customWidth="1"/>
    <col min="12" max="12" width="4.7109375" style="7" customWidth="1"/>
    <col min="13" max="13" width="32.8515625" style="7" customWidth="1"/>
    <col min="14" max="14" width="7.8515625" style="7" customWidth="1"/>
    <col min="15" max="15" width="14.28125" style="7" customWidth="1"/>
    <col min="16" max="16" width="2.28125" style="7" customWidth="1"/>
    <col min="17" max="20" width="9.140625" style="7" customWidth="1"/>
    <col min="21" max="21" width="9.421875" style="7" bestFit="1" customWidth="1"/>
    <col min="22" max="16384" width="9.140625" style="7" customWidth="1"/>
  </cols>
  <sheetData>
    <row r="1" ht="3.75" customHeight="1" thickBot="1"/>
    <row r="2" spans="2:15" ht="9" customHeight="1">
      <c r="B2" s="165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7"/>
    </row>
    <row r="3" spans="2:29" ht="30.75" thickBot="1">
      <c r="B3" s="168" t="s">
        <v>542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70"/>
      <c r="V3" s="7" t="s">
        <v>125</v>
      </c>
      <c r="W3" s="7" t="s">
        <v>126</v>
      </c>
      <c r="X3" s="7" t="s">
        <v>127</v>
      </c>
      <c r="Y3" s="7" t="s">
        <v>128</v>
      </c>
      <c r="Z3" s="7" t="s">
        <v>129</v>
      </c>
      <c r="AA3" s="7" t="s">
        <v>130</v>
      </c>
      <c r="AB3" s="7" t="s">
        <v>131</v>
      </c>
      <c r="AC3" s="7" t="s">
        <v>132</v>
      </c>
    </row>
    <row r="4" ht="3.75" customHeight="1" thickBot="1"/>
    <row r="5" spans="2:29" ht="20.25">
      <c r="B5" s="99" t="s">
        <v>93</v>
      </c>
      <c r="C5" s="53"/>
      <c r="D5" s="53"/>
      <c r="E5" s="53"/>
      <c r="F5" s="53"/>
      <c r="G5" s="53"/>
      <c r="H5" s="53"/>
      <c r="I5" s="104"/>
      <c r="J5" s="53"/>
      <c r="K5" s="53"/>
      <c r="L5" s="53"/>
      <c r="M5" s="53"/>
      <c r="N5" s="53"/>
      <c r="O5" s="54"/>
      <c r="V5" s="7" t="str">
        <f ca="1">OFFSET('MSA Data'!A1,'Inputs &amp; Results'!$U$7,0)</f>
        <v>Laredo, TX</v>
      </c>
      <c r="W5" s="7" t="str">
        <f ca="1">OFFSET('MSA Data'!B1,'Inputs &amp; Results'!$U$7,0)</f>
        <v>TX</v>
      </c>
      <c r="X5" s="7" t="str">
        <f ca="1">OFFSET('MSA Data'!C1,'Inputs &amp; Results'!$U$7,0)</f>
        <v>West South Central</v>
      </c>
      <c r="Y5" s="7" t="str">
        <f ca="1">OFFSET('MSA Data'!D1,'Inputs &amp; Results'!$U$7,0)</f>
        <v>SOUTH</v>
      </c>
      <c r="Z5" s="7">
        <f ca="1">OFFSET('MSA Data'!E1,'Inputs &amp; Results'!$U$7,0)</f>
        <v>3</v>
      </c>
      <c r="AA5" s="7">
        <f ca="1">OFFSET('MSA Data'!F1,'Inputs &amp; Results'!$U$7,0)</f>
        <v>1</v>
      </c>
      <c r="AB5" s="7">
        <f ca="1">OFFSET('MSA Data'!G1,'Inputs &amp; Results'!$U$7,0)</f>
        <v>0.26</v>
      </c>
      <c r="AC5" s="7">
        <f ca="1">OFFSET('MSA Data'!H1,'Inputs &amp; Results'!$U$7,0)</f>
        <v>0.27</v>
      </c>
    </row>
    <row r="6" spans="2:15" ht="3.75" customHeight="1">
      <c r="B6" s="72"/>
      <c r="O6" s="55"/>
    </row>
    <row r="7" spans="2:22" ht="15.75">
      <c r="B7" s="72" t="s">
        <v>120</v>
      </c>
      <c r="D7" s="164" t="s">
        <v>58</v>
      </c>
      <c r="E7" s="164"/>
      <c r="O7" s="97" t="s">
        <v>506</v>
      </c>
      <c r="U7" s="141">
        <v>162</v>
      </c>
      <c r="V7" s="24" t="s">
        <v>505</v>
      </c>
    </row>
    <row r="8" spans="2:15" ht="15.75">
      <c r="B8" s="56" t="s">
        <v>53</v>
      </c>
      <c r="D8" s="171" t="s">
        <v>54</v>
      </c>
      <c r="E8" s="172"/>
      <c r="H8" s="24" t="s">
        <v>56</v>
      </c>
      <c r="I8" s="24"/>
      <c r="J8" s="24"/>
      <c r="K8" s="24"/>
      <c r="L8" s="24"/>
      <c r="M8" s="24" t="s">
        <v>57</v>
      </c>
      <c r="N8" s="36" t="s">
        <v>58</v>
      </c>
      <c r="O8" s="97" t="s">
        <v>504</v>
      </c>
    </row>
    <row r="9" spans="2:15" s="24" customFormat="1" ht="15.75">
      <c r="B9" s="56" t="s">
        <v>51</v>
      </c>
      <c r="C9" s="7"/>
      <c r="D9" s="173">
        <v>500000000</v>
      </c>
      <c r="E9" s="174"/>
      <c r="H9" s="7"/>
      <c r="I9" s="7" t="s">
        <v>533</v>
      </c>
      <c r="J9" s="7"/>
      <c r="K9" s="7"/>
      <c r="L9" s="7"/>
      <c r="M9" s="7" t="s">
        <v>5</v>
      </c>
      <c r="N9" s="153">
        <v>1.1</v>
      </c>
      <c r="O9" s="106"/>
    </row>
    <row r="10" spans="2:15" ht="15.75">
      <c r="B10" s="56" t="s">
        <v>52</v>
      </c>
      <c r="D10" s="160">
        <v>0.8</v>
      </c>
      <c r="E10" s="161"/>
      <c r="I10" s="7" t="s">
        <v>40</v>
      </c>
      <c r="M10" s="7" t="s">
        <v>5</v>
      </c>
      <c r="N10" s="154">
        <v>0.25</v>
      </c>
      <c r="O10" s="55"/>
    </row>
    <row r="11" spans="2:15" ht="15.75">
      <c r="B11" s="56" t="s">
        <v>508</v>
      </c>
      <c r="D11" s="160">
        <v>0.8</v>
      </c>
      <c r="E11" s="161"/>
      <c r="I11" s="7" t="s">
        <v>6</v>
      </c>
      <c r="M11" s="7" t="s">
        <v>55</v>
      </c>
      <c r="N11" s="158">
        <v>2</v>
      </c>
      <c r="O11" s="55"/>
    </row>
    <row r="12" spans="2:15" ht="15.75">
      <c r="B12" s="56" t="s">
        <v>30</v>
      </c>
      <c r="D12" s="162">
        <v>0.1</v>
      </c>
      <c r="E12" s="163"/>
      <c r="I12" s="7" t="s">
        <v>7</v>
      </c>
      <c r="M12" s="7" t="s">
        <v>9</v>
      </c>
      <c r="N12" s="158">
        <v>5</v>
      </c>
      <c r="O12" s="55"/>
    </row>
    <row r="13" spans="2:15" ht="15.75">
      <c r="B13" s="56" t="s">
        <v>504</v>
      </c>
      <c r="I13" s="7" t="s">
        <v>41</v>
      </c>
      <c r="M13" s="7" t="s">
        <v>5</v>
      </c>
      <c r="N13" s="154">
        <v>0.6</v>
      </c>
      <c r="O13" s="55"/>
    </row>
    <row r="14" spans="2:15" ht="15.75">
      <c r="B14" s="56"/>
      <c r="G14" s="36" t="s">
        <v>506</v>
      </c>
      <c r="I14" s="7" t="s">
        <v>42</v>
      </c>
      <c r="M14" s="7" t="s">
        <v>5</v>
      </c>
      <c r="N14" s="154">
        <v>0.15</v>
      </c>
      <c r="O14" s="55"/>
    </row>
    <row r="15" spans="2:15" ht="15.75">
      <c r="B15" s="72" t="s">
        <v>11</v>
      </c>
      <c r="C15" s="24"/>
      <c r="D15" s="24"/>
      <c r="E15" s="24"/>
      <c r="F15" s="36" t="s">
        <v>58</v>
      </c>
      <c r="G15" s="36" t="s">
        <v>504</v>
      </c>
      <c r="I15" s="7" t="s">
        <v>24</v>
      </c>
      <c r="M15" s="7" t="s">
        <v>8</v>
      </c>
      <c r="N15" s="158">
        <v>6</v>
      </c>
      <c r="O15" s="55"/>
    </row>
    <row r="16" spans="2:15" ht="15.75">
      <c r="B16" s="56"/>
      <c r="C16" s="8" t="s">
        <v>27</v>
      </c>
      <c r="E16" s="12" t="s">
        <v>507</v>
      </c>
      <c r="F16" s="156">
        <v>1</v>
      </c>
      <c r="G16" s="23">
        <f>AA5</f>
        <v>1</v>
      </c>
      <c r="I16" s="7" t="s">
        <v>22</v>
      </c>
      <c r="M16" s="7" t="s">
        <v>21</v>
      </c>
      <c r="N16" s="158">
        <v>11</v>
      </c>
      <c r="O16" s="55"/>
    </row>
    <row r="17" spans="2:15" ht="15.75">
      <c r="B17" s="56"/>
      <c r="C17" s="11" t="s">
        <v>20</v>
      </c>
      <c r="E17" s="6" t="s">
        <v>5</v>
      </c>
      <c r="F17" s="157">
        <v>0.2</v>
      </c>
      <c r="I17" s="7" t="s">
        <v>23</v>
      </c>
      <c r="M17" s="7" t="s">
        <v>21</v>
      </c>
      <c r="N17" s="158">
        <v>2</v>
      </c>
      <c r="O17" s="107">
        <f>Z5</f>
        <v>3</v>
      </c>
    </row>
    <row r="18" spans="2:15" ht="15.75">
      <c r="B18" s="56"/>
      <c r="C18" s="8"/>
      <c r="E18" s="6"/>
      <c r="F18" s="3"/>
      <c r="I18" s="7" t="s">
        <v>29</v>
      </c>
      <c r="M18" s="7" t="s">
        <v>5</v>
      </c>
      <c r="N18" s="154">
        <v>0.35</v>
      </c>
      <c r="O18" s="55"/>
    </row>
    <row r="19" spans="2:15" ht="15.75">
      <c r="B19" s="72" t="s">
        <v>12</v>
      </c>
      <c r="F19" s="3"/>
      <c r="I19" s="7" t="s">
        <v>25</v>
      </c>
      <c r="M19" s="7" t="s">
        <v>5</v>
      </c>
      <c r="N19" s="154">
        <v>0.55</v>
      </c>
      <c r="O19" s="55"/>
    </row>
    <row r="20" spans="2:15" ht="15.75">
      <c r="B20" s="56"/>
      <c r="C20" s="8" t="s">
        <v>13</v>
      </c>
      <c r="E20" s="6" t="s">
        <v>5</v>
      </c>
      <c r="F20" s="153">
        <v>0.25</v>
      </c>
      <c r="I20" s="7" t="s">
        <v>43</v>
      </c>
      <c r="M20" s="7" t="s">
        <v>5</v>
      </c>
      <c r="N20" s="154">
        <v>0.95</v>
      </c>
      <c r="O20" s="55"/>
    </row>
    <row r="21" spans="2:15" ht="15.75">
      <c r="B21" s="56"/>
      <c r="C21" s="11" t="s">
        <v>32</v>
      </c>
      <c r="E21" s="6" t="s">
        <v>5</v>
      </c>
      <c r="F21" s="154">
        <v>0.75</v>
      </c>
      <c r="I21" s="7" t="s">
        <v>44</v>
      </c>
      <c r="M21" s="7" t="s">
        <v>5</v>
      </c>
      <c r="N21" s="157">
        <v>0.95</v>
      </c>
      <c r="O21" s="55"/>
    </row>
    <row r="22" spans="2:15" ht="15.75">
      <c r="B22" s="56"/>
      <c r="C22" s="15" t="s">
        <v>59</v>
      </c>
      <c r="E22" s="15" t="s">
        <v>5</v>
      </c>
      <c r="F22" s="154">
        <v>0.2</v>
      </c>
      <c r="O22" s="55"/>
    </row>
    <row r="23" spans="2:15" ht="16.5" thickBot="1">
      <c r="B23" s="63"/>
      <c r="C23" s="100" t="s">
        <v>33</v>
      </c>
      <c r="D23" s="64"/>
      <c r="E23" s="101" t="s">
        <v>5</v>
      </c>
      <c r="F23" s="155">
        <v>0.4</v>
      </c>
      <c r="G23" s="105">
        <f>AB5</f>
        <v>0.26</v>
      </c>
      <c r="H23" s="64"/>
      <c r="I23" s="64"/>
      <c r="J23" s="64"/>
      <c r="K23" s="64"/>
      <c r="L23" s="64"/>
      <c r="M23" s="64"/>
      <c r="N23" s="64"/>
      <c r="O23" s="65"/>
    </row>
    <row r="24" ht="2.25" customHeight="1"/>
    <row r="25" ht="4.5" customHeight="1" thickBot="1"/>
    <row r="26" spans="2:10" ht="20.25">
      <c r="B26" s="99" t="s">
        <v>118</v>
      </c>
      <c r="C26" s="53"/>
      <c r="D26" s="53"/>
      <c r="E26" s="53"/>
      <c r="F26" s="53"/>
      <c r="G26" s="53"/>
      <c r="H26" s="53"/>
      <c r="I26" s="53"/>
      <c r="J26" s="54"/>
    </row>
    <row r="27" spans="2:10" ht="9.75" customHeight="1">
      <c r="B27" s="102"/>
      <c r="J27" s="55"/>
    </row>
    <row r="28" spans="2:10" ht="15.75">
      <c r="B28" s="93" t="s">
        <v>121</v>
      </c>
      <c r="C28" s="3"/>
      <c r="E28" s="111">
        <f>'Distribution of Total Cost'!E3</f>
        <v>0.00584785351117653</v>
      </c>
      <c r="G28" s="7" t="s">
        <v>509</v>
      </c>
      <c r="H28" s="109"/>
      <c r="I28" s="109"/>
      <c r="J28" s="122">
        <f>E28*D9*D10*D11</f>
        <v>1871313.12357649</v>
      </c>
    </row>
    <row r="29" spans="2:10" ht="15.75">
      <c r="B29" s="93" t="s">
        <v>122</v>
      </c>
      <c r="C29" s="3"/>
      <c r="E29" s="111">
        <f>'Distribution of Total Cost'!E4</f>
        <v>0.019476711942182753</v>
      </c>
      <c r="G29" s="7" t="s">
        <v>124</v>
      </c>
      <c r="J29" s="108">
        <f>E28*D10</f>
        <v>0.0046782828089412245</v>
      </c>
    </row>
    <row r="30" spans="2:10" ht="15.75">
      <c r="B30" s="93" t="s">
        <v>90</v>
      </c>
      <c r="C30" s="3"/>
      <c r="E30" s="95">
        <f>'Factor analysis'!K33</f>
        <v>0.06924239684339559</v>
      </c>
      <c r="G30" s="109" t="s">
        <v>119</v>
      </c>
      <c r="H30" s="109"/>
      <c r="I30" s="109"/>
      <c r="J30" s="110">
        <v>0</v>
      </c>
    </row>
    <row r="31" spans="2:10" ht="15.75">
      <c r="B31" s="93" t="s">
        <v>91</v>
      </c>
      <c r="C31" s="3"/>
      <c r="E31" s="95">
        <f>'Factor analysis'!N33</f>
        <v>0.05785751291652155</v>
      </c>
      <c r="G31" s="109" t="s">
        <v>119</v>
      </c>
      <c r="H31" s="109"/>
      <c r="I31" s="109"/>
      <c r="J31" s="110">
        <v>0</v>
      </c>
    </row>
    <row r="32" spans="2:10" ht="15.75">
      <c r="B32" s="93" t="s">
        <v>92</v>
      </c>
      <c r="C32" s="3"/>
      <c r="E32" s="95">
        <f>'Factor analysis'!Q33</f>
        <v>0.008002103093410907</v>
      </c>
      <c r="G32" s="109" t="s">
        <v>119</v>
      </c>
      <c r="H32" s="109"/>
      <c r="I32" s="109"/>
      <c r="J32" s="110">
        <v>0</v>
      </c>
    </row>
    <row r="33" spans="2:10" ht="15.75">
      <c r="B33" s="93" t="s">
        <v>532</v>
      </c>
      <c r="C33" s="3"/>
      <c r="E33" s="95">
        <f>'Factor analysis'!T33</f>
        <v>0.042334355601286865</v>
      </c>
      <c r="G33" s="109" t="s">
        <v>119</v>
      </c>
      <c r="H33" s="109"/>
      <c r="I33" s="109"/>
      <c r="J33" s="110">
        <v>0</v>
      </c>
    </row>
    <row r="34" spans="2:10" ht="15.75">
      <c r="B34" s="93"/>
      <c r="C34" s="3"/>
      <c r="E34" s="95"/>
      <c r="G34" s="98"/>
      <c r="J34" s="103"/>
    </row>
    <row r="35" spans="2:10" ht="15.75">
      <c r="B35" s="72"/>
      <c r="J35" s="55"/>
    </row>
    <row r="36" spans="2:10" ht="16.5" thickBot="1">
      <c r="B36" s="63"/>
      <c r="C36" s="64"/>
      <c r="D36" s="64"/>
      <c r="E36" s="64"/>
      <c r="F36" s="64"/>
      <c r="G36" s="64"/>
      <c r="H36" s="64"/>
      <c r="I36" s="64"/>
      <c r="J36" s="65"/>
    </row>
    <row r="38" spans="2:11" ht="15.75">
      <c r="B38" s="98" t="s">
        <v>530</v>
      </c>
      <c r="K38" s="9"/>
    </row>
    <row r="39" spans="2:11" ht="15.75">
      <c r="B39" s="140" t="s">
        <v>531</v>
      </c>
      <c r="K39" s="9"/>
    </row>
    <row r="40" ht="15.75">
      <c r="K40" s="3"/>
    </row>
    <row r="41" ht="15.75">
      <c r="K41" s="3"/>
    </row>
    <row r="42" ht="15.75">
      <c r="K42" s="3"/>
    </row>
    <row r="43" ht="15.75">
      <c r="K43" s="9"/>
    </row>
    <row r="44" ht="15.75">
      <c r="K44" s="3"/>
    </row>
    <row r="45" ht="15.75">
      <c r="K45" s="3"/>
    </row>
    <row r="46" ht="15.75">
      <c r="K46" s="9"/>
    </row>
    <row r="47" ht="15.75">
      <c r="K47" s="9"/>
    </row>
    <row r="48" ht="15.75">
      <c r="K48" s="9"/>
    </row>
    <row r="49" ht="15.75">
      <c r="K49" s="9"/>
    </row>
  </sheetData>
  <sheetProtection sheet="1" objects="1" scenarios="1"/>
  <mergeCells count="8">
    <mergeCell ref="D10:E10"/>
    <mergeCell ref="D12:E12"/>
    <mergeCell ref="D7:E7"/>
    <mergeCell ref="B2:O2"/>
    <mergeCell ref="B3:O3"/>
    <mergeCell ref="D8:E8"/>
    <mergeCell ref="D9:E9"/>
    <mergeCell ref="D11:E11"/>
  </mergeCells>
  <printOptions/>
  <pageMargins left="0.75" right="0.75" top="1" bottom="1" header="0.5" footer="0.5"/>
  <pageSetup horizontalDpi="600" verticalDpi="600" orientation="landscape" scale="67" r:id="rId3"/>
  <headerFooter alignWithMargins="0">
    <oddFooter>&amp;L&amp;D&amp;C&amp;F&amp;RPage &amp;P of &amp;N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V107"/>
  <sheetViews>
    <sheetView zoomScale="75" zoomScaleNormal="75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19" sqref="D19"/>
    </sheetView>
  </sheetViews>
  <sheetFormatPr defaultColWidth="9.140625" defaultRowHeight="12.75"/>
  <cols>
    <col min="1" max="1" width="3.421875" style="7" customWidth="1"/>
    <col min="2" max="2" width="54.7109375" style="7" customWidth="1"/>
    <col min="3" max="3" width="37.57421875" style="7" customWidth="1"/>
    <col min="4" max="6" width="10.421875" style="3" customWidth="1"/>
    <col min="7" max="7" width="13.8515625" style="7" customWidth="1"/>
    <col min="8" max="8" width="3.7109375" style="7" customWidth="1"/>
    <col min="9" max="20" width="10.57421875" style="7" customWidth="1"/>
    <col min="21" max="16384" width="8.8515625" style="7" customWidth="1"/>
  </cols>
  <sheetData>
    <row r="1" spans="1:20" s="38" customFormat="1" ht="21" thickBot="1">
      <c r="A1" s="37" t="s">
        <v>46</v>
      </c>
      <c r="D1" s="39"/>
      <c r="E1" s="39"/>
      <c r="F1" s="39"/>
      <c r="G1" s="39"/>
      <c r="H1" s="39"/>
      <c r="I1" s="123" t="s">
        <v>47</v>
      </c>
      <c r="J1" s="124"/>
      <c r="K1" s="124"/>
      <c r="L1" s="124"/>
      <c r="M1" s="124"/>
      <c r="N1" s="125"/>
      <c r="O1" s="175" t="s">
        <v>48</v>
      </c>
      <c r="P1" s="176"/>
      <c r="Q1" s="176"/>
      <c r="R1" s="176"/>
      <c r="S1" s="176"/>
      <c r="T1" s="177"/>
    </row>
    <row r="2" spans="7:8" ht="15.75">
      <c r="G2" s="12"/>
      <c r="H2" s="12"/>
    </row>
    <row r="3" spans="9:20" ht="15.75">
      <c r="I3" s="178" t="s">
        <v>31</v>
      </c>
      <c r="J3" s="179"/>
      <c r="K3" s="180"/>
      <c r="L3" s="181" t="s">
        <v>39</v>
      </c>
      <c r="M3" s="182"/>
      <c r="N3" s="183"/>
      <c r="O3" s="181" t="s">
        <v>38</v>
      </c>
      <c r="P3" s="182"/>
      <c r="Q3" s="183"/>
      <c r="R3" s="181" t="s">
        <v>39</v>
      </c>
      <c r="S3" s="182"/>
      <c r="T3" s="183"/>
    </row>
    <row r="4" spans="7:20" ht="15.75">
      <c r="G4" s="24" t="s">
        <v>35</v>
      </c>
      <c r="H4" s="24"/>
      <c r="I4" s="36" t="s">
        <v>45</v>
      </c>
      <c r="J4" s="36" t="s">
        <v>45</v>
      </c>
      <c r="K4" s="22"/>
      <c r="L4" s="36" t="s">
        <v>45</v>
      </c>
      <c r="M4" s="36" t="s">
        <v>45</v>
      </c>
      <c r="N4" s="23"/>
      <c r="O4" s="36" t="s">
        <v>45</v>
      </c>
      <c r="P4" s="36" t="s">
        <v>45</v>
      </c>
      <c r="Q4" s="23"/>
      <c r="R4" s="36" t="s">
        <v>45</v>
      </c>
      <c r="S4" s="36" t="s">
        <v>45</v>
      </c>
      <c r="T4" s="23"/>
    </row>
    <row r="5" spans="1:20" s="24" customFormat="1" ht="15.75">
      <c r="A5" s="33" t="s">
        <v>0</v>
      </c>
      <c r="C5" s="33" t="s">
        <v>1</v>
      </c>
      <c r="D5" s="34" t="s">
        <v>36</v>
      </c>
      <c r="E5" s="34" t="s">
        <v>18</v>
      </c>
      <c r="F5" s="34" t="s">
        <v>19</v>
      </c>
      <c r="G5" s="34" t="s">
        <v>2</v>
      </c>
      <c r="H5" s="34"/>
      <c r="I5" s="34" t="s">
        <v>14</v>
      </c>
      <c r="J5" s="34" t="s">
        <v>15</v>
      </c>
      <c r="K5" s="34" t="s">
        <v>3</v>
      </c>
      <c r="L5" s="34" t="s">
        <v>14</v>
      </c>
      <c r="M5" s="34" t="s">
        <v>15</v>
      </c>
      <c r="N5" s="34" t="s">
        <v>4</v>
      </c>
      <c r="O5" s="34" t="s">
        <v>14</v>
      </c>
      <c r="P5" s="34" t="s">
        <v>15</v>
      </c>
      <c r="Q5" s="34" t="s">
        <v>3</v>
      </c>
      <c r="R5" s="34" t="s">
        <v>14</v>
      </c>
      <c r="S5" s="34" t="s">
        <v>15</v>
      </c>
      <c r="T5" s="34" t="s">
        <v>4</v>
      </c>
    </row>
    <row r="6" spans="1:20" ht="15.75">
      <c r="A6" s="35" t="s">
        <v>10</v>
      </c>
      <c r="B6" s="5"/>
      <c r="C6" s="6"/>
      <c r="N6" s="12"/>
      <c r="O6" s="12"/>
      <c r="P6" s="12"/>
      <c r="T6" s="12"/>
    </row>
    <row r="7" spans="2:22" ht="15.75">
      <c r="B7" s="8" t="s">
        <v>26</v>
      </c>
      <c r="C7" s="6" t="s">
        <v>5</v>
      </c>
      <c r="D7" s="41">
        <f>'Inputs &amp; Results'!N9</f>
        <v>1.1</v>
      </c>
      <c r="E7" s="9">
        <v>1.1</v>
      </c>
      <c r="F7" s="9">
        <v>0.03</v>
      </c>
      <c r="G7" s="10">
        <f>(D7-E7)/F7</f>
        <v>0</v>
      </c>
      <c r="H7" s="10"/>
      <c r="I7" s="25">
        <v>50</v>
      </c>
      <c r="J7" s="29" t="s">
        <v>16</v>
      </c>
      <c r="K7" s="28">
        <f>I7/SUM(I$7:I$29)*IF(J7="neg",-1,1)</f>
        <v>-0.12658227848101267</v>
      </c>
      <c r="L7" s="7">
        <v>0</v>
      </c>
      <c r="M7" s="23" t="s">
        <v>16</v>
      </c>
      <c r="N7" s="28">
        <f>L7/SUM(L$7:L$29)*IF(M7="neg",-1,1)</f>
        <v>0</v>
      </c>
      <c r="O7" s="25">
        <v>100</v>
      </c>
      <c r="P7" s="23" t="s">
        <v>16</v>
      </c>
      <c r="Q7" s="28">
        <f>O7/SUM(O$7:O$29)*IF(P7="neg",-1,1)</f>
        <v>-0.39215686274509803</v>
      </c>
      <c r="R7" s="7">
        <v>10</v>
      </c>
      <c r="S7" s="23" t="s">
        <v>16</v>
      </c>
      <c r="T7" s="28">
        <f>R7/SUM(R$7:R$29)*IF(S7="neg",-1,1)</f>
        <v>-0.019230769230769232</v>
      </c>
      <c r="V7" s="29"/>
    </row>
    <row r="8" spans="2:22" ht="15.75">
      <c r="B8" s="11" t="s">
        <v>40</v>
      </c>
      <c r="C8" s="6" t="s">
        <v>5</v>
      </c>
      <c r="D8" s="41">
        <f>'Inputs &amp; Results'!N10</f>
        <v>0.25</v>
      </c>
      <c r="E8" s="3">
        <v>0.65</v>
      </c>
      <c r="F8" s="3">
        <v>0.1</v>
      </c>
      <c r="G8" s="10">
        <f aca="true" t="shared" si="0" ref="G8:G18">(D8-E8)/F8</f>
        <v>-4</v>
      </c>
      <c r="H8" s="10"/>
      <c r="I8" s="26">
        <v>60</v>
      </c>
      <c r="J8" s="30" t="s">
        <v>17</v>
      </c>
      <c r="K8" s="28">
        <f>I8/SUM(I$7:I$29)*IF(J8="neg",-1,1)</f>
        <v>0.1518987341772152</v>
      </c>
      <c r="L8" s="7">
        <v>0</v>
      </c>
      <c r="M8" s="23" t="s">
        <v>17</v>
      </c>
      <c r="N8" s="28">
        <f>L8/SUM(L$7:L$29)*IF(M8="neg",-1,1)</f>
        <v>0</v>
      </c>
      <c r="O8" s="26">
        <v>0</v>
      </c>
      <c r="P8" s="23" t="s">
        <v>17</v>
      </c>
      <c r="Q8" s="28">
        <f>O8/SUM(O$7:O$29)*IF(P8="neg",-1,1)</f>
        <v>0</v>
      </c>
      <c r="R8" s="7">
        <v>20</v>
      </c>
      <c r="S8" s="23" t="s">
        <v>17</v>
      </c>
      <c r="T8" s="28">
        <f>R8/SUM(R$7:R$29)*IF(S8="neg",-1,1)</f>
        <v>0.038461538461538464</v>
      </c>
      <c r="V8" s="30"/>
    </row>
    <row r="9" spans="2:22" ht="15.75">
      <c r="B9" s="11" t="s">
        <v>6</v>
      </c>
      <c r="C9" s="13" t="s">
        <v>8</v>
      </c>
      <c r="D9" s="2">
        <f>'Inputs &amp; Results'!N11</f>
        <v>2</v>
      </c>
      <c r="E9" s="3">
        <v>6</v>
      </c>
      <c r="F9" s="3">
        <v>1</v>
      </c>
      <c r="G9" s="10">
        <f t="shared" si="0"/>
        <v>-4</v>
      </c>
      <c r="H9" s="10"/>
      <c r="I9" s="26">
        <v>10</v>
      </c>
      <c r="J9" s="30" t="s">
        <v>16</v>
      </c>
      <c r="K9" s="28">
        <f aca="true" t="shared" si="1" ref="K9:K28">I9/SUM(I$7:I$29)*IF(J9="neg",-1,1)</f>
        <v>-0.02531645569620253</v>
      </c>
      <c r="L9" s="7">
        <v>10</v>
      </c>
      <c r="M9" s="23" t="s">
        <v>16</v>
      </c>
      <c r="N9" s="28">
        <f aca="true" t="shared" si="2" ref="N9:N28">L9/SUM(L$7:L$29)*IF(M9="neg",-1,1)</f>
        <v>-0.019801980198019802</v>
      </c>
      <c r="O9" s="26">
        <v>0</v>
      </c>
      <c r="P9" s="23" t="s">
        <v>16</v>
      </c>
      <c r="Q9" s="28">
        <f aca="true" t="shared" si="3" ref="Q9:Q28">O9/SUM(O$7:O$29)*IF(P9="neg",-1,1)</f>
        <v>0</v>
      </c>
      <c r="R9" s="7">
        <v>5</v>
      </c>
      <c r="S9" s="23" t="s">
        <v>16</v>
      </c>
      <c r="T9" s="28">
        <f aca="true" t="shared" si="4" ref="T9:T28">R9/SUM(R$7:R$29)*IF(S9="neg",-1,1)</f>
        <v>-0.009615384615384616</v>
      </c>
      <c r="V9" s="30"/>
    </row>
    <row r="10" spans="2:22" ht="15.75">
      <c r="B10" s="11" t="s">
        <v>7</v>
      </c>
      <c r="C10" s="12" t="s">
        <v>9</v>
      </c>
      <c r="D10" s="2">
        <f>'Inputs &amp; Results'!N12</f>
        <v>5</v>
      </c>
      <c r="E10" s="3">
        <v>7</v>
      </c>
      <c r="F10" s="3">
        <v>1</v>
      </c>
      <c r="G10" s="10">
        <f t="shared" si="0"/>
        <v>-2</v>
      </c>
      <c r="H10" s="10"/>
      <c r="I10" s="26">
        <v>10</v>
      </c>
      <c r="J10" s="30" t="s">
        <v>16</v>
      </c>
      <c r="K10" s="28">
        <f t="shared" si="1"/>
        <v>-0.02531645569620253</v>
      </c>
      <c r="L10" s="7">
        <v>10</v>
      </c>
      <c r="M10" s="23" t="s">
        <v>16</v>
      </c>
      <c r="N10" s="28">
        <f t="shared" si="2"/>
        <v>-0.019801980198019802</v>
      </c>
      <c r="O10" s="26">
        <v>0</v>
      </c>
      <c r="P10" s="23" t="s">
        <v>16</v>
      </c>
      <c r="Q10" s="28">
        <f t="shared" si="3"/>
        <v>0</v>
      </c>
      <c r="R10" s="7">
        <v>5</v>
      </c>
      <c r="S10" s="23" t="s">
        <v>16</v>
      </c>
      <c r="T10" s="28">
        <f t="shared" si="4"/>
        <v>-0.009615384615384616</v>
      </c>
      <c r="V10" s="30"/>
    </row>
    <row r="11" spans="2:22" ht="15.75">
      <c r="B11" s="11" t="s">
        <v>41</v>
      </c>
      <c r="C11" s="6" t="s">
        <v>5</v>
      </c>
      <c r="D11" s="41">
        <f>'Inputs &amp; Results'!N13</f>
        <v>0.6</v>
      </c>
      <c r="E11" s="9">
        <f>0.75*$D23+0.35*(1-$D23)</f>
        <v>0.43</v>
      </c>
      <c r="F11" s="9">
        <f>0.05*$D23+0.1*(1-$D23)</f>
        <v>0.09000000000000002</v>
      </c>
      <c r="G11" s="10">
        <f t="shared" si="0"/>
        <v>1.8888888888888882</v>
      </c>
      <c r="H11" s="10"/>
      <c r="I11" s="26">
        <v>5</v>
      </c>
      <c r="J11" s="30" t="s">
        <v>16</v>
      </c>
      <c r="K11" s="28">
        <f t="shared" si="1"/>
        <v>-0.012658227848101266</v>
      </c>
      <c r="L11" s="7">
        <v>0</v>
      </c>
      <c r="M11" s="23" t="s">
        <v>16</v>
      </c>
      <c r="N11" s="28">
        <f t="shared" si="2"/>
        <v>0</v>
      </c>
      <c r="O11" s="26">
        <v>0</v>
      </c>
      <c r="P11" s="23" t="s">
        <v>16</v>
      </c>
      <c r="Q11" s="28">
        <f t="shared" si="3"/>
        <v>0</v>
      </c>
      <c r="R11" s="7">
        <v>15</v>
      </c>
      <c r="S11" s="23" t="s">
        <v>17</v>
      </c>
      <c r="T11" s="28">
        <f t="shared" si="4"/>
        <v>0.028846153846153848</v>
      </c>
      <c r="V11" s="30"/>
    </row>
    <row r="12" spans="2:22" ht="15.75">
      <c r="B12" s="11" t="s">
        <v>42</v>
      </c>
      <c r="C12" s="6" t="s">
        <v>5</v>
      </c>
      <c r="D12" s="41">
        <f>'Inputs &amp; Results'!N14</f>
        <v>0.15</v>
      </c>
      <c r="E12" s="9">
        <v>0.15</v>
      </c>
      <c r="F12" s="9">
        <v>0.05</v>
      </c>
      <c r="G12" s="10">
        <f t="shared" si="0"/>
        <v>0</v>
      </c>
      <c r="H12" s="10"/>
      <c r="I12" s="27">
        <v>45</v>
      </c>
      <c r="J12" s="30" t="s">
        <v>17</v>
      </c>
      <c r="K12" s="28">
        <f t="shared" si="1"/>
        <v>0.11392405063291139</v>
      </c>
      <c r="L12" s="7">
        <v>10</v>
      </c>
      <c r="M12" s="23" t="s">
        <v>17</v>
      </c>
      <c r="N12" s="28">
        <f t="shared" si="2"/>
        <v>0.019801980198019802</v>
      </c>
      <c r="O12" s="27">
        <v>0</v>
      </c>
      <c r="P12" s="23" t="s">
        <v>17</v>
      </c>
      <c r="Q12" s="28">
        <f t="shared" si="3"/>
        <v>0</v>
      </c>
      <c r="R12" s="7">
        <v>0</v>
      </c>
      <c r="S12" s="23" t="s">
        <v>17</v>
      </c>
      <c r="T12" s="28">
        <f t="shared" si="4"/>
        <v>0</v>
      </c>
      <c r="V12" s="30"/>
    </row>
    <row r="13" spans="2:22" ht="15.75">
      <c r="B13" s="8" t="s">
        <v>24</v>
      </c>
      <c r="C13" s="13" t="s">
        <v>8</v>
      </c>
      <c r="D13" s="2">
        <f>'Inputs &amp; Results'!N15</f>
        <v>6</v>
      </c>
      <c r="E13" s="3">
        <v>6</v>
      </c>
      <c r="F13" s="3">
        <v>1</v>
      </c>
      <c r="G13" s="10">
        <f>(D13-E13)/F13</f>
        <v>0</v>
      </c>
      <c r="H13" s="10"/>
      <c r="I13" s="27">
        <v>0</v>
      </c>
      <c r="J13" s="30" t="s">
        <v>16</v>
      </c>
      <c r="K13" s="28">
        <f t="shared" si="1"/>
        <v>0</v>
      </c>
      <c r="L13" s="7">
        <v>20</v>
      </c>
      <c r="M13" s="23" t="s">
        <v>16</v>
      </c>
      <c r="N13" s="28">
        <f t="shared" si="2"/>
        <v>-0.039603960396039604</v>
      </c>
      <c r="O13" s="27">
        <v>50</v>
      </c>
      <c r="P13" s="23" t="s">
        <v>16</v>
      </c>
      <c r="Q13" s="28">
        <f t="shared" si="3"/>
        <v>-0.19607843137254902</v>
      </c>
      <c r="R13" s="7">
        <v>20</v>
      </c>
      <c r="S13" s="23" t="s">
        <v>17</v>
      </c>
      <c r="T13" s="28">
        <f t="shared" si="4"/>
        <v>0.038461538461538464</v>
      </c>
      <c r="V13" s="30"/>
    </row>
    <row r="14" spans="2:22" ht="15.75">
      <c r="B14" s="8" t="s">
        <v>22</v>
      </c>
      <c r="C14" s="6" t="s">
        <v>21</v>
      </c>
      <c r="D14" s="42">
        <f>'Inputs &amp; Results'!N16</f>
        <v>11</v>
      </c>
      <c r="E14" s="3">
        <v>100</v>
      </c>
      <c r="F14" s="3">
        <v>15</v>
      </c>
      <c r="G14" s="10">
        <f t="shared" si="0"/>
        <v>-5.933333333333334</v>
      </c>
      <c r="H14" s="10"/>
      <c r="I14" s="27">
        <v>5</v>
      </c>
      <c r="J14" s="30" t="s">
        <v>16</v>
      </c>
      <c r="K14" s="28">
        <f t="shared" si="1"/>
        <v>-0.012658227848101266</v>
      </c>
      <c r="L14" s="7">
        <v>30</v>
      </c>
      <c r="M14" s="23" t="s">
        <v>16</v>
      </c>
      <c r="N14" s="28">
        <f t="shared" si="2"/>
        <v>-0.0594059405940594</v>
      </c>
      <c r="O14" s="27">
        <v>0</v>
      </c>
      <c r="P14" s="23" t="s">
        <v>16</v>
      </c>
      <c r="Q14" s="28">
        <f t="shared" si="3"/>
        <v>0</v>
      </c>
      <c r="R14" s="7">
        <v>50</v>
      </c>
      <c r="S14" s="23" t="s">
        <v>16</v>
      </c>
      <c r="T14" s="28">
        <f t="shared" si="4"/>
        <v>-0.09615384615384616</v>
      </c>
      <c r="V14" s="30"/>
    </row>
    <row r="15" spans="2:22" ht="15.75">
      <c r="B15" s="8" t="s">
        <v>23</v>
      </c>
      <c r="C15" s="6" t="s">
        <v>21</v>
      </c>
      <c r="D15" s="42">
        <f>'Inputs &amp; Results'!N17</f>
        <v>2</v>
      </c>
      <c r="E15" s="3">
        <v>4</v>
      </c>
      <c r="F15" s="3">
        <v>0.5</v>
      </c>
      <c r="G15" s="10">
        <f t="shared" si="0"/>
        <v>-4</v>
      </c>
      <c r="H15" s="10"/>
      <c r="I15" s="27">
        <v>5</v>
      </c>
      <c r="J15" s="30" t="s">
        <v>16</v>
      </c>
      <c r="K15" s="28">
        <f t="shared" si="1"/>
        <v>-0.012658227848101266</v>
      </c>
      <c r="L15" s="7">
        <v>100</v>
      </c>
      <c r="M15" s="23" t="s">
        <v>16</v>
      </c>
      <c r="N15" s="28">
        <f t="shared" si="2"/>
        <v>-0.19801980198019803</v>
      </c>
      <c r="O15" s="27">
        <v>0</v>
      </c>
      <c r="P15" s="23" t="s">
        <v>16</v>
      </c>
      <c r="Q15" s="28">
        <f t="shared" si="3"/>
        <v>0</v>
      </c>
      <c r="R15" s="7">
        <v>50</v>
      </c>
      <c r="S15" s="23" t="s">
        <v>16</v>
      </c>
      <c r="T15" s="28">
        <f t="shared" si="4"/>
        <v>-0.09615384615384616</v>
      </c>
      <c r="V15" s="30"/>
    </row>
    <row r="16" spans="2:22" ht="15.75">
      <c r="B16" s="8" t="s">
        <v>29</v>
      </c>
      <c r="C16" s="6" t="s">
        <v>5</v>
      </c>
      <c r="D16" s="41">
        <f>'Inputs &amp; Results'!N18</f>
        <v>0.35</v>
      </c>
      <c r="E16" s="3">
        <v>0.2</v>
      </c>
      <c r="F16" s="3">
        <v>0.04</v>
      </c>
      <c r="G16" s="10">
        <f t="shared" si="0"/>
        <v>3.749999999999999</v>
      </c>
      <c r="H16" s="10"/>
      <c r="I16" s="27">
        <v>0</v>
      </c>
      <c r="J16" s="30" t="s">
        <v>17</v>
      </c>
      <c r="K16" s="28">
        <f t="shared" si="1"/>
        <v>0</v>
      </c>
      <c r="L16" s="7">
        <v>30</v>
      </c>
      <c r="M16" s="23" t="s">
        <v>17</v>
      </c>
      <c r="N16" s="28">
        <f t="shared" si="2"/>
        <v>0.0594059405940594</v>
      </c>
      <c r="O16" s="27">
        <v>0</v>
      </c>
      <c r="P16" s="23" t="s">
        <v>17</v>
      </c>
      <c r="Q16" s="28">
        <f t="shared" si="3"/>
        <v>0</v>
      </c>
      <c r="R16" s="7">
        <v>60</v>
      </c>
      <c r="S16" s="23" t="s">
        <v>17</v>
      </c>
      <c r="T16" s="28">
        <f t="shared" si="4"/>
        <v>0.11538461538461539</v>
      </c>
      <c r="V16" s="30"/>
    </row>
    <row r="17" spans="2:22" ht="15.75">
      <c r="B17" s="8" t="s">
        <v>25</v>
      </c>
      <c r="C17" s="6" t="s">
        <v>5</v>
      </c>
      <c r="D17" s="41">
        <f>'Inputs &amp; Results'!N19</f>
        <v>0.55</v>
      </c>
      <c r="E17" s="3">
        <v>0.5</v>
      </c>
      <c r="F17" s="3">
        <v>0.1</v>
      </c>
      <c r="G17" s="10">
        <f t="shared" si="0"/>
        <v>0.5000000000000004</v>
      </c>
      <c r="H17" s="10"/>
      <c r="I17" s="27">
        <v>0</v>
      </c>
      <c r="J17" s="30" t="s">
        <v>17</v>
      </c>
      <c r="K17" s="28">
        <f t="shared" si="1"/>
        <v>0</v>
      </c>
      <c r="L17" s="7">
        <v>100</v>
      </c>
      <c r="M17" s="23" t="s">
        <v>17</v>
      </c>
      <c r="N17" s="28">
        <f t="shared" si="2"/>
        <v>0.19801980198019803</v>
      </c>
      <c r="O17" s="27">
        <v>0</v>
      </c>
      <c r="P17" s="23" t="s">
        <v>17</v>
      </c>
      <c r="Q17" s="28">
        <f t="shared" si="3"/>
        <v>0</v>
      </c>
      <c r="R17" s="7">
        <v>60</v>
      </c>
      <c r="S17" s="23" t="s">
        <v>17</v>
      </c>
      <c r="T17" s="28">
        <f t="shared" si="4"/>
        <v>0.11538461538461539</v>
      </c>
      <c r="V17" s="30"/>
    </row>
    <row r="18" spans="2:22" ht="15.75">
      <c r="B18" s="8" t="s">
        <v>43</v>
      </c>
      <c r="C18" s="15" t="s">
        <v>5</v>
      </c>
      <c r="D18" s="41">
        <f>'Inputs &amp; Results'!N20</f>
        <v>0.95</v>
      </c>
      <c r="E18" s="9">
        <v>1</v>
      </c>
      <c r="F18" s="9">
        <v>0.03</v>
      </c>
      <c r="G18" s="10">
        <f t="shared" si="0"/>
        <v>-1.6666666666666683</v>
      </c>
      <c r="H18" s="10"/>
      <c r="I18" s="27">
        <v>40</v>
      </c>
      <c r="J18" s="30" t="s">
        <v>16</v>
      </c>
      <c r="K18" s="28">
        <f t="shared" si="1"/>
        <v>-0.10126582278481013</v>
      </c>
      <c r="L18" s="7">
        <v>70</v>
      </c>
      <c r="M18" s="23" t="s">
        <v>16</v>
      </c>
      <c r="N18" s="28">
        <f t="shared" si="2"/>
        <v>-0.13861386138613863</v>
      </c>
      <c r="O18" s="27">
        <v>0</v>
      </c>
      <c r="P18" s="23" t="s">
        <v>16</v>
      </c>
      <c r="Q18" s="28">
        <f t="shared" si="3"/>
        <v>0</v>
      </c>
      <c r="R18" s="7">
        <v>80</v>
      </c>
      <c r="S18" s="23" t="s">
        <v>16</v>
      </c>
      <c r="T18" s="28">
        <f t="shared" si="4"/>
        <v>-0.15384615384615385</v>
      </c>
      <c r="V18" s="30"/>
    </row>
    <row r="19" spans="2:22" ht="15.75">
      <c r="B19" s="8" t="s">
        <v>44</v>
      </c>
      <c r="C19" s="15" t="s">
        <v>5</v>
      </c>
      <c r="D19" s="41">
        <f>'Inputs &amp; Results'!N21</f>
        <v>0.95</v>
      </c>
      <c r="E19" s="9">
        <v>1</v>
      </c>
      <c r="F19" s="9">
        <v>0.03</v>
      </c>
      <c r="G19" s="10">
        <f>(D19-E19)/F19</f>
        <v>-1.6666666666666683</v>
      </c>
      <c r="H19" s="10"/>
      <c r="I19" s="27">
        <v>60</v>
      </c>
      <c r="J19" s="30" t="s">
        <v>16</v>
      </c>
      <c r="K19" s="28">
        <f t="shared" si="1"/>
        <v>-0.1518987341772152</v>
      </c>
      <c r="L19" s="7">
        <v>20</v>
      </c>
      <c r="M19" s="23" t="s">
        <v>16</v>
      </c>
      <c r="N19" s="28">
        <f t="shared" si="2"/>
        <v>-0.039603960396039604</v>
      </c>
      <c r="O19" s="27">
        <v>0</v>
      </c>
      <c r="P19" s="23" t="s">
        <v>16</v>
      </c>
      <c r="Q19" s="28">
        <f t="shared" si="3"/>
        <v>0</v>
      </c>
      <c r="R19" s="7">
        <v>20</v>
      </c>
      <c r="S19" s="23" t="s">
        <v>16</v>
      </c>
      <c r="T19" s="28">
        <f t="shared" si="4"/>
        <v>-0.038461538461538464</v>
      </c>
      <c r="V19" s="30"/>
    </row>
    <row r="20" spans="7:22" ht="15.75">
      <c r="G20" s="10"/>
      <c r="H20" s="10"/>
      <c r="I20" s="26"/>
      <c r="J20" s="23"/>
      <c r="K20" s="28">
        <f t="shared" si="1"/>
        <v>0</v>
      </c>
      <c r="M20" s="23"/>
      <c r="N20" s="28">
        <f t="shared" si="2"/>
        <v>0</v>
      </c>
      <c r="O20" s="26"/>
      <c r="P20" s="22"/>
      <c r="Q20" s="28">
        <f t="shared" si="3"/>
        <v>0</v>
      </c>
      <c r="S20" s="23"/>
      <c r="T20" s="28">
        <f t="shared" si="4"/>
        <v>0</v>
      </c>
      <c r="V20" s="23"/>
    </row>
    <row r="21" spans="1:22" ht="15.75">
      <c r="A21" s="35" t="s">
        <v>11</v>
      </c>
      <c r="G21" s="10"/>
      <c r="H21" s="10"/>
      <c r="I21" s="26"/>
      <c r="J21" s="23"/>
      <c r="K21" s="28">
        <f t="shared" si="1"/>
        <v>0</v>
      </c>
      <c r="M21" s="23"/>
      <c r="N21" s="28">
        <f t="shared" si="2"/>
        <v>0</v>
      </c>
      <c r="O21" s="26"/>
      <c r="P21" s="22"/>
      <c r="Q21" s="28">
        <f t="shared" si="3"/>
        <v>0</v>
      </c>
      <c r="S21" s="23"/>
      <c r="T21" s="28">
        <f t="shared" si="4"/>
        <v>0</v>
      </c>
      <c r="V21" s="23"/>
    </row>
    <row r="22" spans="2:22" ht="15.75">
      <c r="B22" s="8" t="s">
        <v>27</v>
      </c>
      <c r="C22" s="12" t="s">
        <v>28</v>
      </c>
      <c r="D22" s="3">
        <f>'Inputs &amp; Results'!F16</f>
        <v>1</v>
      </c>
      <c r="E22" s="3">
        <v>4</v>
      </c>
      <c r="F22" s="3">
        <v>0.5</v>
      </c>
      <c r="G22" s="10">
        <f>(D22-E22)/F22</f>
        <v>-6</v>
      </c>
      <c r="H22" s="17"/>
      <c r="I22" s="27">
        <v>50</v>
      </c>
      <c r="J22" s="30" t="s">
        <v>17</v>
      </c>
      <c r="K22" s="28">
        <f t="shared" si="1"/>
        <v>0.12658227848101267</v>
      </c>
      <c r="L22" s="7">
        <v>0</v>
      </c>
      <c r="M22" s="23" t="s">
        <v>17</v>
      </c>
      <c r="N22" s="28">
        <f t="shared" si="2"/>
        <v>0</v>
      </c>
      <c r="O22" s="27">
        <v>15</v>
      </c>
      <c r="P22" s="23" t="s">
        <v>16</v>
      </c>
      <c r="Q22" s="28">
        <f t="shared" si="3"/>
        <v>-0.058823529411764705</v>
      </c>
      <c r="R22" s="7">
        <v>10</v>
      </c>
      <c r="S22" s="23" t="s">
        <v>17</v>
      </c>
      <c r="T22" s="28">
        <f t="shared" si="4"/>
        <v>0.019230769230769232</v>
      </c>
      <c r="V22" s="30"/>
    </row>
    <row r="23" spans="2:22" ht="15.75">
      <c r="B23" s="11" t="s">
        <v>20</v>
      </c>
      <c r="C23" s="6" t="s">
        <v>5</v>
      </c>
      <c r="D23" s="9">
        <f>'Inputs &amp; Results'!F17</f>
        <v>0.2</v>
      </c>
      <c r="E23" s="9">
        <v>0.8</v>
      </c>
      <c r="F23" s="9">
        <v>0.075</v>
      </c>
      <c r="G23" s="10">
        <f>(D23-E23)/F23</f>
        <v>-8.000000000000002</v>
      </c>
      <c r="H23" s="10"/>
      <c r="I23" s="27">
        <v>10</v>
      </c>
      <c r="J23" s="30" t="s">
        <v>16</v>
      </c>
      <c r="K23" s="28">
        <f t="shared" si="1"/>
        <v>-0.02531645569620253</v>
      </c>
      <c r="L23" s="7">
        <v>10</v>
      </c>
      <c r="M23" s="23" t="s">
        <v>17</v>
      </c>
      <c r="N23" s="28">
        <f t="shared" si="2"/>
        <v>0.019801980198019802</v>
      </c>
      <c r="O23" s="27">
        <v>5</v>
      </c>
      <c r="P23" s="23" t="s">
        <v>17</v>
      </c>
      <c r="Q23" s="28">
        <f t="shared" si="3"/>
        <v>0.0196078431372549</v>
      </c>
      <c r="R23" s="7">
        <v>0</v>
      </c>
      <c r="S23" s="23" t="s">
        <v>16</v>
      </c>
      <c r="T23" s="28">
        <f t="shared" si="4"/>
        <v>0</v>
      </c>
      <c r="V23" s="30"/>
    </row>
    <row r="24" spans="2:22" ht="15.75">
      <c r="B24" s="8"/>
      <c r="C24" s="6"/>
      <c r="G24" s="10"/>
      <c r="H24" s="10"/>
      <c r="I24" s="26"/>
      <c r="J24" s="23"/>
      <c r="K24" s="28">
        <f t="shared" si="1"/>
        <v>0</v>
      </c>
      <c r="M24" s="23"/>
      <c r="N24" s="28">
        <f t="shared" si="2"/>
        <v>0</v>
      </c>
      <c r="O24" s="26"/>
      <c r="P24" s="22"/>
      <c r="Q24" s="28">
        <f t="shared" si="3"/>
        <v>0</v>
      </c>
      <c r="S24" s="23"/>
      <c r="T24" s="28">
        <f t="shared" si="4"/>
        <v>0</v>
      </c>
      <c r="V24" s="23"/>
    </row>
    <row r="25" spans="1:22" ht="15.75">
      <c r="A25" s="35" t="s">
        <v>12</v>
      </c>
      <c r="G25" s="10"/>
      <c r="H25" s="10"/>
      <c r="I25" s="26"/>
      <c r="J25" s="23"/>
      <c r="K25" s="28">
        <f t="shared" si="1"/>
        <v>0</v>
      </c>
      <c r="M25" s="23"/>
      <c r="N25" s="28">
        <f t="shared" si="2"/>
        <v>0</v>
      </c>
      <c r="O25" s="26"/>
      <c r="P25" s="22"/>
      <c r="Q25" s="28">
        <f t="shared" si="3"/>
        <v>0</v>
      </c>
      <c r="S25" s="23"/>
      <c r="T25" s="28">
        <f t="shared" si="4"/>
        <v>0</v>
      </c>
      <c r="V25" s="23"/>
    </row>
    <row r="26" spans="2:22" ht="15.75">
      <c r="B26" s="8" t="s">
        <v>13</v>
      </c>
      <c r="C26" s="6" t="s">
        <v>5</v>
      </c>
      <c r="D26" s="9">
        <f>'Inputs &amp; Results'!F20</f>
        <v>0.25</v>
      </c>
      <c r="E26" s="9">
        <v>0.25</v>
      </c>
      <c r="F26" s="9">
        <v>0.05</v>
      </c>
      <c r="G26" s="10">
        <f>(D26-E26)/F26</f>
        <v>0</v>
      </c>
      <c r="H26" s="17"/>
      <c r="I26" s="18">
        <v>25</v>
      </c>
      <c r="J26" s="20" t="s">
        <v>16</v>
      </c>
      <c r="K26" s="28">
        <f t="shared" si="1"/>
        <v>-0.06329113924050633</v>
      </c>
      <c r="L26" s="7">
        <v>25</v>
      </c>
      <c r="M26" s="23" t="s">
        <v>16</v>
      </c>
      <c r="N26" s="28">
        <f t="shared" si="2"/>
        <v>-0.04950495049504951</v>
      </c>
      <c r="O26" s="18">
        <v>10</v>
      </c>
      <c r="P26" s="23" t="s">
        <v>17</v>
      </c>
      <c r="Q26" s="28">
        <f t="shared" si="3"/>
        <v>0.0392156862745098</v>
      </c>
      <c r="R26" s="7">
        <v>10</v>
      </c>
      <c r="S26" s="23" t="s">
        <v>16</v>
      </c>
      <c r="T26" s="28">
        <f t="shared" si="4"/>
        <v>-0.019230769230769232</v>
      </c>
      <c r="V26" s="20"/>
    </row>
    <row r="27" spans="2:22" ht="15.75">
      <c r="B27" s="11" t="s">
        <v>32</v>
      </c>
      <c r="C27" s="6" t="s">
        <v>5</v>
      </c>
      <c r="D27" s="9">
        <f>'Inputs &amp; Results'!F21</f>
        <v>0.75</v>
      </c>
      <c r="E27" s="9">
        <v>0.8</v>
      </c>
      <c r="F27" s="9">
        <v>0.8</v>
      </c>
      <c r="G27" s="10">
        <f>(D27-E27)/F27</f>
        <v>-0.06250000000000006</v>
      </c>
      <c r="H27" s="16"/>
      <c r="I27" s="18">
        <v>10</v>
      </c>
      <c r="J27" s="31" t="s">
        <v>16</v>
      </c>
      <c r="K27" s="28">
        <f t="shared" si="1"/>
        <v>-0.02531645569620253</v>
      </c>
      <c r="L27" s="7">
        <v>10</v>
      </c>
      <c r="M27" s="23" t="s">
        <v>16</v>
      </c>
      <c r="N27" s="28">
        <f t="shared" si="2"/>
        <v>-0.019801980198019802</v>
      </c>
      <c r="O27" s="18">
        <v>0</v>
      </c>
      <c r="P27" s="23" t="s">
        <v>16</v>
      </c>
      <c r="Q27" s="28">
        <f t="shared" si="3"/>
        <v>0</v>
      </c>
      <c r="R27" s="7">
        <v>5</v>
      </c>
      <c r="S27" s="23" t="s">
        <v>16</v>
      </c>
      <c r="T27" s="28">
        <f t="shared" si="4"/>
        <v>-0.009615384615384616</v>
      </c>
      <c r="V27" s="31"/>
    </row>
    <row r="28" spans="2:22" ht="15.75">
      <c r="B28" s="15" t="s">
        <v>37</v>
      </c>
      <c r="C28" s="15" t="s">
        <v>5</v>
      </c>
      <c r="D28" s="9">
        <f>'Inputs &amp; Results'!F22</f>
        <v>0.2</v>
      </c>
      <c r="E28" s="9">
        <v>0.2</v>
      </c>
      <c r="F28" s="9">
        <v>0.03</v>
      </c>
      <c r="G28" s="10">
        <f>(D28-E28)/F28</f>
        <v>0</v>
      </c>
      <c r="H28" s="14"/>
      <c r="I28" s="25">
        <v>0</v>
      </c>
      <c r="J28" s="29" t="s">
        <v>17</v>
      </c>
      <c r="K28" s="28">
        <f t="shared" si="1"/>
        <v>0</v>
      </c>
      <c r="L28" s="7">
        <v>10</v>
      </c>
      <c r="M28" s="23" t="s">
        <v>16</v>
      </c>
      <c r="N28" s="28">
        <f t="shared" si="2"/>
        <v>-0.019801980198019802</v>
      </c>
      <c r="O28" s="25">
        <v>0</v>
      </c>
      <c r="P28" s="23" t="s">
        <v>17</v>
      </c>
      <c r="Q28" s="28">
        <f t="shared" si="3"/>
        <v>0</v>
      </c>
      <c r="R28" s="7">
        <v>0</v>
      </c>
      <c r="S28" s="23" t="s">
        <v>17</v>
      </c>
      <c r="T28" s="28">
        <f t="shared" si="4"/>
        <v>0</v>
      </c>
      <c r="V28" s="29"/>
    </row>
    <row r="29" spans="2:22" ht="15.75">
      <c r="B29" s="11" t="s">
        <v>33</v>
      </c>
      <c r="C29" s="15" t="s">
        <v>5</v>
      </c>
      <c r="D29" s="9">
        <f>'Inputs &amp; Results'!F23</f>
        <v>0.4</v>
      </c>
      <c r="E29" s="9">
        <v>0.25</v>
      </c>
      <c r="F29" s="9">
        <v>0.05</v>
      </c>
      <c r="G29" s="10">
        <f>(D29-E29)/F29</f>
        <v>3.0000000000000004</v>
      </c>
      <c r="H29" s="10"/>
      <c r="I29" s="26">
        <v>10</v>
      </c>
      <c r="J29" s="20" t="s">
        <v>17</v>
      </c>
      <c r="K29" s="28">
        <f>I29/SUM(I$7:I$29)*IF(J29="neg",-1,1)</f>
        <v>0.02531645569620253</v>
      </c>
      <c r="L29" s="7">
        <v>50</v>
      </c>
      <c r="M29" s="23" t="s">
        <v>17</v>
      </c>
      <c r="N29" s="28">
        <f>L29/SUM(L$7:L$29)*IF(M29="neg",-1,1)</f>
        <v>0.09900990099009901</v>
      </c>
      <c r="O29" s="25">
        <v>75</v>
      </c>
      <c r="P29" s="23" t="s">
        <v>17</v>
      </c>
      <c r="Q29" s="28">
        <f>O29/SUM(O$7:O$29)*IF(P29="neg",-1,1)</f>
        <v>0.29411764705882354</v>
      </c>
      <c r="R29" s="7">
        <v>100</v>
      </c>
      <c r="S29" s="23" t="s">
        <v>17</v>
      </c>
      <c r="T29" s="28">
        <f>R29/SUM(R$7:R$29)*IF(S29="neg",-1,1)</f>
        <v>0.19230769230769232</v>
      </c>
      <c r="V29" s="20"/>
    </row>
    <row r="30" spans="2:20" ht="15.75">
      <c r="B30" s="8"/>
      <c r="I30" s="26"/>
      <c r="O30" s="26"/>
      <c r="P30" s="12"/>
      <c r="Q30" s="32"/>
      <c r="T30" s="32"/>
    </row>
    <row r="31" spans="9:20" ht="15.75">
      <c r="I31" s="26"/>
      <c r="J31" s="7" t="s">
        <v>88</v>
      </c>
      <c r="K31" s="7">
        <f>SUMPRODUCT($G7:$G29,K7:K29)</f>
        <v>-0.4113572433192682</v>
      </c>
      <c r="M31" s="7" t="s">
        <v>88</v>
      </c>
      <c r="N31" s="7">
        <f>SUMPRODUCT($G7:$G29,N7:N29)</f>
        <v>2.022029702970298</v>
      </c>
      <c r="O31" s="32"/>
      <c r="P31" s="7" t="s">
        <v>88</v>
      </c>
      <c r="Q31" s="32">
        <f>SUMPRODUCT($G7:$G29,Q7:Q29)</f>
        <v>1.0784313725490198</v>
      </c>
      <c r="S31" s="7" t="s">
        <v>88</v>
      </c>
      <c r="T31" s="32">
        <f>EXP(SUMPRODUCT($G7:$G28,T7:T28))</f>
        <v>5.000687087598214</v>
      </c>
    </row>
    <row r="32" spans="1:20" ht="15.75">
      <c r="A32" s="24"/>
      <c r="I32" s="26"/>
      <c r="J32" s="7" t="s">
        <v>89</v>
      </c>
      <c r="K32" s="7">
        <f>K31/Calibration!P$33+Calibration!O$33</f>
        <v>-2.5983855354042737</v>
      </c>
      <c r="M32" s="7" t="s">
        <v>89</v>
      </c>
      <c r="N32" s="7">
        <f>N31/Calibration!P41+Calibration!O41</f>
        <v>-2.7901732091924427</v>
      </c>
      <c r="O32" s="26"/>
      <c r="P32" s="7" t="s">
        <v>89</v>
      </c>
      <c r="Q32" s="32">
        <f>Q31/Calibration!AG33+Calibration!AF33</f>
        <v>-4.820016593421232</v>
      </c>
      <c r="S32" s="7" t="s">
        <v>89</v>
      </c>
      <c r="T32" s="32">
        <f>T31/Calibration!AG41+Calibration!AF41</f>
        <v>-3.1188997572928288</v>
      </c>
    </row>
    <row r="33" spans="10:20" ht="15.75">
      <c r="J33" s="7" t="s">
        <v>77</v>
      </c>
      <c r="K33" s="46">
        <f>EXP(K32)/(1+EXP(K32))</f>
        <v>0.06924239684339559</v>
      </c>
      <c r="M33" s="7" t="s">
        <v>86</v>
      </c>
      <c r="N33" s="46">
        <f>EXP(N32)/(1+EXP(N32))</f>
        <v>0.05785751291652155</v>
      </c>
      <c r="O33" s="12"/>
      <c r="P33" s="7" t="s">
        <v>77</v>
      </c>
      <c r="Q33" s="46">
        <f>EXP(Q32)/(1+EXP(Q32))</f>
        <v>0.008002103093410907</v>
      </c>
      <c r="S33" s="7" t="s">
        <v>86</v>
      </c>
      <c r="T33" s="46">
        <f>EXP(T32)/(1+EXP(T32))</f>
        <v>0.042334355601286865</v>
      </c>
    </row>
    <row r="34" spans="14:20" ht="15.75">
      <c r="N34" s="12"/>
      <c r="O34" s="12"/>
      <c r="P34" s="12"/>
      <c r="T34" s="12"/>
    </row>
    <row r="35" spans="3:20" ht="15.75">
      <c r="C35" s="24"/>
      <c r="N35" s="12"/>
      <c r="O35" s="12"/>
      <c r="P35" s="12"/>
      <c r="T35" s="12"/>
    </row>
    <row r="36" spans="2:20" ht="15.75">
      <c r="B36" s="11"/>
      <c r="C36" s="6"/>
      <c r="N36" s="12"/>
      <c r="O36" s="12"/>
      <c r="P36" s="12"/>
      <c r="T36" s="12"/>
    </row>
    <row r="37" spans="1:20" ht="15.75">
      <c r="A37" s="7" t="s">
        <v>34</v>
      </c>
      <c r="B37" s="11"/>
      <c r="C37" s="6"/>
      <c r="N37" s="12"/>
      <c r="O37" s="12"/>
      <c r="P37" s="12"/>
      <c r="T37" s="12"/>
    </row>
    <row r="38" spans="2:20" ht="15.75">
      <c r="B38" s="11"/>
      <c r="C38" s="6"/>
      <c r="N38" s="12"/>
      <c r="O38" s="12"/>
      <c r="P38" s="12"/>
      <c r="T38" s="12"/>
    </row>
    <row r="39" spans="2:20" ht="15.75">
      <c r="B39" s="11"/>
      <c r="C39" s="6"/>
      <c r="N39" s="12"/>
      <c r="O39" s="12"/>
      <c r="P39" s="12"/>
      <c r="T39" s="12"/>
    </row>
    <row r="40" spans="2:20" ht="15.75">
      <c r="B40" s="11"/>
      <c r="C40" s="6"/>
      <c r="N40" s="12"/>
      <c r="O40" s="12"/>
      <c r="P40" s="12"/>
      <c r="T40" s="12"/>
    </row>
    <row r="41" spans="2:20" ht="15.75">
      <c r="B41" s="11"/>
      <c r="C41" s="6"/>
      <c r="N41" s="12"/>
      <c r="O41" s="12"/>
      <c r="P41" s="12"/>
      <c r="T41" s="12"/>
    </row>
    <row r="42" spans="2:20" ht="15.75">
      <c r="B42" s="11"/>
      <c r="C42" s="6"/>
      <c r="N42" s="12"/>
      <c r="O42" s="12"/>
      <c r="P42" s="12"/>
      <c r="T42" s="12"/>
    </row>
    <row r="43" spans="2:10" ht="15.75">
      <c r="B43" s="11"/>
      <c r="C43" s="11"/>
      <c r="D43" s="19"/>
      <c r="E43" s="19"/>
      <c r="F43" s="19"/>
      <c r="G43" s="19"/>
      <c r="H43" s="19"/>
      <c r="I43" s="19"/>
      <c r="J43" s="19"/>
    </row>
    <row r="44" spans="2:10" ht="15.75">
      <c r="B44" s="11"/>
      <c r="C44" s="11"/>
      <c r="D44" s="19"/>
      <c r="E44" s="19"/>
      <c r="F44" s="19"/>
      <c r="G44" s="19"/>
      <c r="H44" s="19"/>
      <c r="I44" s="19"/>
      <c r="J44" s="19"/>
    </row>
    <row r="45" spans="2:10" ht="15.75">
      <c r="B45" s="11"/>
      <c r="C45" s="11"/>
      <c r="D45" s="19"/>
      <c r="E45" s="19"/>
      <c r="F45" s="19"/>
      <c r="G45" s="19"/>
      <c r="H45" s="19"/>
      <c r="I45" s="19"/>
      <c r="J45" s="19"/>
    </row>
    <row r="46" spans="2:10" ht="15.75">
      <c r="B46" s="11"/>
      <c r="C46" s="11"/>
      <c r="D46" s="19"/>
      <c r="E46" s="19"/>
      <c r="F46" s="19"/>
      <c r="G46" s="19"/>
      <c r="H46" s="19"/>
      <c r="I46" s="19"/>
      <c r="J46" s="19"/>
    </row>
    <row r="47" spans="2:10" ht="15.75">
      <c r="B47" s="11"/>
      <c r="C47" s="11"/>
      <c r="D47" s="19"/>
      <c r="E47" s="19"/>
      <c r="F47" s="19"/>
      <c r="G47" s="19"/>
      <c r="H47" s="19"/>
      <c r="I47" s="19"/>
      <c r="J47" s="19"/>
    </row>
    <row r="48" spans="2:10" ht="15.75">
      <c r="B48" s="11"/>
      <c r="D48" s="19"/>
      <c r="E48" s="19"/>
      <c r="F48" s="19"/>
      <c r="G48" s="19"/>
      <c r="H48" s="19"/>
      <c r="I48" s="19"/>
      <c r="J48" s="19"/>
    </row>
    <row r="49" spans="2:10" ht="15.75">
      <c r="B49" s="11"/>
      <c r="D49" s="19"/>
      <c r="E49" s="19"/>
      <c r="F49" s="19"/>
      <c r="G49" s="19"/>
      <c r="H49" s="19"/>
      <c r="I49" s="19"/>
      <c r="J49" s="19"/>
    </row>
    <row r="50" spans="2:10" ht="15.75">
      <c r="B50" s="11"/>
      <c r="C50" s="11"/>
      <c r="D50" s="19"/>
      <c r="E50" s="19"/>
      <c r="F50" s="19"/>
      <c r="G50" s="19"/>
      <c r="H50" s="19"/>
      <c r="I50" s="19"/>
      <c r="J50" s="19"/>
    </row>
    <row r="51" spans="2:10" ht="15.75">
      <c r="B51" s="11"/>
      <c r="C51" s="11"/>
      <c r="D51" s="19"/>
      <c r="E51" s="19"/>
      <c r="F51" s="19"/>
      <c r="G51" s="19"/>
      <c r="H51" s="19"/>
      <c r="I51" s="19"/>
      <c r="J51" s="19"/>
    </row>
    <row r="52" spans="2:10" ht="15.75">
      <c r="B52" s="11"/>
      <c r="C52" s="11"/>
      <c r="D52" s="19"/>
      <c r="E52" s="19"/>
      <c r="F52" s="19"/>
      <c r="G52" s="19"/>
      <c r="H52" s="19"/>
      <c r="I52" s="19"/>
      <c r="J52" s="19"/>
    </row>
    <row r="53" spans="2:10" ht="15.75">
      <c r="B53" s="11"/>
      <c r="C53" s="11"/>
      <c r="D53" s="20"/>
      <c r="E53" s="20"/>
      <c r="F53" s="20"/>
      <c r="G53" s="20"/>
      <c r="H53" s="20"/>
      <c r="I53" s="20"/>
      <c r="J53" s="20"/>
    </row>
    <row r="54" spans="2:10" ht="15.75">
      <c r="B54" s="11"/>
      <c r="C54" s="11"/>
      <c r="D54" s="20"/>
      <c r="E54" s="20"/>
      <c r="F54" s="20"/>
      <c r="G54" s="20"/>
      <c r="H54" s="20"/>
      <c r="I54" s="20"/>
      <c r="J54" s="20"/>
    </row>
    <row r="55" spans="2:10" ht="15.75">
      <c r="B55" s="11"/>
      <c r="C55" s="11"/>
      <c r="D55" s="20"/>
      <c r="E55" s="20"/>
      <c r="F55" s="20"/>
      <c r="G55" s="20"/>
      <c r="H55" s="20"/>
      <c r="I55" s="20"/>
      <c r="J55" s="20"/>
    </row>
    <row r="56" spans="2:10" ht="15.75">
      <c r="B56" s="11"/>
      <c r="C56" s="11"/>
      <c r="D56" s="20"/>
      <c r="E56" s="20"/>
      <c r="F56" s="20"/>
      <c r="G56" s="20"/>
      <c r="H56" s="20"/>
      <c r="I56" s="20"/>
      <c r="J56" s="20"/>
    </row>
    <row r="57" spans="2:10" ht="15.75">
      <c r="B57" s="11"/>
      <c r="C57" s="11"/>
      <c r="D57" s="20"/>
      <c r="E57" s="20"/>
      <c r="F57" s="20"/>
      <c r="G57" s="20"/>
      <c r="H57" s="20"/>
      <c r="I57" s="20"/>
      <c r="J57" s="20"/>
    </row>
    <row r="58" spans="2:10" ht="15.75">
      <c r="B58" s="11"/>
      <c r="C58" s="11"/>
      <c r="D58" s="20"/>
      <c r="E58" s="20"/>
      <c r="F58" s="20"/>
      <c r="G58" s="20"/>
      <c r="H58" s="20"/>
      <c r="I58" s="20"/>
      <c r="J58" s="20"/>
    </row>
    <row r="59" spans="2:10" ht="15.75">
      <c r="B59" s="11"/>
      <c r="C59" s="11"/>
      <c r="D59" s="20"/>
      <c r="E59" s="20"/>
      <c r="F59" s="20"/>
      <c r="G59" s="20"/>
      <c r="H59" s="20"/>
      <c r="I59" s="20"/>
      <c r="J59" s="20"/>
    </row>
    <row r="60" spans="2:10" ht="15.75">
      <c r="B60" s="11"/>
      <c r="C60" s="11"/>
      <c r="D60" s="20"/>
      <c r="E60" s="20"/>
      <c r="F60" s="20"/>
      <c r="G60" s="20"/>
      <c r="H60" s="20"/>
      <c r="I60" s="20"/>
      <c r="J60" s="20"/>
    </row>
    <row r="61" spans="2:10" ht="15.75">
      <c r="B61" s="11"/>
      <c r="C61" s="11"/>
      <c r="D61" s="20"/>
      <c r="E61" s="20"/>
      <c r="F61" s="20"/>
      <c r="G61" s="20"/>
      <c r="H61" s="20"/>
      <c r="I61" s="20"/>
      <c r="J61" s="20"/>
    </row>
    <row r="62" spans="2:10" ht="15.75">
      <c r="B62" s="11"/>
      <c r="C62" s="15"/>
      <c r="D62" s="20"/>
      <c r="E62" s="20"/>
      <c r="F62" s="20"/>
      <c r="G62" s="20"/>
      <c r="H62" s="20"/>
      <c r="I62" s="20"/>
      <c r="J62" s="20"/>
    </row>
    <row r="63" spans="2:10" ht="15.75">
      <c r="B63" s="15"/>
      <c r="C63" s="15"/>
      <c r="D63" s="20"/>
      <c r="E63" s="20"/>
      <c r="F63" s="20"/>
      <c r="G63" s="20"/>
      <c r="H63" s="20"/>
      <c r="I63" s="20"/>
      <c r="J63" s="20"/>
    </row>
    <row r="64" spans="2:10" ht="15.75">
      <c r="B64" s="15"/>
      <c r="C64" s="15"/>
      <c r="D64" s="20"/>
      <c r="E64" s="20"/>
      <c r="F64" s="20"/>
      <c r="G64" s="20"/>
      <c r="H64" s="20"/>
      <c r="I64" s="20"/>
      <c r="J64" s="20"/>
    </row>
    <row r="65" spans="2:10" ht="15.75">
      <c r="B65" s="15"/>
      <c r="C65" s="15"/>
      <c r="D65" s="20"/>
      <c r="E65" s="20"/>
      <c r="F65" s="20"/>
      <c r="G65" s="20"/>
      <c r="H65" s="20"/>
      <c r="I65" s="20"/>
      <c r="J65" s="20"/>
    </row>
    <row r="66" spans="2:10" ht="15.75">
      <c r="B66" s="15"/>
      <c r="C66" s="15"/>
      <c r="D66" s="20"/>
      <c r="E66" s="20"/>
      <c r="F66" s="20"/>
      <c r="G66" s="20"/>
      <c r="H66" s="20"/>
      <c r="I66" s="20"/>
      <c r="J66" s="20"/>
    </row>
    <row r="67" spans="2:10" ht="15.75">
      <c r="B67" s="15"/>
      <c r="C67" s="15"/>
      <c r="D67" s="20"/>
      <c r="E67" s="20"/>
      <c r="F67" s="20"/>
      <c r="G67" s="20"/>
      <c r="H67" s="20"/>
      <c r="I67" s="20"/>
      <c r="J67" s="20"/>
    </row>
    <row r="68" spans="2:10" ht="15.75">
      <c r="B68" s="15"/>
      <c r="C68" s="15"/>
      <c r="D68" s="20"/>
      <c r="E68" s="20"/>
      <c r="F68" s="20"/>
      <c r="G68" s="20"/>
      <c r="H68" s="20"/>
      <c r="I68" s="20"/>
      <c r="J68" s="20"/>
    </row>
    <row r="69" spans="2:10" ht="15.75">
      <c r="B69" s="15"/>
      <c r="C69" s="15"/>
      <c r="D69" s="20"/>
      <c r="E69" s="20"/>
      <c r="F69" s="20"/>
      <c r="G69" s="20"/>
      <c r="H69" s="20"/>
      <c r="I69" s="20"/>
      <c r="J69" s="20"/>
    </row>
    <row r="70" spans="2:10" ht="15.75">
      <c r="B70" s="15"/>
      <c r="C70" s="15"/>
      <c r="D70" s="20"/>
      <c r="E70" s="20"/>
      <c r="F70" s="20"/>
      <c r="G70" s="20"/>
      <c r="H70" s="20"/>
      <c r="I70" s="20"/>
      <c r="J70" s="20"/>
    </row>
    <row r="71" spans="2:10" ht="15.75">
      <c r="B71" s="15"/>
      <c r="C71" s="15"/>
      <c r="D71" s="20"/>
      <c r="E71" s="20"/>
      <c r="F71" s="20"/>
      <c r="G71" s="20"/>
      <c r="H71" s="20"/>
      <c r="I71" s="20"/>
      <c r="J71" s="20"/>
    </row>
    <row r="72" spans="2:10" ht="15.75">
      <c r="B72" s="15"/>
      <c r="C72" s="15"/>
      <c r="D72" s="20"/>
      <c r="E72" s="20"/>
      <c r="F72" s="20"/>
      <c r="G72" s="20"/>
      <c r="H72" s="20"/>
      <c r="I72" s="20"/>
      <c r="J72" s="20"/>
    </row>
    <row r="73" spans="2:10" ht="15.75">
      <c r="B73" s="15"/>
      <c r="C73" s="15"/>
      <c r="D73" s="20"/>
      <c r="E73" s="20"/>
      <c r="F73" s="20"/>
      <c r="G73" s="20"/>
      <c r="H73" s="20"/>
      <c r="I73" s="20"/>
      <c r="J73" s="20"/>
    </row>
    <row r="74" spans="2:10" ht="15.75">
      <c r="B74" s="15"/>
      <c r="C74" s="15"/>
      <c r="D74" s="20"/>
      <c r="E74" s="20"/>
      <c r="F74" s="20"/>
      <c r="G74" s="20"/>
      <c r="H74" s="20"/>
      <c r="I74" s="20"/>
      <c r="J74" s="20"/>
    </row>
    <row r="75" spans="2:10" ht="15.75">
      <c r="B75" s="15"/>
      <c r="C75" s="15"/>
      <c r="D75" s="20"/>
      <c r="E75" s="20"/>
      <c r="F75" s="20"/>
      <c r="G75" s="20"/>
      <c r="H75" s="20"/>
      <c r="I75" s="20"/>
      <c r="J75" s="20"/>
    </row>
    <row r="76" spans="2:10" ht="15.75">
      <c r="B76" s="15"/>
      <c r="C76" s="15"/>
      <c r="D76" s="20"/>
      <c r="E76" s="20"/>
      <c r="F76" s="20"/>
      <c r="G76" s="20"/>
      <c r="H76" s="20"/>
      <c r="I76" s="20"/>
      <c r="J76" s="20"/>
    </row>
    <row r="77" spans="2:10" ht="15.75">
      <c r="B77" s="15"/>
      <c r="C77" s="15"/>
      <c r="D77" s="20"/>
      <c r="E77" s="20"/>
      <c r="F77" s="20"/>
      <c r="G77" s="20"/>
      <c r="H77" s="20"/>
      <c r="I77" s="20"/>
      <c r="J77" s="20"/>
    </row>
    <row r="78" spans="2:10" ht="15.75">
      <c r="B78" s="15"/>
      <c r="C78" s="15"/>
      <c r="D78" s="20"/>
      <c r="E78" s="20"/>
      <c r="F78" s="20"/>
      <c r="G78" s="20"/>
      <c r="H78" s="20"/>
      <c r="I78" s="20"/>
      <c r="J78" s="20"/>
    </row>
    <row r="79" spans="2:10" ht="15.75">
      <c r="B79" s="15"/>
      <c r="C79" s="15"/>
      <c r="D79" s="20"/>
      <c r="E79" s="20"/>
      <c r="F79" s="20"/>
      <c r="G79" s="20"/>
      <c r="H79" s="20"/>
      <c r="I79" s="20"/>
      <c r="J79" s="20"/>
    </row>
    <row r="80" spans="2:10" ht="15.75">
      <c r="B80" s="15"/>
      <c r="C80" s="15"/>
      <c r="D80" s="20"/>
      <c r="E80" s="20"/>
      <c r="F80" s="20"/>
      <c r="G80" s="20"/>
      <c r="H80" s="20"/>
      <c r="I80" s="20"/>
      <c r="J80" s="20"/>
    </row>
    <row r="81" spans="2:10" ht="15.75">
      <c r="B81" s="15"/>
      <c r="C81" s="15"/>
      <c r="D81" s="20"/>
      <c r="E81" s="20"/>
      <c r="F81" s="20"/>
      <c r="G81" s="20"/>
      <c r="H81" s="20"/>
      <c r="I81" s="20"/>
      <c r="J81" s="20"/>
    </row>
    <row r="82" spans="2:10" ht="15.75">
      <c r="B82" s="15"/>
      <c r="C82" s="15"/>
      <c r="D82" s="20"/>
      <c r="E82" s="20"/>
      <c r="F82" s="20"/>
      <c r="G82" s="20"/>
      <c r="H82" s="20"/>
      <c r="I82" s="20"/>
      <c r="J82" s="20"/>
    </row>
    <row r="83" spans="2:10" ht="15.75">
      <c r="B83" s="15"/>
      <c r="C83" s="15"/>
      <c r="D83" s="20"/>
      <c r="E83" s="20"/>
      <c r="F83" s="20"/>
      <c r="G83" s="20"/>
      <c r="H83" s="20"/>
      <c r="I83" s="20"/>
      <c r="J83" s="20"/>
    </row>
    <row r="84" spans="2:10" ht="15.75">
      <c r="B84" s="15"/>
      <c r="C84" s="15"/>
      <c r="D84" s="20"/>
      <c r="E84" s="20"/>
      <c r="F84" s="20"/>
      <c r="G84" s="20"/>
      <c r="H84" s="20"/>
      <c r="I84" s="20"/>
      <c r="J84" s="20"/>
    </row>
    <row r="85" spans="2:10" ht="15.75">
      <c r="B85" s="15"/>
      <c r="C85" s="15"/>
      <c r="D85" s="20"/>
      <c r="E85" s="20"/>
      <c r="F85" s="20"/>
      <c r="G85" s="20"/>
      <c r="H85" s="20"/>
      <c r="I85" s="20"/>
      <c r="J85" s="20"/>
    </row>
    <row r="86" spans="2:10" ht="15.75">
      <c r="B86" s="15"/>
      <c r="C86" s="15"/>
      <c r="D86" s="20"/>
      <c r="E86" s="20"/>
      <c r="F86" s="20"/>
      <c r="G86" s="20"/>
      <c r="H86" s="20"/>
      <c r="I86" s="20"/>
      <c r="J86" s="20"/>
    </row>
    <row r="87" spans="2:10" ht="15.75">
      <c r="B87" s="15"/>
      <c r="C87" s="15"/>
      <c r="D87" s="20"/>
      <c r="E87" s="20"/>
      <c r="F87" s="20"/>
      <c r="G87" s="20"/>
      <c r="H87" s="20"/>
      <c r="I87" s="20"/>
      <c r="J87" s="20"/>
    </row>
    <row r="88" spans="2:10" ht="15.75">
      <c r="B88" s="15"/>
      <c r="C88" s="15"/>
      <c r="D88" s="20"/>
      <c r="E88" s="20"/>
      <c r="F88" s="20"/>
      <c r="G88" s="20"/>
      <c r="H88" s="20"/>
      <c r="I88" s="20"/>
      <c r="J88" s="20"/>
    </row>
    <row r="89" spans="2:10" ht="15.75">
      <c r="B89" s="15"/>
      <c r="C89" s="15"/>
      <c r="D89" s="20"/>
      <c r="E89" s="20"/>
      <c r="F89" s="20"/>
      <c r="G89" s="20"/>
      <c r="H89" s="20"/>
      <c r="I89" s="20"/>
      <c r="J89" s="20"/>
    </row>
    <row r="90" spans="2:10" ht="15.75">
      <c r="B90" s="15"/>
      <c r="C90" s="15"/>
      <c r="D90" s="20"/>
      <c r="E90" s="20"/>
      <c r="F90" s="20"/>
      <c r="G90" s="20"/>
      <c r="H90" s="20"/>
      <c r="I90" s="20"/>
      <c r="J90" s="20"/>
    </row>
    <row r="91" spans="2:10" ht="15.75">
      <c r="B91" s="15"/>
      <c r="C91" s="15"/>
      <c r="D91" s="20"/>
      <c r="E91" s="20"/>
      <c r="F91" s="20"/>
      <c r="G91" s="20"/>
      <c r="H91" s="20"/>
      <c r="I91" s="20"/>
      <c r="J91" s="20"/>
    </row>
    <row r="92" spans="2:10" ht="15.75">
      <c r="B92" s="15"/>
      <c r="C92" s="15"/>
      <c r="D92" s="20"/>
      <c r="E92" s="20"/>
      <c r="F92" s="20"/>
      <c r="G92" s="20"/>
      <c r="H92" s="20"/>
      <c r="I92" s="20"/>
      <c r="J92" s="20"/>
    </row>
    <row r="93" spans="2:10" ht="15.75">
      <c r="B93" s="15"/>
      <c r="C93" s="15"/>
      <c r="D93" s="20"/>
      <c r="E93" s="20"/>
      <c r="F93" s="20"/>
      <c r="G93" s="20"/>
      <c r="H93" s="20"/>
      <c r="I93" s="20"/>
      <c r="J93" s="20"/>
    </row>
    <row r="94" spans="2:10" ht="15.75">
      <c r="B94" s="15"/>
      <c r="C94" s="15"/>
      <c r="D94" s="20"/>
      <c r="E94" s="20"/>
      <c r="F94" s="20"/>
      <c r="G94" s="20"/>
      <c r="H94" s="20"/>
      <c r="I94" s="20"/>
      <c r="J94" s="20"/>
    </row>
    <row r="95" spans="2:10" ht="15.75">
      <c r="B95" s="15"/>
      <c r="C95" s="15"/>
      <c r="D95" s="20"/>
      <c r="E95" s="20"/>
      <c r="F95" s="20"/>
      <c r="G95" s="20"/>
      <c r="H95" s="20"/>
      <c r="I95" s="20"/>
      <c r="J95" s="20"/>
    </row>
    <row r="96" spans="4:10" ht="15.75">
      <c r="D96" s="20"/>
      <c r="E96" s="20"/>
      <c r="F96" s="20"/>
      <c r="G96" s="20"/>
      <c r="H96" s="20"/>
      <c r="I96" s="20"/>
      <c r="J96" s="20"/>
    </row>
    <row r="97" spans="4:10" ht="15.75">
      <c r="D97" s="20"/>
      <c r="E97" s="20"/>
      <c r="F97" s="20"/>
      <c r="G97" s="20"/>
      <c r="H97" s="20"/>
      <c r="I97" s="20"/>
      <c r="J97" s="20"/>
    </row>
    <row r="98" spans="4:10" ht="15.75">
      <c r="D98" s="20"/>
      <c r="E98" s="20"/>
      <c r="F98" s="20"/>
      <c r="G98" s="20"/>
      <c r="H98" s="20"/>
      <c r="I98" s="20"/>
      <c r="J98" s="20"/>
    </row>
    <row r="99" spans="4:10" ht="15.75">
      <c r="D99" s="20"/>
      <c r="E99" s="20"/>
      <c r="F99" s="20"/>
      <c r="G99" s="20"/>
      <c r="H99" s="20"/>
      <c r="I99" s="20"/>
      <c r="J99" s="20"/>
    </row>
    <row r="100" spans="4:10" ht="15.75">
      <c r="D100" s="20"/>
      <c r="E100" s="20"/>
      <c r="F100" s="20"/>
      <c r="G100" s="20"/>
      <c r="H100" s="20"/>
      <c r="I100" s="20"/>
      <c r="J100" s="20"/>
    </row>
    <row r="101" spans="4:10" ht="15.75">
      <c r="D101" s="20"/>
      <c r="E101" s="20"/>
      <c r="F101" s="20"/>
      <c r="G101" s="20"/>
      <c r="H101" s="20"/>
      <c r="I101" s="20"/>
      <c r="J101" s="20"/>
    </row>
    <row r="102" spans="4:10" ht="15.75">
      <c r="D102" s="20"/>
      <c r="E102" s="20"/>
      <c r="F102" s="20"/>
      <c r="G102" s="20"/>
      <c r="H102" s="20"/>
      <c r="I102" s="20"/>
      <c r="J102" s="20"/>
    </row>
    <row r="103" spans="4:10" ht="15.75">
      <c r="D103" s="20"/>
      <c r="E103" s="20"/>
      <c r="F103" s="20"/>
      <c r="G103" s="20"/>
      <c r="H103" s="20"/>
      <c r="I103" s="20"/>
      <c r="J103" s="20"/>
    </row>
    <row r="104" spans="4:10" ht="15.75">
      <c r="D104" s="20"/>
      <c r="E104" s="20"/>
      <c r="F104" s="20"/>
      <c r="G104" s="20"/>
      <c r="H104" s="20"/>
      <c r="I104" s="20"/>
      <c r="J104" s="20"/>
    </row>
    <row r="105" spans="4:10" ht="15.75">
      <c r="D105" s="20"/>
      <c r="E105" s="20"/>
      <c r="F105" s="20"/>
      <c r="G105" s="20"/>
      <c r="H105" s="20"/>
      <c r="I105" s="20"/>
      <c r="J105" s="20"/>
    </row>
    <row r="106" spans="4:10" ht="15.75">
      <c r="D106" s="9"/>
      <c r="E106" s="9"/>
      <c r="F106" s="9"/>
      <c r="G106" s="9"/>
      <c r="H106" s="9"/>
      <c r="I106" s="9"/>
      <c r="J106" s="9"/>
    </row>
    <row r="107" spans="3:10" ht="15.75">
      <c r="C107" s="21"/>
      <c r="D107" s="9"/>
      <c r="E107" s="9"/>
      <c r="F107" s="9"/>
      <c r="G107" s="9"/>
      <c r="H107" s="9"/>
      <c r="I107" s="9"/>
      <c r="J107" s="9"/>
    </row>
  </sheetData>
  <sheetProtection sheet="1" objects="1" scenarios="1"/>
  <protectedRanges>
    <protectedRange sqref="D43:J107" name="Range1"/>
  </protectedRanges>
  <mergeCells count="5">
    <mergeCell ref="O1:T1"/>
    <mergeCell ref="I3:K3"/>
    <mergeCell ref="L3:N3"/>
    <mergeCell ref="O3:Q3"/>
    <mergeCell ref="R3:T3"/>
  </mergeCells>
  <printOptions/>
  <pageMargins left="0.75" right="0.75" top="1" bottom="1" header="0.5" footer="0.5"/>
  <pageSetup horizontalDpi="600" verticalDpi="600" orientation="landscape" scale="77" r:id="rId1"/>
  <headerFooter alignWithMargins="0">
    <oddFooter>&amp;L&amp;D&amp;C&amp;F&amp;RPage &amp;P of &amp;N</oddFooter>
  </headerFooter>
  <colBreaks count="2" manualBreakCount="2">
    <brk id="8" max="36" man="1"/>
    <brk id="14" max="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L73"/>
  <sheetViews>
    <sheetView zoomScaleSheetLayoutView="100" workbookViewId="0" topLeftCell="A1">
      <selection activeCell="G12" sqref="G12"/>
    </sheetView>
  </sheetViews>
  <sheetFormatPr defaultColWidth="9.140625" defaultRowHeight="12.75"/>
  <cols>
    <col min="1" max="1" width="2.28125" style="1" customWidth="1"/>
    <col min="2" max="2" width="55.57421875" style="1" customWidth="1"/>
    <col min="3" max="3" width="11.57421875" style="1" customWidth="1"/>
    <col min="4" max="4" width="11.28125" style="1" customWidth="1"/>
    <col min="5" max="5" width="12.00390625" style="1" customWidth="1"/>
    <col min="6" max="6" width="1.421875" style="1" customWidth="1"/>
    <col min="7" max="9" width="15.57421875" style="1" bestFit="1" customWidth="1"/>
    <col min="10" max="10" width="13.8515625" style="1" customWidth="1"/>
    <col min="11" max="11" width="15.7109375" style="1" customWidth="1"/>
    <col min="12" max="14" width="14.140625" style="1" customWidth="1"/>
    <col min="15" max="15" width="11.7109375" style="1" customWidth="1"/>
    <col min="16" max="16" width="6.140625" style="1" bestFit="1" customWidth="1"/>
    <col min="17" max="17" width="6.140625" style="1" customWidth="1"/>
    <col min="18" max="18" width="2.7109375" style="1" customWidth="1"/>
    <col min="19" max="19" width="52.8515625" style="1" customWidth="1"/>
    <col min="20" max="22" width="10.57421875" style="1" customWidth="1"/>
    <col min="23" max="23" width="2.57421875" style="1" customWidth="1"/>
    <col min="24" max="26" width="11.7109375" style="1" bestFit="1" customWidth="1"/>
    <col min="27" max="27" width="13.7109375" style="1" customWidth="1"/>
    <col min="28" max="28" width="14.57421875" style="1" customWidth="1"/>
    <col min="29" max="31" width="11.7109375" style="1" customWidth="1"/>
    <col min="32" max="32" width="9.140625" style="1" customWidth="1"/>
    <col min="33" max="33" width="8.140625" style="1" customWidth="1"/>
    <col min="34" max="16384" width="9.140625" style="1" customWidth="1"/>
  </cols>
  <sheetData>
    <row r="1" spans="2:38" ht="15.75">
      <c r="B1" s="48" t="s">
        <v>113</v>
      </c>
      <c r="F1" s="91"/>
      <c r="G1" s="91"/>
      <c r="H1" s="91"/>
      <c r="I1" s="91"/>
      <c r="J1" s="91"/>
      <c r="K1" s="91"/>
      <c r="L1" s="91"/>
      <c r="M1" s="91"/>
      <c r="N1" s="91"/>
      <c r="O1" s="9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</row>
    <row r="2" spans="2:38" ht="15.75">
      <c r="B2" s="45" t="s">
        <v>114</v>
      </c>
      <c r="F2" s="3"/>
      <c r="G2" s="3"/>
      <c r="H2" s="3"/>
      <c r="I2" s="3"/>
      <c r="J2" s="3"/>
      <c r="K2" s="3"/>
      <c r="L2" s="3"/>
      <c r="M2" s="3"/>
      <c r="N2" s="12"/>
      <c r="O2" s="12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</row>
    <row r="3" spans="2:38" ht="16.5" thickBot="1">
      <c r="B3" s="47" t="s">
        <v>115</v>
      </c>
      <c r="F3" s="3"/>
      <c r="G3" s="3"/>
      <c r="H3" s="3"/>
      <c r="I3" s="3"/>
      <c r="J3" s="3"/>
      <c r="K3" s="3"/>
      <c r="L3" s="3"/>
      <c r="M3" s="3"/>
      <c r="N3" s="7"/>
      <c r="O3" s="7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</row>
    <row r="4" spans="6:37" ht="15.75">
      <c r="F4" s="3"/>
      <c r="G4" s="3"/>
      <c r="H4" s="3"/>
      <c r="I4" s="3"/>
      <c r="J4" s="3"/>
      <c r="K4" s="50" t="s">
        <v>105</v>
      </c>
      <c r="L4" s="51"/>
      <c r="M4" s="52"/>
      <c r="N4" s="53"/>
      <c r="O4" s="53"/>
      <c r="P4" s="54"/>
      <c r="Q4" s="7"/>
      <c r="R4" s="7"/>
      <c r="S4" s="7"/>
      <c r="T4" s="7"/>
      <c r="U4" s="7"/>
      <c r="V4" s="7"/>
      <c r="W4" s="7"/>
      <c r="X4" s="7"/>
      <c r="Y4" s="7"/>
      <c r="Z4" s="7"/>
      <c r="AA4" s="55"/>
      <c r="AB4" s="135" t="s">
        <v>106</v>
      </c>
      <c r="AC4" s="66"/>
      <c r="AD4" s="66"/>
      <c r="AE4" s="66"/>
      <c r="AF4" s="66"/>
      <c r="AG4" s="67"/>
      <c r="AH4" s="36"/>
      <c r="AI4" s="36"/>
      <c r="AJ4" s="36"/>
      <c r="AK4" s="36"/>
    </row>
    <row r="5" spans="3:33" ht="15.75">
      <c r="C5" s="126" t="s">
        <v>523</v>
      </c>
      <c r="D5" s="126"/>
      <c r="E5" s="126"/>
      <c r="F5" s="3"/>
      <c r="G5" s="92" t="s">
        <v>35</v>
      </c>
      <c r="H5" s="92" t="s">
        <v>35</v>
      </c>
      <c r="I5" s="92" t="s">
        <v>35</v>
      </c>
      <c r="J5" s="3"/>
      <c r="K5" s="56"/>
      <c r="L5" s="23" t="s">
        <v>85</v>
      </c>
      <c r="M5" s="3"/>
      <c r="N5" s="23" t="s">
        <v>19</v>
      </c>
      <c r="O5" s="7"/>
      <c r="P5" s="55"/>
      <c r="Q5" s="7"/>
      <c r="R5" s="7"/>
      <c r="S5" s="7"/>
      <c r="T5" s="127" t="s">
        <v>525</v>
      </c>
      <c r="U5" s="127"/>
      <c r="V5" s="127"/>
      <c r="W5" s="3"/>
      <c r="X5" s="92" t="s">
        <v>35</v>
      </c>
      <c r="Y5" s="92" t="s">
        <v>35</v>
      </c>
      <c r="Z5" s="92" t="s">
        <v>35</v>
      </c>
      <c r="AA5" s="55"/>
      <c r="AB5" s="7"/>
      <c r="AC5" s="23" t="s">
        <v>85</v>
      </c>
      <c r="AD5" s="7"/>
      <c r="AE5" s="23" t="s">
        <v>19</v>
      </c>
      <c r="AF5" s="7"/>
      <c r="AG5" s="55"/>
    </row>
    <row r="6" spans="1:36" ht="15.75">
      <c r="A6" s="33" t="s">
        <v>0</v>
      </c>
      <c r="B6" s="24"/>
      <c r="C6" s="34" t="s">
        <v>49</v>
      </c>
      <c r="D6" s="34" t="s">
        <v>18</v>
      </c>
      <c r="E6" s="34" t="s">
        <v>50</v>
      </c>
      <c r="F6" s="34"/>
      <c r="G6" s="34" t="s">
        <v>61</v>
      </c>
      <c r="H6" s="34" t="s">
        <v>18</v>
      </c>
      <c r="I6" s="34" t="s">
        <v>62</v>
      </c>
      <c r="J6" s="34"/>
      <c r="K6" s="56"/>
      <c r="L6" s="23" t="s">
        <v>107</v>
      </c>
      <c r="M6" s="23"/>
      <c r="N6" s="23" t="s">
        <v>107</v>
      </c>
      <c r="O6" s="7"/>
      <c r="P6" s="55"/>
      <c r="Q6" s="7"/>
      <c r="R6" s="33" t="s">
        <v>0</v>
      </c>
      <c r="S6" s="24"/>
      <c r="T6" s="34" t="s">
        <v>49</v>
      </c>
      <c r="U6" s="34" t="s">
        <v>18</v>
      </c>
      <c r="V6" s="34" t="s">
        <v>50</v>
      </c>
      <c r="W6" s="34"/>
      <c r="X6" s="34" t="s">
        <v>61</v>
      </c>
      <c r="Y6" s="34" t="s">
        <v>18</v>
      </c>
      <c r="Z6" s="34" t="s">
        <v>62</v>
      </c>
      <c r="AA6" s="7"/>
      <c r="AB6" s="56"/>
      <c r="AC6" s="23" t="s">
        <v>107</v>
      </c>
      <c r="AD6" s="23"/>
      <c r="AE6" s="23" t="s">
        <v>107</v>
      </c>
      <c r="AF6" s="7"/>
      <c r="AG6" s="55"/>
      <c r="AI6" s="34" t="s">
        <v>18</v>
      </c>
      <c r="AJ6" s="34" t="s">
        <v>19</v>
      </c>
    </row>
    <row r="7" spans="1:36" ht="15.75">
      <c r="A7" s="35" t="s">
        <v>10</v>
      </c>
      <c r="B7" s="5"/>
      <c r="D7" s="3"/>
      <c r="F7" s="3"/>
      <c r="H7" s="3"/>
      <c r="I7" s="3"/>
      <c r="J7" s="3"/>
      <c r="K7" s="56"/>
      <c r="L7" s="34" t="s">
        <v>3</v>
      </c>
      <c r="M7" s="7"/>
      <c r="N7" s="34" t="s">
        <v>4</v>
      </c>
      <c r="O7" s="7"/>
      <c r="P7" s="55"/>
      <c r="Q7" s="7"/>
      <c r="R7" s="35" t="s">
        <v>10</v>
      </c>
      <c r="S7" s="5"/>
      <c r="U7" s="3"/>
      <c r="W7" s="3"/>
      <c r="Y7" s="3"/>
      <c r="Z7" s="3"/>
      <c r="AA7" s="7"/>
      <c r="AB7" s="56"/>
      <c r="AC7" s="34" t="s">
        <v>3</v>
      </c>
      <c r="AD7" s="7"/>
      <c r="AE7" s="34" t="s">
        <v>4</v>
      </c>
      <c r="AF7" s="7"/>
      <c r="AG7" s="55"/>
      <c r="AI7" s="3"/>
      <c r="AJ7" s="3"/>
    </row>
    <row r="8" spans="1:36" ht="15.75">
      <c r="A8" s="7"/>
      <c r="B8" s="8" t="s">
        <v>26</v>
      </c>
      <c r="C8" s="142">
        <v>1.2</v>
      </c>
      <c r="D8" s="142">
        <v>1.1</v>
      </c>
      <c r="E8" s="142">
        <v>1</v>
      </c>
      <c r="G8" s="10">
        <f>(C8-$AI$8)/$AJ$8</f>
        <v>3.333333333333329</v>
      </c>
      <c r="H8" s="10">
        <f>(D8-$AI$8)/$AJ$8</f>
        <v>0</v>
      </c>
      <c r="I8" s="10">
        <f>(E8-$AI$8)/$AJ$8</f>
        <v>-3.3333333333333366</v>
      </c>
      <c r="J8" s="10"/>
      <c r="K8" s="56"/>
      <c r="L8" s="28">
        <f>'Factor analysis'!K7</f>
        <v>-0.12658227848101267</v>
      </c>
      <c r="M8" s="7"/>
      <c r="N8" s="49">
        <f>'Factor analysis'!N7</f>
        <v>0</v>
      </c>
      <c r="O8" s="7"/>
      <c r="P8" s="55"/>
      <c r="Q8" s="7"/>
      <c r="R8" s="7"/>
      <c r="S8" s="8" t="s">
        <v>26</v>
      </c>
      <c r="T8" s="142">
        <v>1.2</v>
      </c>
      <c r="U8" s="142">
        <v>1.1</v>
      </c>
      <c r="V8" s="142">
        <v>1</v>
      </c>
      <c r="W8" s="23"/>
      <c r="X8" s="10">
        <f>(T8-$AI$8)/$AJ$8</f>
        <v>3.333333333333329</v>
      </c>
      <c r="Y8" s="10">
        <f>(U8-$AI$8)/$AJ$8</f>
        <v>0</v>
      </c>
      <c r="Z8" s="10">
        <f>(V8-$AI$8)/$AJ$8</f>
        <v>-3.3333333333333366</v>
      </c>
      <c r="AA8" s="7"/>
      <c r="AB8" s="56"/>
      <c r="AC8" s="49">
        <f>'Factor analysis'!Q7</f>
        <v>-0.39215686274509803</v>
      </c>
      <c r="AD8" s="7"/>
      <c r="AE8" s="49">
        <f>'Factor analysis'!T7</f>
        <v>-0.019230769230769232</v>
      </c>
      <c r="AF8" s="7"/>
      <c r="AG8" s="55"/>
      <c r="AI8" s="9">
        <f>'Factor analysis'!E7</f>
        <v>1.1</v>
      </c>
      <c r="AJ8" s="9">
        <f>'Factor analysis'!F7</f>
        <v>0.03</v>
      </c>
    </row>
    <row r="9" spans="1:36" ht="15.75">
      <c r="A9" s="7"/>
      <c r="B9" s="11" t="s">
        <v>40</v>
      </c>
      <c r="C9" s="142">
        <v>0.2</v>
      </c>
      <c r="D9" s="142">
        <v>0.65</v>
      </c>
      <c r="E9" s="142">
        <v>0.85</v>
      </c>
      <c r="G9" s="10">
        <f>(C9-$AI$9)/$AJ$9</f>
        <v>-4.5</v>
      </c>
      <c r="H9" s="10">
        <f>(D9-$AI$9)/$AJ$9</f>
        <v>0</v>
      </c>
      <c r="I9" s="10">
        <f>(E9-$AI$9)/$AJ$9</f>
        <v>1.9999999999999996</v>
      </c>
      <c r="J9" s="10"/>
      <c r="K9" s="56"/>
      <c r="L9" s="28">
        <f>'Factor analysis'!K8</f>
        <v>0.1518987341772152</v>
      </c>
      <c r="M9" s="7"/>
      <c r="N9" s="49">
        <f>'Factor analysis'!N8</f>
        <v>0</v>
      </c>
      <c r="O9" s="7"/>
      <c r="P9" s="55"/>
      <c r="Q9" s="7"/>
      <c r="R9" s="7"/>
      <c r="S9" s="11" t="s">
        <v>40</v>
      </c>
      <c r="T9" s="142">
        <v>0.2</v>
      </c>
      <c r="U9" s="142">
        <v>0.65</v>
      </c>
      <c r="V9" s="142">
        <v>0.85</v>
      </c>
      <c r="W9" s="23"/>
      <c r="X9" s="10">
        <f>(T9-$AI$9)/$AJ$9</f>
        <v>-4.5</v>
      </c>
      <c r="Y9" s="10">
        <f>(U9-$AI$9)/$AJ$9</f>
        <v>0</v>
      </c>
      <c r="Z9" s="10">
        <f>(V9-$AI$9)/$AJ$9</f>
        <v>1.9999999999999996</v>
      </c>
      <c r="AA9" s="7"/>
      <c r="AB9" s="56"/>
      <c r="AC9" s="49">
        <f>'Factor analysis'!Q8</f>
        <v>0</v>
      </c>
      <c r="AD9" s="7"/>
      <c r="AE9" s="49">
        <f>'Factor analysis'!T8</f>
        <v>0.038461538461538464</v>
      </c>
      <c r="AF9" s="7"/>
      <c r="AG9" s="55"/>
      <c r="AI9" s="3">
        <f>'Factor analysis'!E8</f>
        <v>0.65</v>
      </c>
      <c r="AJ9" s="3">
        <f>'Factor analysis'!F8</f>
        <v>0.1</v>
      </c>
    </row>
    <row r="10" spans="1:36" ht="15.75">
      <c r="A10" s="7"/>
      <c r="B10" s="11" t="s">
        <v>6</v>
      </c>
      <c r="C10" s="143">
        <v>8</v>
      </c>
      <c r="D10" s="143">
        <v>6</v>
      </c>
      <c r="E10" s="143">
        <v>3</v>
      </c>
      <c r="G10" s="10">
        <f>(C10-$AI$10)/$AJ$10</f>
        <v>2</v>
      </c>
      <c r="H10" s="10">
        <f>(D10-$AI$10)/$AJ$10</f>
        <v>0</v>
      </c>
      <c r="I10" s="10">
        <f>(E10-$AI$10)/$AJ$10</f>
        <v>-3</v>
      </c>
      <c r="J10" s="10"/>
      <c r="K10" s="56"/>
      <c r="L10" s="28">
        <f>'Factor analysis'!K9</f>
        <v>-0.02531645569620253</v>
      </c>
      <c r="M10" s="7"/>
      <c r="N10" s="49">
        <f>'Factor analysis'!N9</f>
        <v>-0.019801980198019802</v>
      </c>
      <c r="O10" s="7"/>
      <c r="P10" s="55"/>
      <c r="Q10" s="7"/>
      <c r="R10" s="7"/>
      <c r="S10" s="11" t="s">
        <v>6</v>
      </c>
      <c r="T10" s="143">
        <v>8</v>
      </c>
      <c r="U10" s="143">
        <v>6</v>
      </c>
      <c r="V10" s="143">
        <v>3</v>
      </c>
      <c r="W10" s="23"/>
      <c r="X10" s="10">
        <f>(T10-$AI$10)/$AJ$10</f>
        <v>2</v>
      </c>
      <c r="Y10" s="10">
        <f>(U10-$AI$10)/$AJ$10</f>
        <v>0</v>
      </c>
      <c r="Z10" s="10">
        <f>(V10-$AI$10)/$AJ$10</f>
        <v>-3</v>
      </c>
      <c r="AA10" s="7"/>
      <c r="AB10" s="56"/>
      <c r="AC10" s="49">
        <f>'Factor analysis'!Q9</f>
        <v>0</v>
      </c>
      <c r="AD10" s="7"/>
      <c r="AE10" s="49">
        <f>'Factor analysis'!T9</f>
        <v>-0.009615384615384616</v>
      </c>
      <c r="AF10" s="7"/>
      <c r="AG10" s="55"/>
      <c r="AI10" s="3">
        <f>'Factor analysis'!E9</f>
        <v>6</v>
      </c>
      <c r="AJ10" s="3">
        <f>'Factor analysis'!F9</f>
        <v>1</v>
      </c>
    </row>
    <row r="11" spans="1:36" ht="15.75">
      <c r="A11" s="7"/>
      <c r="B11" s="11" t="s">
        <v>7</v>
      </c>
      <c r="C11" s="143">
        <v>8</v>
      </c>
      <c r="D11" s="143">
        <v>7</v>
      </c>
      <c r="E11" s="143">
        <v>3</v>
      </c>
      <c r="G11" s="10">
        <f>(C11-$AI$11)/$AJ$11</f>
        <v>1</v>
      </c>
      <c r="H11" s="10">
        <f>(D11-$AI$11)/$AJ$11</f>
        <v>0</v>
      </c>
      <c r="I11" s="10">
        <f>(E11-$AI$11)/$AJ$11</f>
        <v>-4</v>
      </c>
      <c r="J11" s="10"/>
      <c r="K11" s="56"/>
      <c r="L11" s="28">
        <f>'Factor analysis'!K10</f>
        <v>-0.02531645569620253</v>
      </c>
      <c r="M11" s="7"/>
      <c r="N11" s="49">
        <f>'Factor analysis'!N10</f>
        <v>-0.019801980198019802</v>
      </c>
      <c r="O11" s="7"/>
      <c r="P11" s="55"/>
      <c r="Q11" s="7"/>
      <c r="R11" s="7"/>
      <c r="S11" s="11" t="s">
        <v>7</v>
      </c>
      <c r="T11" s="143">
        <v>8</v>
      </c>
      <c r="U11" s="143">
        <v>7</v>
      </c>
      <c r="V11" s="143">
        <v>3</v>
      </c>
      <c r="W11" s="23"/>
      <c r="X11" s="10">
        <f>(T11-$AI$11)/$AJ$11</f>
        <v>1</v>
      </c>
      <c r="Y11" s="10">
        <f>(U11-$AI$11)/$AJ$11</f>
        <v>0</v>
      </c>
      <c r="Z11" s="10">
        <f>(V11-$AI$11)/$AJ$11</f>
        <v>-4</v>
      </c>
      <c r="AA11" s="7"/>
      <c r="AB11" s="56"/>
      <c r="AC11" s="49">
        <f>'Factor analysis'!Q10</f>
        <v>0</v>
      </c>
      <c r="AD11" s="7"/>
      <c r="AE11" s="49">
        <f>'Factor analysis'!T10</f>
        <v>-0.009615384615384616</v>
      </c>
      <c r="AF11" s="7"/>
      <c r="AG11" s="55"/>
      <c r="AI11" s="3">
        <f>'Factor analysis'!E10</f>
        <v>7</v>
      </c>
      <c r="AJ11" s="3">
        <f>'Factor analysis'!F10</f>
        <v>1</v>
      </c>
    </row>
    <row r="12" spans="1:36" ht="15.75">
      <c r="A12" s="7"/>
      <c r="B12" s="11" t="s">
        <v>41</v>
      </c>
      <c r="C12" s="142">
        <v>0.9</v>
      </c>
      <c r="D12" s="142">
        <v>0.645</v>
      </c>
      <c r="E12" s="142">
        <v>0.35</v>
      </c>
      <c r="G12" s="10">
        <f>(C12-$AI$12)/$AJ$12</f>
        <v>5.222222222222221</v>
      </c>
      <c r="H12" s="10">
        <f>(D12-$AI$12)/$AJ$12</f>
        <v>2.3888888888888884</v>
      </c>
      <c r="I12" s="10">
        <f>(E12-$AI$12)/$AJ$12</f>
        <v>-0.8888888888888888</v>
      </c>
      <c r="J12" s="10"/>
      <c r="K12" s="56"/>
      <c r="L12" s="28">
        <f>'Factor analysis'!K11</f>
        <v>-0.012658227848101266</v>
      </c>
      <c r="M12" s="7"/>
      <c r="N12" s="49">
        <f>'Factor analysis'!N11</f>
        <v>0</v>
      </c>
      <c r="O12" s="7"/>
      <c r="P12" s="55"/>
      <c r="Q12" s="7"/>
      <c r="R12" s="7"/>
      <c r="S12" s="11" t="s">
        <v>41</v>
      </c>
      <c r="T12" s="142">
        <v>0.9</v>
      </c>
      <c r="U12" s="142">
        <v>0.645</v>
      </c>
      <c r="V12" s="142">
        <v>0.35</v>
      </c>
      <c r="W12" s="23"/>
      <c r="X12" s="10">
        <f>(T12-$AI$12)/$AJ$12</f>
        <v>5.222222222222221</v>
      </c>
      <c r="Y12" s="10">
        <f>(U12-$AI$12)/$AJ$12</f>
        <v>2.3888888888888884</v>
      </c>
      <c r="Z12" s="10">
        <f>(V12-$AI$12)/$AJ$12</f>
        <v>-0.8888888888888888</v>
      </c>
      <c r="AA12" s="7"/>
      <c r="AB12" s="56"/>
      <c r="AC12" s="49">
        <f>'Factor analysis'!Q11</f>
        <v>0</v>
      </c>
      <c r="AD12" s="7"/>
      <c r="AE12" s="49">
        <f>'Factor analysis'!T11</f>
        <v>0.028846153846153848</v>
      </c>
      <c r="AF12" s="7"/>
      <c r="AG12" s="55"/>
      <c r="AI12" s="9">
        <f>'Factor analysis'!E11</f>
        <v>0.43</v>
      </c>
      <c r="AJ12" s="9">
        <f>'Factor analysis'!F11</f>
        <v>0.09000000000000002</v>
      </c>
    </row>
    <row r="13" spans="1:36" ht="15.75">
      <c r="A13" s="7"/>
      <c r="B13" s="11" t="s">
        <v>42</v>
      </c>
      <c r="C13" s="142">
        <v>0.05</v>
      </c>
      <c r="D13" s="142">
        <v>0.15</v>
      </c>
      <c r="E13" s="142">
        <v>0.6</v>
      </c>
      <c r="G13" s="10">
        <f>(C13-$AI$13)/$AJ$13</f>
        <v>-1.9999999999999998</v>
      </c>
      <c r="H13" s="10">
        <f>(D13-$AI$13)/$AJ$13</f>
        <v>0</v>
      </c>
      <c r="I13" s="10">
        <f>(E13-$AI$13)/$AJ$13</f>
        <v>8.999999999999998</v>
      </c>
      <c r="J13" s="10"/>
      <c r="K13" s="56"/>
      <c r="L13" s="28">
        <f>'Factor analysis'!K12</f>
        <v>0.11392405063291139</v>
      </c>
      <c r="M13" s="7"/>
      <c r="N13" s="49">
        <f>'Factor analysis'!N12</f>
        <v>0.019801980198019802</v>
      </c>
      <c r="O13" s="7"/>
      <c r="P13" s="55"/>
      <c r="Q13" s="7"/>
      <c r="R13" s="7"/>
      <c r="S13" s="11" t="s">
        <v>42</v>
      </c>
      <c r="T13" s="142">
        <v>0.05</v>
      </c>
      <c r="U13" s="142">
        <v>0.15</v>
      </c>
      <c r="V13" s="142">
        <v>0.6</v>
      </c>
      <c r="W13" s="23"/>
      <c r="X13" s="10">
        <f>(T13-$AI$13)/$AJ$13</f>
        <v>-1.9999999999999998</v>
      </c>
      <c r="Y13" s="10">
        <f>(U13-$AI$13)/$AJ$13</f>
        <v>0</v>
      </c>
      <c r="Z13" s="10">
        <f>(V13-$AI$13)/$AJ$13</f>
        <v>8.999999999999998</v>
      </c>
      <c r="AA13" s="7"/>
      <c r="AB13" s="56"/>
      <c r="AC13" s="49">
        <f>'Factor analysis'!Q12</f>
        <v>0</v>
      </c>
      <c r="AD13" s="7"/>
      <c r="AE13" s="49">
        <f>'Factor analysis'!T12</f>
        <v>0</v>
      </c>
      <c r="AF13" s="7"/>
      <c r="AG13" s="55"/>
      <c r="AI13" s="9">
        <f>'Factor analysis'!E12</f>
        <v>0.15</v>
      </c>
      <c r="AJ13" s="9">
        <f>'Factor analysis'!F12</f>
        <v>0.05</v>
      </c>
    </row>
    <row r="14" spans="1:36" ht="15.75">
      <c r="A14" s="7"/>
      <c r="B14" s="8" t="s">
        <v>24</v>
      </c>
      <c r="C14" s="143">
        <v>8</v>
      </c>
      <c r="D14" s="143">
        <v>6</v>
      </c>
      <c r="E14" s="143">
        <v>3</v>
      </c>
      <c r="G14" s="10">
        <f>(C14-$AI$14)/$AJ$14</f>
        <v>2</v>
      </c>
      <c r="H14" s="10">
        <f>(D14-$AI$14)/$AJ$14</f>
        <v>0</v>
      </c>
      <c r="I14" s="10">
        <f>(E14-$AI$14)/$AJ$14</f>
        <v>-3</v>
      </c>
      <c r="J14" s="10"/>
      <c r="K14" s="56"/>
      <c r="L14" s="28">
        <f>'Factor analysis'!K13</f>
        <v>0</v>
      </c>
      <c r="M14" s="7"/>
      <c r="N14" s="49">
        <f>'Factor analysis'!N13</f>
        <v>-0.039603960396039604</v>
      </c>
      <c r="O14" s="7"/>
      <c r="P14" s="55"/>
      <c r="Q14" s="7"/>
      <c r="R14" s="7"/>
      <c r="S14" s="8" t="s">
        <v>24</v>
      </c>
      <c r="T14" s="143">
        <v>8</v>
      </c>
      <c r="U14" s="143">
        <v>6</v>
      </c>
      <c r="V14" s="143">
        <v>3</v>
      </c>
      <c r="W14" s="23"/>
      <c r="X14" s="10">
        <f>(T14-$AI$14)/$AJ$14</f>
        <v>2</v>
      </c>
      <c r="Y14" s="10">
        <f>(U14-$AI$14)/$AJ$14</f>
        <v>0</v>
      </c>
      <c r="Z14" s="10">
        <f>(V14-$AI$14)/$AJ$14</f>
        <v>-3</v>
      </c>
      <c r="AA14" s="7"/>
      <c r="AB14" s="56"/>
      <c r="AC14" s="49">
        <f>'Factor analysis'!Q13</f>
        <v>-0.19607843137254902</v>
      </c>
      <c r="AD14" s="7"/>
      <c r="AE14" s="49">
        <f>'Factor analysis'!T13</f>
        <v>0.038461538461538464</v>
      </c>
      <c r="AF14" s="7"/>
      <c r="AG14" s="55"/>
      <c r="AI14" s="3">
        <f>'Factor analysis'!E13</f>
        <v>6</v>
      </c>
      <c r="AJ14" s="3">
        <f>'Factor analysis'!F13</f>
        <v>1</v>
      </c>
    </row>
    <row r="15" spans="1:36" ht="15.75">
      <c r="A15" s="7"/>
      <c r="B15" s="8" t="s">
        <v>22</v>
      </c>
      <c r="C15" s="143">
        <v>200</v>
      </c>
      <c r="D15" s="143">
        <v>100</v>
      </c>
      <c r="E15" s="143">
        <v>35</v>
      </c>
      <c r="G15" s="10">
        <f>(C15-$AI$15)/$AJ$15</f>
        <v>6.666666666666667</v>
      </c>
      <c r="H15" s="10">
        <f>(D15-$AI$15)/$AJ$15</f>
        <v>0</v>
      </c>
      <c r="I15" s="10">
        <f>(E15-$AI$15)/$AJ$15</f>
        <v>-4.333333333333333</v>
      </c>
      <c r="J15" s="10"/>
      <c r="K15" s="56"/>
      <c r="L15" s="28">
        <f>'Factor analysis'!K14</f>
        <v>-0.012658227848101266</v>
      </c>
      <c r="M15" s="7"/>
      <c r="N15" s="49">
        <f>'Factor analysis'!N14</f>
        <v>-0.0594059405940594</v>
      </c>
      <c r="O15" s="7"/>
      <c r="P15" s="55"/>
      <c r="Q15" s="7"/>
      <c r="R15" s="7"/>
      <c r="S15" s="8" t="s">
        <v>22</v>
      </c>
      <c r="T15" s="143">
        <v>200</v>
      </c>
      <c r="U15" s="143">
        <v>100</v>
      </c>
      <c r="V15" s="143">
        <v>35</v>
      </c>
      <c r="W15" s="23"/>
      <c r="X15" s="10">
        <f>(T15-$AI$15)/$AJ$15</f>
        <v>6.666666666666667</v>
      </c>
      <c r="Y15" s="10">
        <f>(U15-$AI$15)/$AJ$15</f>
        <v>0</v>
      </c>
      <c r="Z15" s="10">
        <f>(V15-$AI$15)/$AJ$15</f>
        <v>-4.333333333333333</v>
      </c>
      <c r="AA15" s="7"/>
      <c r="AB15" s="56"/>
      <c r="AC15" s="49">
        <f>'Factor analysis'!Q14</f>
        <v>0</v>
      </c>
      <c r="AD15" s="7"/>
      <c r="AE15" s="49">
        <f>'Factor analysis'!T14</f>
        <v>-0.09615384615384616</v>
      </c>
      <c r="AF15" s="7"/>
      <c r="AG15" s="55"/>
      <c r="AI15" s="3">
        <f>'Factor analysis'!E14</f>
        <v>100</v>
      </c>
      <c r="AJ15" s="3">
        <f>'Factor analysis'!F14</f>
        <v>15</v>
      </c>
    </row>
    <row r="16" spans="1:36" ht="15.75">
      <c r="A16" s="7"/>
      <c r="B16" s="8" t="s">
        <v>23</v>
      </c>
      <c r="C16" s="143">
        <v>6</v>
      </c>
      <c r="D16" s="143">
        <v>4</v>
      </c>
      <c r="E16" s="143">
        <v>2</v>
      </c>
      <c r="G16" s="10">
        <f>(C16-$AI$16)/$AJ$16</f>
        <v>4</v>
      </c>
      <c r="H16" s="10">
        <f>(D16-$AI$16)/$AJ$16</f>
        <v>0</v>
      </c>
      <c r="I16" s="10">
        <f>(E16-$AI$16)/$AJ$16</f>
        <v>-4</v>
      </c>
      <c r="J16" s="10"/>
      <c r="K16" s="56"/>
      <c r="L16" s="28">
        <f>'Factor analysis'!K15</f>
        <v>-0.012658227848101266</v>
      </c>
      <c r="M16" s="7"/>
      <c r="N16" s="49">
        <f>'Factor analysis'!N15</f>
        <v>-0.19801980198019803</v>
      </c>
      <c r="O16" s="7"/>
      <c r="P16" s="55"/>
      <c r="Q16" s="7"/>
      <c r="R16" s="7"/>
      <c r="S16" s="8" t="s">
        <v>23</v>
      </c>
      <c r="T16" s="143">
        <v>6</v>
      </c>
      <c r="U16" s="143">
        <v>4</v>
      </c>
      <c r="V16" s="143">
        <v>2</v>
      </c>
      <c r="W16" s="23"/>
      <c r="X16" s="10">
        <f>(T16-$AI$16)/$AJ$16</f>
        <v>4</v>
      </c>
      <c r="Y16" s="10">
        <f>(U16-$AI$16)/$AJ$16</f>
        <v>0</v>
      </c>
      <c r="Z16" s="10">
        <f>(V16-$AI$16)/$AJ$16</f>
        <v>-4</v>
      </c>
      <c r="AA16" s="7"/>
      <c r="AB16" s="56"/>
      <c r="AC16" s="49">
        <f>'Factor analysis'!Q15</f>
        <v>0</v>
      </c>
      <c r="AD16" s="7"/>
      <c r="AE16" s="49">
        <f>'Factor analysis'!T15</f>
        <v>-0.09615384615384616</v>
      </c>
      <c r="AF16" s="7"/>
      <c r="AG16" s="55"/>
      <c r="AI16" s="3">
        <f>'Factor analysis'!E15</f>
        <v>4</v>
      </c>
      <c r="AJ16" s="3">
        <f>'Factor analysis'!F15</f>
        <v>0.5</v>
      </c>
    </row>
    <row r="17" spans="1:36" ht="15.75">
      <c r="A17" s="7"/>
      <c r="B17" s="8" t="s">
        <v>29</v>
      </c>
      <c r="C17" s="142">
        <v>0.05</v>
      </c>
      <c r="D17" s="142">
        <v>0.2</v>
      </c>
      <c r="E17" s="142">
        <v>0.4</v>
      </c>
      <c r="G17" s="10">
        <f>(C17-$AI$17)/$AJ$17</f>
        <v>-3.7500000000000004</v>
      </c>
      <c r="H17" s="10">
        <f>(D17-$AI$17)/$AJ$17</f>
        <v>0</v>
      </c>
      <c r="I17" s="10">
        <f>(E17-$AI$17)/$AJ$17</f>
        <v>5</v>
      </c>
      <c r="J17" s="10"/>
      <c r="K17" s="56"/>
      <c r="L17" s="28">
        <f>'Factor analysis'!K16</f>
        <v>0</v>
      </c>
      <c r="M17" s="7"/>
      <c r="N17" s="49">
        <f>'Factor analysis'!N16</f>
        <v>0.0594059405940594</v>
      </c>
      <c r="O17" s="7"/>
      <c r="P17" s="55"/>
      <c r="Q17" s="7"/>
      <c r="R17" s="7"/>
      <c r="S17" s="8" t="s">
        <v>29</v>
      </c>
      <c r="T17" s="142">
        <v>0.05</v>
      </c>
      <c r="U17" s="142">
        <v>0.2</v>
      </c>
      <c r="V17" s="142">
        <v>0.4</v>
      </c>
      <c r="W17" s="23"/>
      <c r="X17" s="10">
        <f>(T17-$AI$17)/$AJ$17</f>
        <v>-3.7500000000000004</v>
      </c>
      <c r="Y17" s="10">
        <f>(U17-$AI$17)/$AJ$17</f>
        <v>0</v>
      </c>
      <c r="Z17" s="10">
        <f>(V17-$AI$17)/$AJ$17</f>
        <v>5</v>
      </c>
      <c r="AA17" s="7"/>
      <c r="AB17" s="56"/>
      <c r="AC17" s="49">
        <f>'Factor analysis'!Q16</f>
        <v>0</v>
      </c>
      <c r="AD17" s="7"/>
      <c r="AE17" s="49">
        <f>'Factor analysis'!T16</f>
        <v>0.11538461538461539</v>
      </c>
      <c r="AF17" s="7"/>
      <c r="AG17" s="55"/>
      <c r="AI17" s="3">
        <f>'Factor analysis'!E16</f>
        <v>0.2</v>
      </c>
      <c r="AJ17" s="3">
        <f>'Factor analysis'!F16</f>
        <v>0.04</v>
      </c>
    </row>
    <row r="18" spans="1:36" ht="15.75">
      <c r="A18" s="7"/>
      <c r="B18" s="8" t="s">
        <v>25</v>
      </c>
      <c r="C18" s="142">
        <v>0.125</v>
      </c>
      <c r="D18" s="142">
        <v>0.5</v>
      </c>
      <c r="E18" s="142">
        <v>0.75</v>
      </c>
      <c r="G18" s="10">
        <f>(C18-$AI$18)/$AJ$18</f>
        <v>-3.75</v>
      </c>
      <c r="H18" s="10">
        <f>(D18-$AI$18)/$AJ$18</f>
        <v>0</v>
      </c>
      <c r="I18" s="10">
        <f>(E18-$AI$18)/$AJ$18</f>
        <v>2.5</v>
      </c>
      <c r="J18" s="10"/>
      <c r="K18" s="56"/>
      <c r="L18" s="28">
        <f>'Factor analysis'!K17</f>
        <v>0</v>
      </c>
      <c r="M18" s="7"/>
      <c r="N18" s="49">
        <f>'Factor analysis'!N17</f>
        <v>0.19801980198019803</v>
      </c>
      <c r="O18" s="7"/>
      <c r="P18" s="55"/>
      <c r="Q18" s="7"/>
      <c r="R18" s="7"/>
      <c r="S18" s="8" t="s">
        <v>25</v>
      </c>
      <c r="T18" s="142">
        <v>0.125</v>
      </c>
      <c r="U18" s="142">
        <v>0.5</v>
      </c>
      <c r="V18" s="142">
        <v>0.75</v>
      </c>
      <c r="W18" s="23"/>
      <c r="X18" s="10">
        <f>(T18-$AI$18)/$AJ$18</f>
        <v>-3.75</v>
      </c>
      <c r="Y18" s="10">
        <f>(U18-$AI$18)/$AJ$18</f>
        <v>0</v>
      </c>
      <c r="Z18" s="10">
        <f>(V18-$AI$18)/$AJ$18</f>
        <v>2.5</v>
      </c>
      <c r="AA18" s="7"/>
      <c r="AB18" s="56"/>
      <c r="AC18" s="49">
        <f>'Factor analysis'!Q17</f>
        <v>0</v>
      </c>
      <c r="AD18" s="7"/>
      <c r="AE18" s="49">
        <f>'Factor analysis'!T17</f>
        <v>0.11538461538461539</v>
      </c>
      <c r="AF18" s="7"/>
      <c r="AG18" s="55"/>
      <c r="AI18" s="3">
        <f>'Factor analysis'!E17</f>
        <v>0.5</v>
      </c>
      <c r="AJ18" s="3">
        <f>'Factor analysis'!F17</f>
        <v>0.1</v>
      </c>
    </row>
    <row r="19" spans="1:36" ht="15.75">
      <c r="A19" s="7"/>
      <c r="B19" s="8" t="s">
        <v>43</v>
      </c>
      <c r="C19" s="142">
        <v>1.1</v>
      </c>
      <c r="D19" s="142">
        <v>1</v>
      </c>
      <c r="E19" s="142">
        <v>0.9</v>
      </c>
      <c r="G19" s="10">
        <f>(C19-$AI$19)/$AJ$19</f>
        <v>3.3333333333333366</v>
      </c>
      <c r="H19" s="10">
        <f>(D19-$AI$19)/$AJ$19</f>
        <v>0</v>
      </c>
      <c r="I19" s="10">
        <f>(E19-$AI$19)/$AJ$19</f>
        <v>-3.3333333333333326</v>
      </c>
      <c r="J19" s="10"/>
      <c r="K19" s="56"/>
      <c r="L19" s="28">
        <f>'Factor analysis'!K18</f>
        <v>-0.10126582278481013</v>
      </c>
      <c r="M19" s="7"/>
      <c r="N19" s="49">
        <f>'Factor analysis'!N18</f>
        <v>-0.13861386138613863</v>
      </c>
      <c r="O19" s="7"/>
      <c r="P19" s="55"/>
      <c r="Q19" s="7"/>
      <c r="R19" s="7"/>
      <c r="S19" s="8" t="s">
        <v>43</v>
      </c>
      <c r="T19" s="142">
        <v>1.1</v>
      </c>
      <c r="U19" s="142">
        <v>1</v>
      </c>
      <c r="V19" s="142">
        <v>0.9</v>
      </c>
      <c r="W19" s="23"/>
      <c r="X19" s="10">
        <f>(T19-$AI$19)/$AJ$19</f>
        <v>3.3333333333333366</v>
      </c>
      <c r="Y19" s="10">
        <f>(U19-$AI$19)/$AJ$19</f>
        <v>0</v>
      </c>
      <c r="Z19" s="10">
        <f>(V19-$AI$19)/$AJ$19</f>
        <v>-3.3333333333333326</v>
      </c>
      <c r="AA19" s="7"/>
      <c r="AB19" s="56"/>
      <c r="AC19" s="49">
        <f>'Factor analysis'!Q18</f>
        <v>0</v>
      </c>
      <c r="AD19" s="7"/>
      <c r="AE19" s="49">
        <f>'Factor analysis'!T18</f>
        <v>-0.15384615384615385</v>
      </c>
      <c r="AF19" s="7"/>
      <c r="AG19" s="55"/>
      <c r="AI19" s="9">
        <f>'Factor analysis'!E18</f>
        <v>1</v>
      </c>
      <c r="AJ19" s="9">
        <f>'Factor analysis'!F18</f>
        <v>0.03</v>
      </c>
    </row>
    <row r="20" spans="1:36" ht="15.75">
      <c r="A20" s="7"/>
      <c r="B20" s="8" t="s">
        <v>44</v>
      </c>
      <c r="C20" s="142">
        <v>1.1</v>
      </c>
      <c r="D20" s="142">
        <v>1</v>
      </c>
      <c r="E20" s="142">
        <v>0.9</v>
      </c>
      <c r="G20" s="10">
        <f>(C20-$AI$20)/$AJ$20</f>
        <v>3.3333333333333366</v>
      </c>
      <c r="H20" s="10">
        <f>(D20-$AI$20)/$AJ$20</f>
        <v>0</v>
      </c>
      <c r="I20" s="10">
        <f>(E20-$AI$20)/$AJ$20</f>
        <v>-3.3333333333333326</v>
      </c>
      <c r="J20" s="10"/>
      <c r="K20" s="56"/>
      <c r="L20" s="28">
        <f>'Factor analysis'!K19</f>
        <v>-0.1518987341772152</v>
      </c>
      <c r="M20" s="7"/>
      <c r="N20" s="49">
        <f>'Factor analysis'!N19</f>
        <v>-0.039603960396039604</v>
      </c>
      <c r="O20" s="7"/>
      <c r="P20" s="55"/>
      <c r="Q20" s="7"/>
      <c r="R20" s="7"/>
      <c r="S20" s="8" t="s">
        <v>44</v>
      </c>
      <c r="T20" s="142">
        <v>1.1</v>
      </c>
      <c r="U20" s="142">
        <v>1</v>
      </c>
      <c r="V20" s="142">
        <v>0.9</v>
      </c>
      <c r="W20" s="23"/>
      <c r="X20" s="10">
        <f>(T20-$AI$20)/$AJ$20</f>
        <v>3.3333333333333366</v>
      </c>
      <c r="Y20" s="10">
        <f>(U20-$AI$20)/$AJ$20</f>
        <v>0</v>
      </c>
      <c r="Z20" s="10">
        <f>(V20-$AI$20)/$AJ$20</f>
        <v>-3.3333333333333326</v>
      </c>
      <c r="AA20" s="7"/>
      <c r="AB20" s="56"/>
      <c r="AC20" s="49">
        <f>'Factor analysis'!Q19</f>
        <v>0</v>
      </c>
      <c r="AD20" s="7"/>
      <c r="AE20" s="49">
        <f>'Factor analysis'!T19</f>
        <v>-0.038461538461538464</v>
      </c>
      <c r="AF20" s="7"/>
      <c r="AG20" s="55"/>
      <c r="AI20" s="9">
        <f>'Factor analysis'!E19</f>
        <v>1</v>
      </c>
      <c r="AJ20" s="9">
        <f>'Factor analysis'!F19</f>
        <v>0.03</v>
      </c>
    </row>
    <row r="21" spans="1:36" ht="15.75">
      <c r="A21" s="7"/>
      <c r="B21" s="7"/>
      <c r="C21" s="143"/>
      <c r="D21" s="143"/>
      <c r="E21" s="143"/>
      <c r="G21" s="10"/>
      <c r="H21" s="10"/>
      <c r="I21" s="10"/>
      <c r="J21" s="10"/>
      <c r="K21" s="56"/>
      <c r="L21" s="28">
        <f>'Factor analysis'!K20</f>
        <v>0</v>
      </c>
      <c r="M21" s="7"/>
      <c r="N21" s="49">
        <f>'Factor analysis'!N20</f>
        <v>0</v>
      </c>
      <c r="O21" s="7"/>
      <c r="P21" s="55"/>
      <c r="Q21" s="7"/>
      <c r="R21" s="7"/>
      <c r="S21" s="7"/>
      <c r="T21" s="143"/>
      <c r="U21" s="143"/>
      <c r="V21" s="143"/>
      <c r="W21" s="22"/>
      <c r="X21" s="10"/>
      <c r="Y21" s="10"/>
      <c r="Z21" s="10"/>
      <c r="AA21" s="7"/>
      <c r="AB21" s="56"/>
      <c r="AC21" s="49">
        <f>'Factor analysis'!Q20</f>
        <v>0</v>
      </c>
      <c r="AD21" s="7"/>
      <c r="AE21" s="49">
        <f>'Factor analysis'!T20</f>
        <v>0</v>
      </c>
      <c r="AF21" s="7"/>
      <c r="AG21" s="55"/>
      <c r="AI21" s="3">
        <f>'Factor analysis'!E20</f>
        <v>0</v>
      </c>
      <c r="AJ21" s="3">
        <f>'Factor analysis'!F20</f>
        <v>0</v>
      </c>
    </row>
    <row r="22" spans="1:36" ht="15.75">
      <c r="A22" s="35" t="s">
        <v>11</v>
      </c>
      <c r="B22" s="7"/>
      <c r="C22" s="143"/>
      <c r="D22" s="143"/>
      <c r="E22" s="143"/>
      <c r="G22" s="10"/>
      <c r="H22" s="10"/>
      <c r="I22" s="10"/>
      <c r="J22" s="10"/>
      <c r="K22" s="56"/>
      <c r="L22" s="28">
        <f>'Factor analysis'!K21</f>
        <v>0</v>
      </c>
      <c r="M22" s="7"/>
      <c r="N22" s="49">
        <f>'Factor analysis'!N21</f>
        <v>0</v>
      </c>
      <c r="O22" s="7"/>
      <c r="P22" s="55"/>
      <c r="Q22" s="7"/>
      <c r="R22" s="35" t="s">
        <v>11</v>
      </c>
      <c r="S22" s="7"/>
      <c r="T22" s="143"/>
      <c r="U22" s="143"/>
      <c r="V22" s="143"/>
      <c r="W22" s="22"/>
      <c r="X22" s="10"/>
      <c r="Y22" s="10"/>
      <c r="Z22" s="10"/>
      <c r="AA22" s="7"/>
      <c r="AB22" s="56"/>
      <c r="AC22" s="49">
        <f>'Factor analysis'!Q21</f>
        <v>0</v>
      </c>
      <c r="AD22" s="7"/>
      <c r="AE22" s="49">
        <f>'Factor analysis'!T21</f>
        <v>0</v>
      </c>
      <c r="AF22" s="7"/>
      <c r="AG22" s="55"/>
      <c r="AI22" s="3">
        <f>'Factor analysis'!E21</f>
        <v>0</v>
      </c>
      <c r="AJ22" s="3">
        <f>'Factor analysis'!F21</f>
        <v>0</v>
      </c>
    </row>
    <row r="23" spans="1:36" ht="15.75">
      <c r="A23" s="7"/>
      <c r="B23" s="8" t="s">
        <v>27</v>
      </c>
      <c r="C23" s="143">
        <v>2</v>
      </c>
      <c r="D23" s="143">
        <v>4</v>
      </c>
      <c r="E23" s="143">
        <v>6</v>
      </c>
      <c r="G23" s="10">
        <f>(C23-$AI$23)/$AJ$23</f>
        <v>-4</v>
      </c>
      <c r="H23" s="10">
        <f>(D23-$AI$23)/$AJ$23</f>
        <v>0</v>
      </c>
      <c r="I23" s="10">
        <f>(E23-$AI$23)/$AJ$23</f>
        <v>4</v>
      </c>
      <c r="J23" s="10"/>
      <c r="K23" s="56"/>
      <c r="L23" s="28">
        <f>'Factor analysis'!K22</f>
        <v>0.12658227848101267</v>
      </c>
      <c r="M23" s="7"/>
      <c r="N23" s="49">
        <f>'Factor analysis'!N22</f>
        <v>0</v>
      </c>
      <c r="O23" s="7"/>
      <c r="P23" s="55"/>
      <c r="Q23" s="7"/>
      <c r="R23" s="7"/>
      <c r="S23" s="8" t="s">
        <v>27</v>
      </c>
      <c r="T23" s="143">
        <v>6</v>
      </c>
      <c r="U23" s="143">
        <v>4</v>
      </c>
      <c r="V23" s="143">
        <v>2</v>
      </c>
      <c r="W23" s="23"/>
      <c r="X23" s="10">
        <f>(T23-$AI$23)/$AJ$23</f>
        <v>4</v>
      </c>
      <c r="Y23" s="10">
        <f>(U23-$AI$23)/$AJ$23</f>
        <v>0</v>
      </c>
      <c r="Z23" s="10">
        <f>(V23-$AI$23)/$AJ$23</f>
        <v>-4</v>
      </c>
      <c r="AA23" s="7"/>
      <c r="AB23" s="56"/>
      <c r="AC23" s="49">
        <f>'Factor analysis'!Q22</f>
        <v>-0.058823529411764705</v>
      </c>
      <c r="AD23" s="7"/>
      <c r="AE23" s="49">
        <f>'Factor analysis'!T22</f>
        <v>0.019230769230769232</v>
      </c>
      <c r="AF23" s="7"/>
      <c r="AG23" s="55"/>
      <c r="AI23" s="3">
        <f>'Factor analysis'!E22</f>
        <v>4</v>
      </c>
      <c r="AJ23" s="3">
        <f>'Factor analysis'!F22</f>
        <v>0.5</v>
      </c>
    </row>
    <row r="24" spans="1:36" ht="15.75">
      <c r="A24" s="7"/>
      <c r="B24" s="11" t="s">
        <v>20</v>
      </c>
      <c r="C24" s="142">
        <v>0.95</v>
      </c>
      <c r="D24" s="142">
        <v>0.8</v>
      </c>
      <c r="E24" s="142">
        <v>0.35</v>
      </c>
      <c r="G24" s="10">
        <f>(C24-$AI$24)/$AJ$24</f>
        <v>1.999999999999999</v>
      </c>
      <c r="H24" s="10">
        <f>(D24-$AI$24)/$AJ$24</f>
        <v>0</v>
      </c>
      <c r="I24" s="10">
        <f>(E24-$AI$24)/$AJ$24</f>
        <v>-6.000000000000001</v>
      </c>
      <c r="J24" s="10"/>
      <c r="K24" s="56"/>
      <c r="L24" s="28">
        <f>'Factor analysis'!K23</f>
        <v>-0.02531645569620253</v>
      </c>
      <c r="M24" s="7"/>
      <c r="N24" s="49">
        <f>'Factor analysis'!N23</f>
        <v>0.019801980198019802</v>
      </c>
      <c r="O24" s="7"/>
      <c r="P24" s="55"/>
      <c r="Q24" s="7"/>
      <c r="R24" s="7"/>
      <c r="S24" s="11" t="s">
        <v>20</v>
      </c>
      <c r="T24" s="142">
        <v>0.35</v>
      </c>
      <c r="U24" s="142">
        <v>0.8</v>
      </c>
      <c r="V24" s="142">
        <v>0.95</v>
      </c>
      <c r="W24" s="23"/>
      <c r="X24" s="10">
        <f>(T24-$AI$24)/$AJ$24</f>
        <v>-6.000000000000001</v>
      </c>
      <c r="Y24" s="10">
        <f>(U24-$AI$24)/$AJ$24</f>
        <v>0</v>
      </c>
      <c r="Z24" s="10">
        <f>(V24-$AI$24)/$AJ$24</f>
        <v>1.999999999999999</v>
      </c>
      <c r="AA24" s="7"/>
      <c r="AB24" s="56"/>
      <c r="AC24" s="49">
        <f>'Factor analysis'!Q23</f>
        <v>0.0196078431372549</v>
      </c>
      <c r="AD24" s="7"/>
      <c r="AE24" s="49">
        <f>'Factor analysis'!T23</f>
        <v>0</v>
      </c>
      <c r="AF24" s="7"/>
      <c r="AG24" s="55"/>
      <c r="AI24" s="9">
        <f>'Factor analysis'!E23</f>
        <v>0.8</v>
      </c>
      <c r="AJ24" s="9">
        <f>'Factor analysis'!F23</f>
        <v>0.075</v>
      </c>
    </row>
    <row r="25" spans="1:36" ht="15.75">
      <c r="A25" s="7"/>
      <c r="B25" s="8"/>
      <c r="C25" s="143"/>
      <c r="D25" s="143"/>
      <c r="E25" s="143"/>
      <c r="G25" s="10"/>
      <c r="H25" s="10"/>
      <c r="I25" s="10"/>
      <c r="J25" s="10"/>
      <c r="K25" s="56"/>
      <c r="L25" s="28">
        <f>'Factor analysis'!K24</f>
        <v>0</v>
      </c>
      <c r="M25" s="7"/>
      <c r="N25" s="49">
        <f>'Factor analysis'!N24</f>
        <v>0</v>
      </c>
      <c r="O25" s="7"/>
      <c r="P25" s="55"/>
      <c r="Q25" s="7"/>
      <c r="R25" s="7"/>
      <c r="S25" s="8"/>
      <c r="T25" s="143"/>
      <c r="U25" s="143"/>
      <c r="V25" s="143"/>
      <c r="W25" s="22"/>
      <c r="X25" s="10"/>
      <c r="Y25" s="10"/>
      <c r="Z25" s="10"/>
      <c r="AA25" s="7"/>
      <c r="AB25" s="56"/>
      <c r="AC25" s="49">
        <f>'Factor analysis'!Q24</f>
        <v>0</v>
      </c>
      <c r="AD25" s="7"/>
      <c r="AE25" s="49">
        <f>'Factor analysis'!T24</f>
        <v>0</v>
      </c>
      <c r="AF25" s="7"/>
      <c r="AG25" s="55"/>
      <c r="AI25" s="3">
        <f>'Factor analysis'!E24</f>
        <v>0</v>
      </c>
      <c r="AJ25" s="3">
        <f>'Factor analysis'!F24</f>
        <v>0</v>
      </c>
    </row>
    <row r="26" spans="1:36" ht="15.75">
      <c r="A26" s="35" t="s">
        <v>12</v>
      </c>
      <c r="B26" s="7"/>
      <c r="C26" s="143"/>
      <c r="D26" s="143"/>
      <c r="E26" s="143"/>
      <c r="G26" s="10"/>
      <c r="H26" s="10"/>
      <c r="I26" s="10"/>
      <c r="J26" s="10"/>
      <c r="K26" s="56"/>
      <c r="L26" s="28">
        <f>'Factor analysis'!K25</f>
        <v>0</v>
      </c>
      <c r="M26" s="7"/>
      <c r="N26" s="49">
        <f>'Factor analysis'!N25</f>
        <v>0</v>
      </c>
      <c r="O26" s="7"/>
      <c r="P26" s="55"/>
      <c r="Q26" s="7"/>
      <c r="R26" s="35" t="s">
        <v>12</v>
      </c>
      <c r="S26" s="7"/>
      <c r="T26" s="143"/>
      <c r="U26" s="143"/>
      <c r="V26" s="143"/>
      <c r="W26" s="22"/>
      <c r="X26" s="10"/>
      <c r="Y26" s="10"/>
      <c r="Z26" s="10"/>
      <c r="AA26" s="7"/>
      <c r="AB26" s="56"/>
      <c r="AC26" s="49">
        <f>'Factor analysis'!Q25</f>
        <v>0</v>
      </c>
      <c r="AD26" s="7"/>
      <c r="AE26" s="49">
        <f>'Factor analysis'!T25</f>
        <v>0</v>
      </c>
      <c r="AF26" s="7"/>
      <c r="AG26" s="55"/>
      <c r="AI26" s="3">
        <f>'Factor analysis'!E25</f>
        <v>0</v>
      </c>
      <c r="AJ26" s="3">
        <f>'Factor analysis'!F25</f>
        <v>0</v>
      </c>
    </row>
    <row r="27" spans="1:36" ht="15.75">
      <c r="A27" s="7"/>
      <c r="B27" s="8" t="s">
        <v>13</v>
      </c>
      <c r="C27" s="142">
        <v>0.75</v>
      </c>
      <c r="D27" s="142">
        <v>0.25</v>
      </c>
      <c r="E27" s="142">
        <v>0.15</v>
      </c>
      <c r="G27" s="10">
        <f>(C27-$AI$27)/$AJ$27</f>
        <v>10</v>
      </c>
      <c r="H27" s="10">
        <f>(D27-$AI$27)/$AJ$27</f>
        <v>0</v>
      </c>
      <c r="I27" s="10">
        <f>(E27-$AI$27)/$AJ$27</f>
        <v>-2</v>
      </c>
      <c r="J27" s="10"/>
      <c r="K27" s="56"/>
      <c r="L27" s="28">
        <f>'Factor analysis'!K26</f>
        <v>-0.06329113924050633</v>
      </c>
      <c r="M27" s="7"/>
      <c r="N27" s="49">
        <f>'Factor analysis'!N26</f>
        <v>-0.04950495049504951</v>
      </c>
      <c r="O27" s="7"/>
      <c r="P27" s="55"/>
      <c r="Q27" s="7"/>
      <c r="R27" s="7"/>
      <c r="S27" s="8" t="s">
        <v>13</v>
      </c>
      <c r="T27" s="142">
        <v>0.15</v>
      </c>
      <c r="U27" s="142">
        <v>0.25</v>
      </c>
      <c r="V27" s="142">
        <v>0.75</v>
      </c>
      <c r="W27" s="23"/>
      <c r="X27" s="10">
        <f>(T27-$AI$27)/$AJ$27</f>
        <v>-2</v>
      </c>
      <c r="Y27" s="10">
        <f>(U27-$AI$27)/$AJ$27</f>
        <v>0</v>
      </c>
      <c r="Z27" s="10">
        <f>(V27-$AI$27)/$AJ$27</f>
        <v>10</v>
      </c>
      <c r="AA27" s="55"/>
      <c r="AB27" s="7"/>
      <c r="AC27" s="49">
        <f>'Factor analysis'!Q26</f>
        <v>0.0392156862745098</v>
      </c>
      <c r="AD27" s="7"/>
      <c r="AE27" s="49">
        <f>'Factor analysis'!T26</f>
        <v>-0.019230769230769232</v>
      </c>
      <c r="AF27" s="7"/>
      <c r="AG27" s="55"/>
      <c r="AI27" s="9">
        <f>'Factor analysis'!E26</f>
        <v>0.25</v>
      </c>
      <c r="AJ27" s="9">
        <f>'Factor analysis'!F26</f>
        <v>0.05</v>
      </c>
    </row>
    <row r="28" spans="1:36" ht="15.75">
      <c r="A28" s="7"/>
      <c r="B28" s="11" t="s">
        <v>32</v>
      </c>
      <c r="C28" s="142">
        <v>0.9</v>
      </c>
      <c r="D28" s="142">
        <v>0.8</v>
      </c>
      <c r="E28" s="142">
        <v>0.6</v>
      </c>
      <c r="G28" s="10">
        <f>(C28-$AI$28)/$AJ$28</f>
        <v>0.12499999999999997</v>
      </c>
      <c r="H28" s="10">
        <f>(D28-$AI$28)/$AJ$28</f>
        <v>0</v>
      </c>
      <c r="I28" s="10">
        <f>(E28-$AI$28)/$AJ$28</f>
        <v>-0.25000000000000006</v>
      </c>
      <c r="J28" s="10"/>
      <c r="K28" s="56"/>
      <c r="L28" s="28">
        <f>'Factor analysis'!K27</f>
        <v>-0.02531645569620253</v>
      </c>
      <c r="M28" s="7"/>
      <c r="N28" s="49">
        <f>'Factor analysis'!N27</f>
        <v>-0.019801980198019802</v>
      </c>
      <c r="O28" s="7"/>
      <c r="P28" s="55"/>
      <c r="Q28" s="7"/>
      <c r="R28" s="7"/>
      <c r="S28" s="11" t="s">
        <v>32</v>
      </c>
      <c r="T28" s="142">
        <v>0.9</v>
      </c>
      <c r="U28" s="142">
        <v>0.8</v>
      </c>
      <c r="V28" s="142">
        <v>0.6</v>
      </c>
      <c r="W28" s="23"/>
      <c r="X28" s="10">
        <f>(T28-$AI$28)/$AJ$28</f>
        <v>0.12499999999999997</v>
      </c>
      <c r="Y28" s="10">
        <f>(U28-$AI$28)/$AJ$28</f>
        <v>0</v>
      </c>
      <c r="Z28" s="10">
        <f>(V28-$AI$28)/$AJ$28</f>
        <v>-0.25000000000000006</v>
      </c>
      <c r="AA28" s="55"/>
      <c r="AB28" s="7"/>
      <c r="AC28" s="49">
        <f>'Factor analysis'!Q27</f>
        <v>0</v>
      </c>
      <c r="AD28" s="7"/>
      <c r="AE28" s="49">
        <f>'Factor analysis'!T27</f>
        <v>-0.009615384615384616</v>
      </c>
      <c r="AF28" s="7"/>
      <c r="AG28" s="55"/>
      <c r="AI28" s="9">
        <f>'Factor analysis'!E27</f>
        <v>0.8</v>
      </c>
      <c r="AJ28" s="9">
        <f>'Factor analysis'!F27</f>
        <v>0.8</v>
      </c>
    </row>
    <row r="29" spans="1:36" ht="15.75">
      <c r="A29" s="7"/>
      <c r="B29" s="15" t="s">
        <v>37</v>
      </c>
      <c r="C29" s="142">
        <v>0.1</v>
      </c>
      <c r="D29" s="142">
        <v>0.2</v>
      </c>
      <c r="E29" s="142">
        <v>0.6</v>
      </c>
      <c r="G29" s="10">
        <f>(C29-$AI$29)/$AJ$29</f>
        <v>-3.3333333333333335</v>
      </c>
      <c r="H29" s="10">
        <f>(D29-$AI$29)/$AJ$29</f>
        <v>0</v>
      </c>
      <c r="I29" s="10">
        <f>(E29-$AI$29)/$AJ$29</f>
        <v>13.333333333333332</v>
      </c>
      <c r="J29" s="10"/>
      <c r="K29" s="56"/>
      <c r="L29" s="28">
        <f>'Factor analysis'!K28</f>
        <v>0</v>
      </c>
      <c r="M29" s="7"/>
      <c r="N29" s="49">
        <f>'Factor analysis'!N28</f>
        <v>-0.019801980198019802</v>
      </c>
      <c r="O29" s="7"/>
      <c r="P29" s="55"/>
      <c r="Q29" s="7"/>
      <c r="R29" s="7"/>
      <c r="S29" s="15" t="s">
        <v>37</v>
      </c>
      <c r="T29" s="142">
        <v>0.1</v>
      </c>
      <c r="U29" s="142">
        <v>0.2</v>
      </c>
      <c r="V29" s="142">
        <v>0.6</v>
      </c>
      <c r="W29" s="23"/>
      <c r="X29" s="10">
        <f>(T29-$AI$29)/$AJ$29</f>
        <v>-3.3333333333333335</v>
      </c>
      <c r="Y29" s="10">
        <f>(U29-$AI$29)/$AJ$29</f>
        <v>0</v>
      </c>
      <c r="Z29" s="10">
        <f>(V29-$AI$29)/$AJ$29</f>
        <v>13.333333333333332</v>
      </c>
      <c r="AA29" s="55"/>
      <c r="AB29" s="7"/>
      <c r="AC29" s="49">
        <f>'Factor analysis'!Q28</f>
        <v>0</v>
      </c>
      <c r="AD29" s="7"/>
      <c r="AE29" s="49">
        <f>'Factor analysis'!T28</f>
        <v>0</v>
      </c>
      <c r="AF29" s="7"/>
      <c r="AG29" s="55"/>
      <c r="AI29" s="9">
        <f>'Factor analysis'!E28</f>
        <v>0.2</v>
      </c>
      <c r="AJ29" s="9">
        <f>'Factor analysis'!F28</f>
        <v>0.03</v>
      </c>
    </row>
    <row r="30" spans="1:36" ht="16.5" thickBot="1">
      <c r="A30" s="7"/>
      <c r="B30" s="11" t="s">
        <v>33</v>
      </c>
      <c r="C30" s="142">
        <v>0.1</v>
      </c>
      <c r="D30" s="142">
        <v>0.25</v>
      </c>
      <c r="E30" s="142">
        <v>0.8</v>
      </c>
      <c r="G30" s="10">
        <f>(C30-$AI$30)/$AJ$30</f>
        <v>-2.9999999999999996</v>
      </c>
      <c r="H30" s="10">
        <f>(D30-$AI$30)/$AJ$30</f>
        <v>0</v>
      </c>
      <c r="I30" s="10">
        <f>(E30-$AI$30)/$AJ$30</f>
        <v>11</v>
      </c>
      <c r="J30" s="10"/>
      <c r="K30" s="63"/>
      <c r="L30" s="129">
        <f>'Factor analysis'!K29</f>
        <v>0.02531645569620253</v>
      </c>
      <c r="M30" s="64"/>
      <c r="N30" s="130">
        <f>'Factor analysis'!N29</f>
        <v>0.09900990099009901</v>
      </c>
      <c r="O30" s="64"/>
      <c r="P30" s="65"/>
      <c r="Q30" s="7"/>
      <c r="R30" s="7"/>
      <c r="S30" s="11" t="s">
        <v>33</v>
      </c>
      <c r="T30" s="142">
        <v>0.1</v>
      </c>
      <c r="U30" s="142">
        <v>0.25</v>
      </c>
      <c r="V30" s="142">
        <v>0.8</v>
      </c>
      <c r="W30" s="23"/>
      <c r="X30" s="10">
        <f>(T30-$AI$30)/$AJ$30</f>
        <v>-2.9999999999999996</v>
      </c>
      <c r="Y30" s="10">
        <f>(U30-$AI$30)/$AJ$30</f>
        <v>0</v>
      </c>
      <c r="Z30" s="10">
        <f>(V30-$AI$30)/$AJ$30</f>
        <v>11</v>
      </c>
      <c r="AA30" s="55"/>
      <c r="AB30" s="136"/>
      <c r="AC30" s="130">
        <f>'Factor analysis'!Q29</f>
        <v>0.29411764705882354</v>
      </c>
      <c r="AD30" s="64"/>
      <c r="AE30" s="130">
        <f>'Factor analysis'!T29</f>
        <v>0.19230769230769232</v>
      </c>
      <c r="AF30" s="64"/>
      <c r="AG30" s="65"/>
      <c r="AI30" s="9">
        <f>'Factor analysis'!E29</f>
        <v>0.25</v>
      </c>
      <c r="AJ30" s="9">
        <f>'Factor analysis'!F29</f>
        <v>0.05</v>
      </c>
    </row>
    <row r="31" spans="6:38" ht="16.5" thickTop="1">
      <c r="F31" s="3"/>
      <c r="G31" s="3"/>
      <c r="H31" s="3"/>
      <c r="I31" s="3"/>
      <c r="J31" s="3"/>
      <c r="K31" s="69" t="s">
        <v>109</v>
      </c>
      <c r="L31" s="70" t="s">
        <v>61</v>
      </c>
      <c r="M31" s="70" t="s">
        <v>108</v>
      </c>
      <c r="N31" s="71" t="s">
        <v>62</v>
      </c>
      <c r="O31" s="53"/>
      <c r="P31" s="138"/>
      <c r="Q31" s="26"/>
      <c r="W31" s="3"/>
      <c r="X31" s="3"/>
      <c r="Y31" s="3"/>
      <c r="Z31" s="3"/>
      <c r="AA31" s="138"/>
      <c r="AB31" s="137" t="s">
        <v>109</v>
      </c>
      <c r="AC31" s="70" t="s">
        <v>61</v>
      </c>
      <c r="AD31" s="70" t="s">
        <v>108</v>
      </c>
      <c r="AE31" s="71" t="s">
        <v>62</v>
      </c>
      <c r="AF31" s="53"/>
      <c r="AG31" s="68"/>
      <c r="AH31" s="12"/>
      <c r="AI31" s="32"/>
      <c r="AJ31" s="7"/>
      <c r="AK31" s="7"/>
      <c r="AL31" s="32"/>
    </row>
    <row r="32" spans="3:38" ht="15.75">
      <c r="C32" s="40"/>
      <c r="D32" s="40"/>
      <c r="E32" s="40"/>
      <c r="K32" s="56" t="s">
        <v>63</v>
      </c>
      <c r="L32" s="57">
        <f>SUMPRODUCT(G8:G30,$L$8:$L$30)</f>
        <v>-3.7232770745428976</v>
      </c>
      <c r="M32" s="57">
        <f>SUMPRODUCT(H8:H30,$L$8:$L$30)</f>
        <v>-0.030239099859353018</v>
      </c>
      <c r="N32" s="57">
        <f>SUMPRODUCT(I8:I30,$L$8:$L$30)</f>
        <v>3.958509142053446</v>
      </c>
      <c r="O32" s="44" t="s">
        <v>70</v>
      </c>
      <c r="P32" s="58" t="s">
        <v>60</v>
      </c>
      <c r="Q32" s="44"/>
      <c r="T32" s="40"/>
      <c r="U32" s="40"/>
      <c r="V32" s="40"/>
      <c r="AA32" s="58"/>
      <c r="AB32" s="7" t="s">
        <v>63</v>
      </c>
      <c r="AC32" s="57">
        <f>SUMPRODUCT(X8:X30,$AC$8:$AC$30)</f>
        <v>-3.013071895424835</v>
      </c>
      <c r="AD32" s="57">
        <f>SUMPRODUCT(Y8:Y30,$AC$8:$AC$30)</f>
        <v>0</v>
      </c>
      <c r="AE32" s="57">
        <f>SUMPRODUCT(Z8:Z30,$AC$8:$AC$30)</f>
        <v>5.797385620915033</v>
      </c>
      <c r="AF32" s="44" t="s">
        <v>70</v>
      </c>
      <c r="AG32" s="58" t="s">
        <v>60</v>
      </c>
      <c r="AH32" s="12"/>
      <c r="AI32" s="32"/>
      <c r="AJ32" s="7"/>
      <c r="AK32" s="7"/>
      <c r="AL32" s="32"/>
    </row>
    <row r="33" spans="3:38" ht="15.75">
      <c r="C33" s="126" t="s">
        <v>524</v>
      </c>
      <c r="D33" s="126"/>
      <c r="E33" s="126"/>
      <c r="F33" s="3"/>
      <c r="G33" s="92" t="s">
        <v>35</v>
      </c>
      <c r="H33" s="92" t="s">
        <v>35</v>
      </c>
      <c r="I33" s="92" t="s">
        <v>35</v>
      </c>
      <c r="K33" s="56" t="s">
        <v>65</v>
      </c>
      <c r="L33" s="57">
        <f>LN(C66/(1-C66))</f>
        <v>-3.4760986898352733</v>
      </c>
      <c r="M33" s="57">
        <f>LN(D66/(1-D66))</f>
        <v>-2.512305623976115</v>
      </c>
      <c r="N33" s="57">
        <f>LN(E66/(1-E66))</f>
        <v>-1.7346010553881064</v>
      </c>
      <c r="O33" s="159">
        <f>LN(O34/(1-O34))</f>
        <v>-2.4698363968670023</v>
      </c>
      <c r="P33" s="147">
        <v>3.2</v>
      </c>
      <c r="Q33" s="134"/>
      <c r="T33" s="126" t="s">
        <v>526</v>
      </c>
      <c r="U33" s="126"/>
      <c r="V33" s="126"/>
      <c r="W33" s="3"/>
      <c r="X33" s="92" t="s">
        <v>35</v>
      </c>
      <c r="Y33" s="92" t="s">
        <v>35</v>
      </c>
      <c r="Z33" s="92" t="s">
        <v>35</v>
      </c>
      <c r="AA33" s="59"/>
      <c r="AB33" s="56" t="s">
        <v>65</v>
      </c>
      <c r="AC33" s="57">
        <f>LN(C71/(1-C71))</f>
        <v>-5.806138481293728</v>
      </c>
      <c r="AD33" s="57">
        <f>LN(D71/(1-D71))</f>
        <v>-4.954820514989859</v>
      </c>
      <c r="AE33" s="57">
        <f>LN(E71/(1-E71))</f>
        <v>-4.3694478524670215</v>
      </c>
      <c r="AF33" s="159">
        <f>LN(AF34/(1-AF34))</f>
        <v>-4.954820514989859</v>
      </c>
      <c r="AG33" s="149">
        <v>8</v>
      </c>
      <c r="AH33" s="12"/>
      <c r="AI33" s="32"/>
      <c r="AJ33" s="7"/>
      <c r="AK33" s="7"/>
      <c r="AL33" s="32"/>
    </row>
    <row r="34" spans="1:33" ht="15.75">
      <c r="A34" s="33" t="s">
        <v>0</v>
      </c>
      <c r="B34" s="24"/>
      <c r="C34" s="34" t="s">
        <v>49</v>
      </c>
      <c r="D34" s="34" t="s">
        <v>18</v>
      </c>
      <c r="E34" s="34" t="s">
        <v>50</v>
      </c>
      <c r="F34" s="34"/>
      <c r="G34" s="34" t="s">
        <v>61</v>
      </c>
      <c r="H34" s="34" t="s">
        <v>18</v>
      </c>
      <c r="I34" s="34" t="s">
        <v>62</v>
      </c>
      <c r="K34" s="56" t="s">
        <v>66</v>
      </c>
      <c r="L34" s="57">
        <f>L32/$P$33+$O$33</f>
        <v>-3.633360482661658</v>
      </c>
      <c r="M34" s="57">
        <f>M32/$P$33+$O$33</f>
        <v>-2.47928611557305</v>
      </c>
      <c r="N34" s="57">
        <f>N32/$P$33+$O$33</f>
        <v>-1.2328022899753004</v>
      </c>
      <c r="O34" s="148">
        <v>0.078</v>
      </c>
      <c r="P34" s="149"/>
      <c r="Q34" s="59"/>
      <c r="R34" s="33" t="s">
        <v>0</v>
      </c>
      <c r="S34" s="24"/>
      <c r="T34" s="34" t="s">
        <v>49</v>
      </c>
      <c r="U34" s="34" t="s">
        <v>18</v>
      </c>
      <c r="V34" s="34" t="s">
        <v>50</v>
      </c>
      <c r="W34" s="34"/>
      <c r="X34" s="34" t="s">
        <v>61</v>
      </c>
      <c r="Y34" s="34" t="s">
        <v>18</v>
      </c>
      <c r="Z34" s="34" t="s">
        <v>62</v>
      </c>
      <c r="AA34" s="59"/>
      <c r="AB34" s="56" t="s">
        <v>66</v>
      </c>
      <c r="AC34" s="57">
        <f>AC32/$AG$33+$AF$33</f>
        <v>-5.331454501917964</v>
      </c>
      <c r="AD34" s="57">
        <f>AD32/$AG$33+$AF$33</f>
        <v>-4.954820514989859</v>
      </c>
      <c r="AE34" s="57">
        <f>AE32/$AG$33+$AF$33</f>
        <v>-4.230147312375481</v>
      </c>
      <c r="AF34" s="148">
        <v>0.007</v>
      </c>
      <c r="AG34" s="149"/>
    </row>
    <row r="35" spans="1:33" ht="15.75">
      <c r="A35" s="35" t="s">
        <v>10</v>
      </c>
      <c r="B35" s="5"/>
      <c r="D35" s="3"/>
      <c r="F35" s="3"/>
      <c r="H35" s="3"/>
      <c r="I35" s="3"/>
      <c r="K35" s="56" t="s">
        <v>67</v>
      </c>
      <c r="L35" s="60">
        <f aca="true" t="shared" si="0" ref="L35:N37">EXP(L32)/(1+EXP(L32))</f>
        <v>0.023584993314249018</v>
      </c>
      <c r="M35" s="60">
        <f t="shared" si="0"/>
        <v>0.4924408010393351</v>
      </c>
      <c r="N35" s="60">
        <f t="shared" si="0"/>
        <v>0.981266103351807</v>
      </c>
      <c r="O35" s="7"/>
      <c r="P35" s="55"/>
      <c r="Q35" s="7"/>
      <c r="R35" s="35" t="s">
        <v>10</v>
      </c>
      <c r="S35" s="5"/>
      <c r="U35" s="3"/>
      <c r="W35" s="3"/>
      <c r="Y35" s="3"/>
      <c r="Z35" s="3"/>
      <c r="AA35" s="7"/>
      <c r="AB35" s="56" t="s">
        <v>67</v>
      </c>
      <c r="AC35" s="60">
        <f aca="true" t="shared" si="1" ref="AC35:AE37">EXP(AC32)/(1+EXP(AC32))</f>
        <v>0.04683881003194754</v>
      </c>
      <c r="AD35" s="60">
        <f t="shared" si="1"/>
        <v>0.5</v>
      </c>
      <c r="AE35" s="60">
        <f t="shared" si="1"/>
        <v>0.9969737059789744</v>
      </c>
      <c r="AF35" s="7"/>
      <c r="AG35" s="55"/>
    </row>
    <row r="36" spans="1:33" ht="15.75">
      <c r="A36" s="7"/>
      <c r="B36" s="8" t="s">
        <v>26</v>
      </c>
      <c r="C36" s="142">
        <v>1.2</v>
      </c>
      <c r="D36" s="142">
        <v>1.1</v>
      </c>
      <c r="E36" s="142">
        <v>1</v>
      </c>
      <c r="F36" s="23"/>
      <c r="G36" s="10">
        <f>(C36-$AI$8)/$AJ$8</f>
        <v>3.333333333333329</v>
      </c>
      <c r="H36" s="10">
        <f>(D36-$AI$8)/$AJ$8</f>
        <v>0</v>
      </c>
      <c r="I36" s="10">
        <f>(E36-$AI$8)/$AJ$8</f>
        <v>-3.3333333333333366</v>
      </c>
      <c r="J36" s="10"/>
      <c r="K36" s="56" t="s">
        <v>68</v>
      </c>
      <c r="L36" s="61">
        <f t="shared" si="0"/>
        <v>0.030000000000000002</v>
      </c>
      <c r="M36" s="61">
        <f t="shared" si="0"/>
        <v>0.07499999999999998</v>
      </c>
      <c r="N36" s="61">
        <f t="shared" si="0"/>
        <v>0.15</v>
      </c>
      <c r="O36" s="7"/>
      <c r="P36" s="55"/>
      <c r="Q36" s="7"/>
      <c r="R36" s="7"/>
      <c r="S36" s="8" t="s">
        <v>26</v>
      </c>
      <c r="T36" s="142">
        <v>1.2</v>
      </c>
      <c r="U36" s="142">
        <v>1.1</v>
      </c>
      <c r="V36" s="142">
        <v>1</v>
      </c>
      <c r="W36" s="23"/>
      <c r="X36" s="10">
        <f>(T36-$AI$8)/$AJ$8</f>
        <v>3.333333333333329</v>
      </c>
      <c r="Y36" s="10">
        <f>(U36-$AI$8)/$AJ$8</f>
        <v>0</v>
      </c>
      <c r="Z36" s="10">
        <f>(V36-$AI$8)/$AJ$8</f>
        <v>-3.3333333333333366</v>
      </c>
      <c r="AA36" s="7"/>
      <c r="AB36" s="56" t="s">
        <v>68</v>
      </c>
      <c r="AC36" s="61">
        <f t="shared" si="1"/>
        <v>0.003000000000000001</v>
      </c>
      <c r="AD36" s="61">
        <f t="shared" si="1"/>
        <v>0.006999999999999999</v>
      </c>
      <c r="AE36" s="61">
        <f t="shared" si="1"/>
        <v>0.012499999999999999</v>
      </c>
      <c r="AF36" s="7"/>
      <c r="AG36" s="55"/>
    </row>
    <row r="37" spans="1:33" ht="15.75">
      <c r="A37" s="7"/>
      <c r="B37" s="11" t="s">
        <v>40</v>
      </c>
      <c r="C37" s="142">
        <v>0.2</v>
      </c>
      <c r="D37" s="142">
        <v>0.65</v>
      </c>
      <c r="E37" s="142">
        <v>0.85</v>
      </c>
      <c r="F37" s="23"/>
      <c r="G37" s="10">
        <f>(C37-$AI$9)/$AJ$9</f>
        <v>-4.5</v>
      </c>
      <c r="H37" s="10">
        <f>(D37-$AI$9)/$AJ$9</f>
        <v>0</v>
      </c>
      <c r="I37" s="10">
        <f>(E37-$AI$9)/$AJ$9</f>
        <v>1.9999999999999996</v>
      </c>
      <c r="J37" s="10"/>
      <c r="K37" s="56" t="s">
        <v>69</v>
      </c>
      <c r="L37" s="61">
        <f t="shared" si="0"/>
        <v>0.025746809998117934</v>
      </c>
      <c r="M37" s="61">
        <f t="shared" si="0"/>
        <v>0.07732311832258872</v>
      </c>
      <c r="N37" s="61">
        <f t="shared" si="0"/>
        <v>0.22569133581987028</v>
      </c>
      <c r="O37" s="7"/>
      <c r="P37" s="55"/>
      <c r="Q37" s="7"/>
      <c r="R37" s="7"/>
      <c r="S37" s="11" t="s">
        <v>40</v>
      </c>
      <c r="T37" s="142">
        <v>0.2</v>
      </c>
      <c r="U37" s="142">
        <v>0.65</v>
      </c>
      <c r="V37" s="142">
        <v>0.85</v>
      </c>
      <c r="W37" s="23"/>
      <c r="X37" s="10">
        <f>(T37-$AI$9)/$AJ$9</f>
        <v>-4.5</v>
      </c>
      <c r="Y37" s="10">
        <f>(U37-$AI$9)/$AJ$9</f>
        <v>0</v>
      </c>
      <c r="Z37" s="10">
        <f>(V37-$AI$9)/$AJ$9</f>
        <v>1.9999999999999996</v>
      </c>
      <c r="AA37" s="7"/>
      <c r="AB37" s="56" t="s">
        <v>69</v>
      </c>
      <c r="AC37" s="61">
        <f t="shared" si="1"/>
        <v>0.004813745197477807</v>
      </c>
      <c r="AD37" s="61">
        <f t="shared" si="1"/>
        <v>0.006999999999999999</v>
      </c>
      <c r="AE37" s="61">
        <f t="shared" si="1"/>
        <v>0.014341573522552952</v>
      </c>
      <c r="AF37" s="7"/>
      <c r="AG37" s="55"/>
    </row>
    <row r="38" spans="1:33" ht="15.75">
      <c r="A38" s="7"/>
      <c r="B38" s="11" t="s">
        <v>6</v>
      </c>
      <c r="C38" s="143">
        <v>8</v>
      </c>
      <c r="D38" s="143">
        <v>6</v>
      </c>
      <c r="E38" s="143">
        <v>3</v>
      </c>
      <c r="F38" s="23"/>
      <c r="G38" s="10">
        <f>(C38-$AI$10)/$AJ$10</f>
        <v>2</v>
      </c>
      <c r="H38" s="10">
        <f>(D38-$AI$10)/$AJ$10</f>
        <v>0</v>
      </c>
      <c r="I38" s="10">
        <f>(E38-$AI$10)/$AJ$10</f>
        <v>-3</v>
      </c>
      <c r="J38" s="10"/>
      <c r="K38" s="56"/>
      <c r="L38" s="7"/>
      <c r="M38" s="7"/>
      <c r="N38" s="7"/>
      <c r="O38" s="7"/>
      <c r="P38" s="55"/>
      <c r="Q38" s="7"/>
      <c r="R38" s="7"/>
      <c r="S38" s="11" t="s">
        <v>6</v>
      </c>
      <c r="T38" s="143">
        <v>8</v>
      </c>
      <c r="U38" s="143">
        <v>6</v>
      </c>
      <c r="V38" s="143">
        <v>3</v>
      </c>
      <c r="W38" s="23"/>
      <c r="X38" s="10">
        <f>(T38-$AI$10)/$AJ$10</f>
        <v>2</v>
      </c>
      <c r="Y38" s="10">
        <f>(U38-$AI$10)/$AJ$10</f>
        <v>0</v>
      </c>
      <c r="Z38" s="10">
        <f>(V38-$AI$10)/$AJ$10</f>
        <v>-3</v>
      </c>
      <c r="AA38" s="7"/>
      <c r="AB38" s="56"/>
      <c r="AC38" s="7"/>
      <c r="AD38" s="7"/>
      <c r="AE38" s="7"/>
      <c r="AF38" s="7"/>
      <c r="AG38" s="55"/>
    </row>
    <row r="39" spans="1:33" ht="15.75">
      <c r="A39" s="7"/>
      <c r="B39" s="11" t="s">
        <v>7</v>
      </c>
      <c r="C39" s="143">
        <v>8</v>
      </c>
      <c r="D39" s="143">
        <v>7</v>
      </c>
      <c r="E39" s="143">
        <v>3</v>
      </c>
      <c r="F39" s="23"/>
      <c r="G39" s="10">
        <f>(C39-$AI$11)/$AJ$11</f>
        <v>1</v>
      </c>
      <c r="H39" s="10">
        <f>(D39-$AI$11)/$AJ$11</f>
        <v>0</v>
      </c>
      <c r="I39" s="10">
        <f>(E39-$AI$11)/$AJ$11</f>
        <v>-4</v>
      </c>
      <c r="J39" s="10"/>
      <c r="K39" s="72" t="s">
        <v>86</v>
      </c>
      <c r="L39" s="73" t="s">
        <v>61</v>
      </c>
      <c r="M39" s="73" t="s">
        <v>76</v>
      </c>
      <c r="N39" s="73" t="s">
        <v>62</v>
      </c>
      <c r="O39" s="7"/>
      <c r="P39" s="55"/>
      <c r="Q39" s="7"/>
      <c r="R39" s="7"/>
      <c r="S39" s="11" t="s">
        <v>7</v>
      </c>
      <c r="T39" s="143">
        <v>8</v>
      </c>
      <c r="U39" s="143">
        <v>7</v>
      </c>
      <c r="V39" s="143">
        <v>3</v>
      </c>
      <c r="W39" s="23"/>
      <c r="X39" s="10">
        <f>(T39-$AI$11)/$AJ$11</f>
        <v>1</v>
      </c>
      <c r="Y39" s="10">
        <f>(U39-$AI$11)/$AJ$11</f>
        <v>0</v>
      </c>
      <c r="Z39" s="10">
        <f>(V39-$AI$11)/$AJ$11</f>
        <v>-4</v>
      </c>
      <c r="AA39" s="7"/>
      <c r="AB39" s="72" t="s">
        <v>86</v>
      </c>
      <c r="AC39" s="73" t="s">
        <v>61</v>
      </c>
      <c r="AD39" s="73" t="s">
        <v>76</v>
      </c>
      <c r="AE39" s="73" t="s">
        <v>62</v>
      </c>
      <c r="AF39" s="7"/>
      <c r="AG39" s="55"/>
    </row>
    <row r="40" spans="1:33" ht="15.75">
      <c r="A40" s="7"/>
      <c r="B40" s="11" t="s">
        <v>41</v>
      </c>
      <c r="C40" s="142">
        <v>0.9</v>
      </c>
      <c r="D40" s="142">
        <v>0.645</v>
      </c>
      <c r="E40" s="142">
        <v>0.35</v>
      </c>
      <c r="F40" s="23"/>
      <c r="G40" s="10">
        <f>(C40-$AI$12)/$AJ$12</f>
        <v>5.222222222222221</v>
      </c>
      <c r="H40" s="10">
        <f>(D40-$AI$12)/$AJ$12</f>
        <v>2.3888888888888884</v>
      </c>
      <c r="I40" s="10">
        <f>(E40-$AI$12)/$AJ$12</f>
        <v>-0.8888888888888888</v>
      </c>
      <c r="J40" s="10"/>
      <c r="K40" s="56" t="s">
        <v>64</v>
      </c>
      <c r="L40" s="57">
        <f>SUMPRODUCT(G$36:G$58,$N$8:$N$30)</f>
        <v>-4.103135313531354</v>
      </c>
      <c r="M40" s="57">
        <f>SUMPRODUCT(H$36:H$58,$N$8:$N$30)</f>
        <v>0</v>
      </c>
      <c r="N40" s="57">
        <f>SUMPRODUCT(I$36:I$58,$N$8:$N$30)</f>
        <v>4.16996699669967</v>
      </c>
      <c r="O40" s="44" t="s">
        <v>70</v>
      </c>
      <c r="P40" s="58" t="s">
        <v>60</v>
      </c>
      <c r="Q40" s="44"/>
      <c r="R40" s="7"/>
      <c r="S40" s="11" t="s">
        <v>41</v>
      </c>
      <c r="T40" s="142">
        <v>0.35</v>
      </c>
      <c r="U40" s="142">
        <v>0.645</v>
      </c>
      <c r="V40" s="142">
        <v>0.9</v>
      </c>
      <c r="W40" s="23"/>
      <c r="X40" s="10">
        <f>(T40-$AI$12)/$AJ$12</f>
        <v>-0.8888888888888888</v>
      </c>
      <c r="Y40" s="10">
        <f>(U40-$AI$12)/$AJ$12</f>
        <v>2.3888888888888884</v>
      </c>
      <c r="Z40" s="10">
        <f>(V40-$AI$12)/$AJ$12</f>
        <v>5.222222222222221</v>
      </c>
      <c r="AA40" s="44"/>
      <c r="AB40" s="56" t="s">
        <v>64</v>
      </c>
      <c r="AC40" s="57">
        <f>SUMPRODUCT(X$36:X$58,$AE$8:$AE$30)</f>
        <v>-3.786458333333334</v>
      </c>
      <c r="AD40" s="57">
        <f>SUMPRODUCT(Y$36:Y$58,$AE$8:$AE$30)</f>
        <v>0.0689102564102564</v>
      </c>
      <c r="AE40" s="57">
        <f>SUMPRODUCT(Z$36:Z$58,$AE$8:$AE$30)</f>
        <v>4.976762820512821</v>
      </c>
      <c r="AF40" s="44" t="s">
        <v>70</v>
      </c>
      <c r="AG40" s="58" t="s">
        <v>60</v>
      </c>
    </row>
    <row r="41" spans="1:33" ht="15.75">
      <c r="A41" s="7"/>
      <c r="B41" s="11" t="s">
        <v>42</v>
      </c>
      <c r="C41" s="142">
        <v>0.05</v>
      </c>
      <c r="D41" s="142">
        <v>0.15</v>
      </c>
      <c r="E41" s="142">
        <v>0.6</v>
      </c>
      <c r="F41" s="23"/>
      <c r="G41" s="10">
        <f>(C41-$AI$13)/$AJ$13</f>
        <v>-1.9999999999999998</v>
      </c>
      <c r="H41" s="10">
        <f>(D41-$AI$13)/$AJ$13</f>
        <v>0</v>
      </c>
      <c r="I41" s="10">
        <f>(E41-$AI$13)/$AJ$13</f>
        <v>8.999999999999998</v>
      </c>
      <c r="J41" s="10"/>
      <c r="K41" s="56" t="s">
        <v>71</v>
      </c>
      <c r="L41" s="57">
        <f>LN(C68/(1-C68))</f>
        <v>-3.7342624599617538</v>
      </c>
      <c r="M41" s="57">
        <f>LN(D68/(1-D68))</f>
        <v>-3.1354942159291497</v>
      </c>
      <c r="N41" s="57">
        <f>LN(E68/(1-E68))</f>
        <v>-2.3978952727983707</v>
      </c>
      <c r="O41" s="159">
        <f>LN(O42/(1-O42))</f>
        <v>-3.1271781596874924</v>
      </c>
      <c r="P41" s="147">
        <v>6</v>
      </c>
      <c r="Q41" s="134"/>
      <c r="R41" s="7"/>
      <c r="S41" s="11" t="s">
        <v>42</v>
      </c>
      <c r="T41" s="142">
        <v>0.05</v>
      </c>
      <c r="U41" s="142">
        <v>0.15</v>
      </c>
      <c r="V41" s="142">
        <v>0.6</v>
      </c>
      <c r="W41" s="23"/>
      <c r="X41" s="10">
        <f>(T41-$AI$13)/$AJ$13</f>
        <v>-1.9999999999999998</v>
      </c>
      <c r="Y41" s="10">
        <f>(U41-$AI$13)/$AJ$13</f>
        <v>0</v>
      </c>
      <c r="Z41" s="10">
        <f>(V41-$AI$13)/$AJ$13</f>
        <v>8.999999999999998</v>
      </c>
      <c r="AA41" s="59"/>
      <c r="AB41" s="56" t="s">
        <v>71</v>
      </c>
      <c r="AC41" s="57">
        <f>LN(C71/(1-C71))</f>
        <v>-5.806138481293728</v>
      </c>
      <c r="AD41" s="57">
        <f>LN(D71/(1-D71))</f>
        <v>-4.954820514989859</v>
      </c>
      <c r="AE41" s="57">
        <f>LN(E71/(1-E71))</f>
        <v>-4.3694478524670215</v>
      </c>
      <c r="AF41" s="159">
        <f>LN(AF42/(1-AF42))</f>
        <v>-4.119037174812472</v>
      </c>
      <c r="AG41" s="149">
        <v>5</v>
      </c>
    </row>
    <row r="42" spans="1:33" ht="15.75">
      <c r="A42" s="7"/>
      <c r="B42" s="8" t="s">
        <v>24</v>
      </c>
      <c r="C42" s="143">
        <v>8</v>
      </c>
      <c r="D42" s="143">
        <v>6</v>
      </c>
      <c r="E42" s="143">
        <v>3</v>
      </c>
      <c r="F42" s="23"/>
      <c r="G42" s="10">
        <f>(C42-$AI$14)/$AJ$14</f>
        <v>2</v>
      </c>
      <c r="H42" s="10">
        <f>(D42-$AI$14)/$AJ$14</f>
        <v>0</v>
      </c>
      <c r="I42" s="10">
        <f>(E42-$AI$14)/$AJ$14</f>
        <v>-3</v>
      </c>
      <c r="J42" s="10"/>
      <c r="K42" s="56" t="s">
        <v>72</v>
      </c>
      <c r="L42" s="57">
        <f>L40/$P$41+$O$41</f>
        <v>-3.811034045276051</v>
      </c>
      <c r="M42" s="57">
        <f>M40/$P$41+$O$41</f>
        <v>-3.1271781596874924</v>
      </c>
      <c r="N42" s="57">
        <f>N40/$P$41+$O$41</f>
        <v>-2.4321836602375475</v>
      </c>
      <c r="O42" s="146">
        <v>0.042</v>
      </c>
      <c r="P42" s="149"/>
      <c r="Q42" s="59"/>
      <c r="R42" s="7"/>
      <c r="S42" s="8" t="s">
        <v>24</v>
      </c>
      <c r="T42" s="143">
        <v>3</v>
      </c>
      <c r="U42" s="143">
        <v>6</v>
      </c>
      <c r="V42" s="143">
        <v>8</v>
      </c>
      <c r="W42" s="23"/>
      <c r="X42" s="10">
        <f>(T42-$AI$14)/$AJ$14</f>
        <v>-3</v>
      </c>
      <c r="Y42" s="10">
        <f>(U42-$AI$14)/$AJ$14</f>
        <v>0</v>
      </c>
      <c r="Z42" s="10">
        <f>(V42-$AI$14)/$AJ$14</f>
        <v>2</v>
      </c>
      <c r="AA42" s="59"/>
      <c r="AB42" s="56" t="s">
        <v>72</v>
      </c>
      <c r="AC42" s="57">
        <f>AC40/$AG$41+$AF$41</f>
        <v>-4.876328841479139</v>
      </c>
      <c r="AD42" s="57">
        <f>AD40/$AG$41+$AF$41</f>
        <v>-4.10525512353042</v>
      </c>
      <c r="AE42" s="57">
        <f>AE40/$AG$41+$AF$41</f>
        <v>-3.1236846107099074</v>
      </c>
      <c r="AF42" s="150">
        <v>0.016</v>
      </c>
      <c r="AG42" s="149"/>
    </row>
    <row r="43" spans="1:33" ht="15.75">
      <c r="A43" s="7"/>
      <c r="B43" s="8" t="s">
        <v>22</v>
      </c>
      <c r="C43" s="143">
        <v>200</v>
      </c>
      <c r="D43" s="143">
        <v>100</v>
      </c>
      <c r="E43" s="143">
        <v>35</v>
      </c>
      <c r="F43" s="23"/>
      <c r="G43" s="10">
        <f>(C43-$AI$15)/$AJ$15</f>
        <v>6.666666666666667</v>
      </c>
      <c r="H43" s="10">
        <f>(D43-$AI$15)/$AJ$15</f>
        <v>0</v>
      </c>
      <c r="I43" s="10">
        <f>(E43-$AI$15)/$AJ$15</f>
        <v>-4.333333333333333</v>
      </c>
      <c r="J43" s="10"/>
      <c r="K43" s="56" t="s">
        <v>73</v>
      </c>
      <c r="L43" s="60">
        <f>EXP(L40)/(1+EXP(L40))</f>
        <v>0.01625229537915762</v>
      </c>
      <c r="M43" s="60">
        <f>EXP(M40)/(1+EXP(M40))</f>
        <v>0.5</v>
      </c>
      <c r="N43" s="60">
        <f>EXP(N40)/(1+EXP(N40))</f>
        <v>0.9847823842104793</v>
      </c>
      <c r="O43" s="7"/>
      <c r="P43" s="55"/>
      <c r="Q43" s="7"/>
      <c r="R43" s="7"/>
      <c r="S43" s="8" t="s">
        <v>22</v>
      </c>
      <c r="T43" s="143">
        <v>200</v>
      </c>
      <c r="U43" s="143">
        <v>100</v>
      </c>
      <c r="V43" s="143">
        <v>35</v>
      </c>
      <c r="W43" s="23"/>
      <c r="X43" s="10">
        <f>(T43-$AI$15)/$AJ$15</f>
        <v>6.666666666666667</v>
      </c>
      <c r="Y43" s="10">
        <f>(U43-$AI$15)/$AJ$15</f>
        <v>0</v>
      </c>
      <c r="Z43" s="10">
        <f>(V43-$AI$15)/$AJ$15</f>
        <v>-4.333333333333333</v>
      </c>
      <c r="AA43" s="7"/>
      <c r="AB43" s="56" t="s">
        <v>73</v>
      </c>
      <c r="AC43" s="60">
        <f>EXP(AC40)/(1+EXP(AC40))</f>
        <v>0.022172980421046463</v>
      </c>
      <c r="AD43" s="60">
        <f>EXP(AD40)/(1+EXP(AD40))</f>
        <v>0.5172207500703826</v>
      </c>
      <c r="AE43" s="60">
        <f>EXP(AE40)/(1+EXP(AE40))</f>
        <v>0.9931508827295419</v>
      </c>
      <c r="AF43" s="7"/>
      <c r="AG43" s="55"/>
    </row>
    <row r="44" spans="1:33" ht="15.75">
      <c r="A44" s="7"/>
      <c r="B44" s="8" t="s">
        <v>23</v>
      </c>
      <c r="C44" s="143">
        <v>6</v>
      </c>
      <c r="D44" s="143">
        <v>4</v>
      </c>
      <c r="E44" s="143">
        <v>2</v>
      </c>
      <c r="F44" s="23"/>
      <c r="G44" s="10">
        <f>(C44-$AI$16)/$AJ$16</f>
        <v>4</v>
      </c>
      <c r="H44" s="10">
        <f>(D44-$AI$16)/$AJ$16</f>
        <v>0</v>
      </c>
      <c r="I44" s="10">
        <f>(E44-$AI$16)/$AJ$16</f>
        <v>-4</v>
      </c>
      <c r="J44" s="10"/>
      <c r="K44" s="56" t="s">
        <v>74</v>
      </c>
      <c r="L44" s="61">
        <f>C68</f>
        <v>0.023333333333333334</v>
      </c>
      <c r="M44" s="61">
        <f>D68</f>
        <v>0.041666666666666664</v>
      </c>
      <c r="N44" s="61">
        <f>E68</f>
        <v>0.08333333333333333</v>
      </c>
      <c r="O44" s="7"/>
      <c r="P44" s="55"/>
      <c r="Q44" s="7"/>
      <c r="R44" s="7"/>
      <c r="S44" s="8" t="s">
        <v>23</v>
      </c>
      <c r="T44" s="143">
        <v>6</v>
      </c>
      <c r="U44" s="143">
        <v>4</v>
      </c>
      <c r="V44" s="143">
        <v>2</v>
      </c>
      <c r="W44" s="23"/>
      <c r="X44" s="10">
        <f>(T44-$AI$16)/$AJ$16</f>
        <v>4</v>
      </c>
      <c r="Y44" s="10">
        <f>(U44-$AI$16)/$AJ$16</f>
        <v>0</v>
      </c>
      <c r="Z44" s="10">
        <f>(V44-$AI$16)/$AJ$16</f>
        <v>-4</v>
      </c>
      <c r="AA44" s="7"/>
      <c r="AB44" s="56" t="s">
        <v>74</v>
      </c>
      <c r="AC44" s="61">
        <f>C73</f>
        <v>0.007777777777777778</v>
      </c>
      <c r="AD44" s="61">
        <f>D73</f>
        <v>0.015555555555555557</v>
      </c>
      <c r="AE44" s="61">
        <f>E73</f>
        <v>0.04666666666666667</v>
      </c>
      <c r="AF44" s="7"/>
      <c r="AG44" s="55"/>
    </row>
    <row r="45" spans="1:33" ht="15.75">
      <c r="A45" s="7"/>
      <c r="B45" s="8" t="s">
        <v>29</v>
      </c>
      <c r="C45" s="142">
        <v>0.05</v>
      </c>
      <c r="D45" s="142">
        <v>0.2</v>
      </c>
      <c r="E45" s="142">
        <v>0.4</v>
      </c>
      <c r="F45" s="23"/>
      <c r="G45" s="10">
        <f>(C45-$AI$17)/$AJ$17</f>
        <v>-3.7500000000000004</v>
      </c>
      <c r="H45" s="10">
        <f>(D45-$AI$17)/$AJ$17</f>
        <v>0</v>
      </c>
      <c r="I45" s="10">
        <f>(E45-$AI$17)/$AJ$17</f>
        <v>5</v>
      </c>
      <c r="J45" s="10"/>
      <c r="K45" s="56" t="s">
        <v>75</v>
      </c>
      <c r="L45" s="61">
        <f>EXP(L42)/(1+EXP(L42))</f>
        <v>0.0216463566858472</v>
      </c>
      <c r="M45" s="61">
        <f>EXP(M42)/(1+EXP(M42))</f>
        <v>0.041999999999999996</v>
      </c>
      <c r="N45" s="61">
        <f>EXP(N42)/(1+EXP(N42))</f>
        <v>0.08075122463393286</v>
      </c>
      <c r="O45" s="7"/>
      <c r="P45" s="55"/>
      <c r="Q45" s="7"/>
      <c r="R45" s="7"/>
      <c r="S45" s="8" t="s">
        <v>29</v>
      </c>
      <c r="T45" s="142">
        <v>0.05</v>
      </c>
      <c r="U45" s="142">
        <v>0.2</v>
      </c>
      <c r="V45" s="142">
        <v>0.4</v>
      </c>
      <c r="W45" s="23"/>
      <c r="X45" s="10">
        <f>(T45-$AI$17)/$AJ$17</f>
        <v>-3.7500000000000004</v>
      </c>
      <c r="Y45" s="10">
        <f>(U45-$AI$17)/$AJ$17</f>
        <v>0</v>
      </c>
      <c r="Z45" s="10">
        <f>(V45-$AI$17)/$AJ$17</f>
        <v>5</v>
      </c>
      <c r="AA45" s="7"/>
      <c r="AB45" s="56" t="s">
        <v>75</v>
      </c>
      <c r="AC45" s="61">
        <f>EXP(AC42)/(1+EXP(AC42))</f>
        <v>0.007567255146155055</v>
      </c>
      <c r="AD45" s="61">
        <f>EXP(AD42)/(1+EXP(AD42))</f>
        <v>0.016218438252959065</v>
      </c>
      <c r="AE45" s="61">
        <f>EXP(AE42)/(1+EXP(AE42))</f>
        <v>0.04214079156636932</v>
      </c>
      <c r="AF45" s="7"/>
      <c r="AG45" s="55"/>
    </row>
    <row r="46" spans="1:33" ht="15.75">
      <c r="A46" s="7"/>
      <c r="B46" s="8" t="s">
        <v>25</v>
      </c>
      <c r="C46" s="142">
        <v>0.125</v>
      </c>
      <c r="D46" s="142">
        <v>0.5</v>
      </c>
      <c r="E46" s="142">
        <v>0.75</v>
      </c>
      <c r="F46" s="23"/>
      <c r="G46" s="10">
        <f>(C46-$AI$18)/$AJ$18</f>
        <v>-3.75</v>
      </c>
      <c r="H46" s="10">
        <f>(D46-$AI$18)/$AJ$18</f>
        <v>0</v>
      </c>
      <c r="I46" s="10">
        <f>(E46-$AI$18)/$AJ$18</f>
        <v>2.5</v>
      </c>
      <c r="J46" s="10"/>
      <c r="K46" s="56"/>
      <c r="L46" s="7"/>
      <c r="M46" s="62">
        <f>M45/L45</f>
        <v>1.9402803256707117</v>
      </c>
      <c r="N46" s="62">
        <f>N45/M45</f>
        <v>1.9226482055698302</v>
      </c>
      <c r="O46" s="7"/>
      <c r="P46" s="55"/>
      <c r="Q46" s="7"/>
      <c r="R46" s="7"/>
      <c r="S46" s="8" t="s">
        <v>25</v>
      </c>
      <c r="T46" s="142">
        <v>0.125</v>
      </c>
      <c r="U46" s="142">
        <v>0.5</v>
      </c>
      <c r="V46" s="142">
        <v>0.75</v>
      </c>
      <c r="W46" s="23"/>
      <c r="X46" s="10">
        <f>(T46-$AI$18)/$AJ$18</f>
        <v>-3.75</v>
      </c>
      <c r="Y46" s="10">
        <f>(U46-$AI$18)/$AJ$18</f>
        <v>0</v>
      </c>
      <c r="Z46" s="10">
        <f>(V46-$AI$18)/$AJ$18</f>
        <v>2.5</v>
      </c>
      <c r="AA46" s="7"/>
      <c r="AB46" s="56"/>
      <c r="AC46" s="7"/>
      <c r="AD46" s="62">
        <f>AD45/AC45</f>
        <v>2.1432392511833966</v>
      </c>
      <c r="AE46" s="62">
        <f>AE45/AD45</f>
        <v>2.598326109400867</v>
      </c>
      <c r="AF46" s="7"/>
      <c r="AG46" s="55"/>
    </row>
    <row r="47" spans="1:33" ht="15.75">
      <c r="A47" s="7"/>
      <c r="B47" s="8" t="s">
        <v>43</v>
      </c>
      <c r="C47" s="142">
        <v>1.1</v>
      </c>
      <c r="D47" s="142">
        <v>1</v>
      </c>
      <c r="E47" s="142">
        <v>0.9</v>
      </c>
      <c r="F47" s="23"/>
      <c r="G47" s="10">
        <f>(C47-$AI$19)/$AJ$19</f>
        <v>3.3333333333333366</v>
      </c>
      <c r="H47" s="10">
        <f>(D47-$AI$19)/$AJ$19</f>
        <v>0</v>
      </c>
      <c r="I47" s="10">
        <f>(E47-$AI$19)/$AJ$19</f>
        <v>-3.3333333333333326</v>
      </c>
      <c r="J47" s="10"/>
      <c r="K47" s="56"/>
      <c r="L47" s="7"/>
      <c r="M47" s="7"/>
      <c r="N47" s="62">
        <f>N45/L45</f>
        <v>3.73047648645324</v>
      </c>
      <c r="O47" s="7"/>
      <c r="P47" s="55"/>
      <c r="Q47" s="7"/>
      <c r="R47" s="7"/>
      <c r="S47" s="8" t="s">
        <v>43</v>
      </c>
      <c r="T47" s="142">
        <v>1.1</v>
      </c>
      <c r="U47" s="142">
        <v>1</v>
      </c>
      <c r="V47" s="142">
        <v>0.9</v>
      </c>
      <c r="W47" s="23"/>
      <c r="X47" s="10">
        <f>(T47-$AI$19)/$AJ$19</f>
        <v>3.3333333333333366</v>
      </c>
      <c r="Y47" s="10">
        <f>(U47-$AI$19)/$AJ$19</f>
        <v>0</v>
      </c>
      <c r="Z47" s="10">
        <f>(V47-$AI$19)/$AJ$19</f>
        <v>-3.3333333333333326</v>
      </c>
      <c r="AA47" s="7"/>
      <c r="AB47" s="56"/>
      <c r="AC47" s="7"/>
      <c r="AD47" s="7"/>
      <c r="AE47" s="62">
        <f>AE45/AC45</f>
        <v>5.568834505042583</v>
      </c>
      <c r="AF47" s="7"/>
      <c r="AG47" s="55"/>
    </row>
    <row r="48" spans="1:33" ht="15.75">
      <c r="A48" s="7"/>
      <c r="B48" s="8" t="s">
        <v>44</v>
      </c>
      <c r="C48" s="142">
        <v>1.1</v>
      </c>
      <c r="D48" s="142">
        <v>1</v>
      </c>
      <c r="E48" s="142">
        <v>0.9</v>
      </c>
      <c r="F48" s="23"/>
      <c r="G48" s="10">
        <f>(C48-$AI$20)/$AJ$20</f>
        <v>3.3333333333333366</v>
      </c>
      <c r="H48" s="10">
        <f>(D48-$AI$20)/$AJ$20</f>
        <v>0</v>
      </c>
      <c r="I48" s="10">
        <f>(E48-$AI$20)/$AJ$20</f>
        <v>-3.3333333333333326</v>
      </c>
      <c r="J48" s="10"/>
      <c r="K48" s="96" t="s">
        <v>116</v>
      </c>
      <c r="L48" s="3"/>
      <c r="M48" s="3"/>
      <c r="N48" s="3"/>
      <c r="O48" s="3"/>
      <c r="P48" s="94"/>
      <c r="Q48" s="3"/>
      <c r="R48" s="7"/>
      <c r="S48" s="8" t="s">
        <v>44</v>
      </c>
      <c r="T48" s="142">
        <v>1.1</v>
      </c>
      <c r="U48" s="142">
        <v>1</v>
      </c>
      <c r="V48" s="142">
        <v>0.9</v>
      </c>
      <c r="W48" s="23"/>
      <c r="X48" s="10">
        <f>(T48-$AI$20)/$AJ$20</f>
        <v>3.3333333333333366</v>
      </c>
      <c r="Y48" s="10">
        <f>(U48-$AI$20)/$AJ$20</f>
        <v>0</v>
      </c>
      <c r="Z48" s="10">
        <f>(V48-$AI$20)/$AJ$20</f>
        <v>-3.3333333333333326</v>
      </c>
      <c r="AA48" s="3"/>
      <c r="AB48" s="96" t="s">
        <v>117</v>
      </c>
      <c r="AC48" s="3"/>
      <c r="AD48" s="3"/>
      <c r="AE48" s="3"/>
      <c r="AF48" s="7"/>
      <c r="AG48" s="55"/>
    </row>
    <row r="49" spans="1:33" ht="15.75">
      <c r="A49" s="7"/>
      <c r="B49" s="7"/>
      <c r="C49" s="143"/>
      <c r="D49" s="143"/>
      <c r="E49" s="143"/>
      <c r="F49" s="23"/>
      <c r="G49" s="10"/>
      <c r="H49" s="10"/>
      <c r="I49" s="10"/>
      <c r="J49" s="10"/>
      <c r="K49" s="93"/>
      <c r="L49" s="92" t="s">
        <v>61</v>
      </c>
      <c r="M49" s="92" t="s">
        <v>76</v>
      </c>
      <c r="N49" s="92" t="s">
        <v>62</v>
      </c>
      <c r="O49" s="3"/>
      <c r="P49" s="94"/>
      <c r="Q49" s="3"/>
      <c r="R49" s="7"/>
      <c r="S49" s="7"/>
      <c r="T49" s="143"/>
      <c r="U49" s="143"/>
      <c r="V49" s="143"/>
      <c r="W49" s="23"/>
      <c r="X49" s="10"/>
      <c r="Y49" s="10"/>
      <c r="Z49" s="10"/>
      <c r="AA49" s="3"/>
      <c r="AB49" s="93"/>
      <c r="AC49" s="92" t="s">
        <v>61</v>
      </c>
      <c r="AD49" s="92" t="s">
        <v>76</v>
      </c>
      <c r="AE49" s="92" t="s">
        <v>62</v>
      </c>
      <c r="AF49" s="7"/>
      <c r="AG49" s="55"/>
    </row>
    <row r="50" spans="1:33" ht="15.75">
      <c r="A50" s="35" t="s">
        <v>11</v>
      </c>
      <c r="B50" s="7"/>
      <c r="C50" s="143"/>
      <c r="D50" s="143"/>
      <c r="E50" s="143"/>
      <c r="F50" s="23"/>
      <c r="G50" s="10"/>
      <c r="H50" s="10"/>
      <c r="I50" s="10"/>
      <c r="J50" s="10"/>
      <c r="K50" s="96" t="s">
        <v>85</v>
      </c>
      <c r="L50" s="95">
        <f>L37</f>
        <v>0.025746809998117934</v>
      </c>
      <c r="M50" s="95">
        <f>M37</f>
        <v>0.07732311832258872</v>
      </c>
      <c r="N50" s="95">
        <f>N37</f>
        <v>0.22569133581987028</v>
      </c>
      <c r="O50" s="3"/>
      <c r="P50" s="94"/>
      <c r="Q50" s="3"/>
      <c r="R50" s="35" t="s">
        <v>11</v>
      </c>
      <c r="S50" s="7"/>
      <c r="T50" s="143"/>
      <c r="U50" s="143"/>
      <c r="V50" s="143"/>
      <c r="W50" s="23"/>
      <c r="X50" s="10"/>
      <c r="Y50" s="10"/>
      <c r="Z50" s="10"/>
      <c r="AA50" s="3"/>
      <c r="AB50" s="96" t="s">
        <v>85</v>
      </c>
      <c r="AC50" s="95">
        <f>AC37</f>
        <v>0.004813745197477807</v>
      </c>
      <c r="AD50" s="95">
        <f>AD37</f>
        <v>0.006999999999999999</v>
      </c>
      <c r="AE50" s="95">
        <f>AE37</f>
        <v>0.014341573522552952</v>
      </c>
      <c r="AF50" s="7"/>
      <c r="AG50" s="55"/>
    </row>
    <row r="51" spans="1:33" ht="15.75">
      <c r="A51" s="7"/>
      <c r="B51" s="8" t="s">
        <v>27</v>
      </c>
      <c r="C51" s="143">
        <v>2</v>
      </c>
      <c r="D51" s="143">
        <v>4</v>
      </c>
      <c r="E51" s="143">
        <v>6</v>
      </c>
      <c r="F51" s="23"/>
      <c r="G51" s="10">
        <f>(C51-$AI$23)/$AJ$23</f>
        <v>-4</v>
      </c>
      <c r="H51" s="10">
        <f>(D51-$AI$23)/$AJ$23</f>
        <v>0</v>
      </c>
      <c r="I51" s="10">
        <f>(E51-$AI$23)/$AJ$23</f>
        <v>4</v>
      </c>
      <c r="J51" s="10"/>
      <c r="K51" s="96" t="s">
        <v>86</v>
      </c>
      <c r="L51" s="95">
        <f>L45</f>
        <v>0.0216463566858472</v>
      </c>
      <c r="M51" s="95">
        <f>M45</f>
        <v>0.041999999999999996</v>
      </c>
      <c r="N51" s="95">
        <f>N45</f>
        <v>0.08075122463393286</v>
      </c>
      <c r="O51" s="3"/>
      <c r="P51" s="94"/>
      <c r="Q51" s="3"/>
      <c r="R51" s="7"/>
      <c r="S51" s="8" t="s">
        <v>27</v>
      </c>
      <c r="T51" s="143">
        <v>2</v>
      </c>
      <c r="U51" s="143">
        <v>4</v>
      </c>
      <c r="V51" s="143">
        <v>6</v>
      </c>
      <c r="W51" s="23"/>
      <c r="X51" s="10">
        <f>(T51-$AI$23)/$AJ$23</f>
        <v>-4</v>
      </c>
      <c r="Y51" s="10">
        <f>(U51-$AI$23)/$AJ$23</f>
        <v>0</v>
      </c>
      <c r="Z51" s="10">
        <f>(V51-$AI$23)/$AJ$23</f>
        <v>4</v>
      </c>
      <c r="AA51" s="3"/>
      <c r="AB51" s="96" t="s">
        <v>86</v>
      </c>
      <c r="AC51" s="95">
        <f>AC45</f>
        <v>0.007567255146155055</v>
      </c>
      <c r="AD51" s="95">
        <f>AD45</f>
        <v>0.016218438252959065</v>
      </c>
      <c r="AE51" s="95">
        <f>AE45</f>
        <v>0.04214079156636932</v>
      </c>
      <c r="AF51" s="7"/>
      <c r="AG51" s="55"/>
    </row>
    <row r="52" spans="1:33" ht="16.5" thickBot="1">
      <c r="A52" s="7"/>
      <c r="B52" s="11" t="s">
        <v>20</v>
      </c>
      <c r="C52" s="142">
        <v>0.35</v>
      </c>
      <c r="D52" s="142">
        <v>0.8</v>
      </c>
      <c r="E52" s="142">
        <v>0.95</v>
      </c>
      <c r="F52" s="23"/>
      <c r="G52" s="10">
        <f>(C52-$AI$24)/$AJ$24</f>
        <v>-6.000000000000001</v>
      </c>
      <c r="H52" s="10">
        <f>(D52-$AI$24)/$AJ$24</f>
        <v>0</v>
      </c>
      <c r="I52" s="10">
        <f>(E52-$AI$24)/$AJ$24</f>
        <v>1.999999999999999</v>
      </c>
      <c r="J52" s="10"/>
      <c r="K52" s="63"/>
      <c r="L52" s="64"/>
      <c r="M52" s="64"/>
      <c r="N52" s="64"/>
      <c r="O52" s="64"/>
      <c r="P52" s="65"/>
      <c r="Q52" s="7"/>
      <c r="R52" s="7"/>
      <c r="S52" s="11" t="s">
        <v>20</v>
      </c>
      <c r="T52" s="142">
        <v>0.95</v>
      </c>
      <c r="U52" s="142">
        <v>0.8</v>
      </c>
      <c r="V52" s="142">
        <v>0.35</v>
      </c>
      <c r="W52" s="23"/>
      <c r="X52" s="10">
        <f>(T52-$AI$24)/$AJ$24</f>
        <v>1.999999999999999</v>
      </c>
      <c r="Y52" s="10">
        <f>(U52-$AI$24)/$AJ$24</f>
        <v>0</v>
      </c>
      <c r="Z52" s="10">
        <f>(V52-$AI$24)/$AJ$24</f>
        <v>-6.000000000000001</v>
      </c>
      <c r="AA52" s="7"/>
      <c r="AB52" s="63"/>
      <c r="AC52" s="64"/>
      <c r="AD52" s="64"/>
      <c r="AE52" s="64"/>
      <c r="AF52" s="64"/>
      <c r="AG52" s="65"/>
    </row>
    <row r="53" spans="1:27" ht="15.75">
      <c r="A53" s="7"/>
      <c r="B53" s="8"/>
      <c r="C53" s="143"/>
      <c r="D53" s="143"/>
      <c r="E53" s="143"/>
      <c r="F53" s="23"/>
      <c r="G53" s="10"/>
      <c r="H53" s="10"/>
      <c r="I53" s="10"/>
      <c r="J53" s="10"/>
      <c r="R53" s="7"/>
      <c r="S53" s="8"/>
      <c r="T53" s="143"/>
      <c r="U53" s="143"/>
      <c r="V53" s="143"/>
      <c r="W53" s="23"/>
      <c r="X53" s="10"/>
      <c r="Y53" s="10"/>
      <c r="Z53" s="10"/>
      <c r="AA53" s="7"/>
    </row>
    <row r="54" spans="1:26" ht="15.75">
      <c r="A54" s="35" t="s">
        <v>12</v>
      </c>
      <c r="B54" s="7"/>
      <c r="C54" s="143"/>
      <c r="D54" s="143"/>
      <c r="E54" s="143"/>
      <c r="F54" s="23"/>
      <c r="G54" s="10"/>
      <c r="H54" s="10"/>
      <c r="I54" s="10"/>
      <c r="J54" s="10"/>
      <c r="R54" s="35" t="s">
        <v>12</v>
      </c>
      <c r="S54" s="7"/>
      <c r="T54" s="143"/>
      <c r="U54" s="143"/>
      <c r="V54" s="143"/>
      <c r="W54" s="23"/>
      <c r="X54" s="10"/>
      <c r="Y54" s="10"/>
      <c r="Z54" s="10"/>
    </row>
    <row r="55" spans="1:26" ht="15.75">
      <c r="A55" s="7"/>
      <c r="B55" s="8" t="s">
        <v>13</v>
      </c>
      <c r="C55" s="142">
        <v>0.75</v>
      </c>
      <c r="D55" s="142">
        <v>0.25</v>
      </c>
      <c r="E55" s="142">
        <v>0.15</v>
      </c>
      <c r="F55" s="23"/>
      <c r="G55" s="10">
        <f>(C55-$AI$27)/$AJ$27</f>
        <v>10</v>
      </c>
      <c r="H55" s="10">
        <f>(D55-$AI$27)/$AJ$27</f>
        <v>0</v>
      </c>
      <c r="I55" s="10">
        <f>(E55-$AI$27)/$AJ$27</f>
        <v>-2</v>
      </c>
      <c r="J55" s="10"/>
      <c r="R55" s="7"/>
      <c r="S55" s="8" t="s">
        <v>13</v>
      </c>
      <c r="T55" s="142">
        <v>0.75</v>
      </c>
      <c r="U55" s="142">
        <v>0.25</v>
      </c>
      <c r="V55" s="142">
        <v>0.15</v>
      </c>
      <c r="W55" s="23"/>
      <c r="X55" s="10">
        <f>(T55-$AI$27)/$AJ$27</f>
        <v>10</v>
      </c>
      <c r="Y55" s="10">
        <f>(U55-$AI$27)/$AJ$27</f>
        <v>0</v>
      </c>
      <c r="Z55" s="10">
        <f>(V55-$AI$27)/$AJ$27</f>
        <v>-2</v>
      </c>
    </row>
    <row r="56" spans="1:26" ht="15.75">
      <c r="A56" s="7"/>
      <c r="B56" s="11" t="s">
        <v>32</v>
      </c>
      <c r="C56" s="142">
        <v>0.9</v>
      </c>
      <c r="D56" s="142">
        <v>0.8</v>
      </c>
      <c r="E56" s="142">
        <v>0.6</v>
      </c>
      <c r="F56" s="23"/>
      <c r="G56" s="10">
        <f>(C56-$AI$28)/$AJ$28</f>
        <v>0.12499999999999997</v>
      </c>
      <c r="H56" s="10">
        <f>(D56-$AI$28)/$AJ$28</f>
        <v>0</v>
      </c>
      <c r="I56" s="10">
        <f>(E56-$AI$28)/$AJ$28</f>
        <v>-0.25000000000000006</v>
      </c>
      <c r="J56" s="10"/>
      <c r="R56" s="7"/>
      <c r="S56" s="11" t="s">
        <v>32</v>
      </c>
      <c r="T56" s="142">
        <v>0.9</v>
      </c>
      <c r="U56" s="142">
        <v>0.8</v>
      </c>
      <c r="V56" s="142">
        <v>0.6</v>
      </c>
      <c r="W56" s="23"/>
      <c r="X56" s="10">
        <f>(T56-$AI$28)/$AJ$28</f>
        <v>0.12499999999999997</v>
      </c>
      <c r="Y56" s="10">
        <f>(U56-$AI$28)/$AJ$28</f>
        <v>0</v>
      </c>
      <c r="Z56" s="10">
        <f>(V56-$AI$28)/$AJ$28</f>
        <v>-0.25000000000000006</v>
      </c>
    </row>
    <row r="57" spans="1:26" ht="15.75">
      <c r="A57" s="7"/>
      <c r="B57" s="15" t="s">
        <v>37</v>
      </c>
      <c r="C57" s="142">
        <v>0.6</v>
      </c>
      <c r="D57" s="142">
        <v>0.2</v>
      </c>
      <c r="E57" s="142">
        <v>0.1</v>
      </c>
      <c r="F57" s="23"/>
      <c r="G57" s="10">
        <f>(C57-$AI$29)/$AJ$29</f>
        <v>13.333333333333332</v>
      </c>
      <c r="H57" s="10">
        <f>(D57-$AI$29)/$AJ$29</f>
        <v>0</v>
      </c>
      <c r="I57" s="10">
        <f>(E57-$AI$29)/$AJ$29</f>
        <v>-3.3333333333333335</v>
      </c>
      <c r="J57" s="10"/>
      <c r="R57" s="7"/>
      <c r="S57" s="15" t="s">
        <v>37</v>
      </c>
      <c r="T57" s="142">
        <v>0.1</v>
      </c>
      <c r="U57" s="142">
        <v>0.2</v>
      </c>
      <c r="V57" s="142">
        <v>0.6</v>
      </c>
      <c r="W57" s="23"/>
      <c r="X57" s="10">
        <f>(T57-$AI$29)/$AJ$29</f>
        <v>-3.3333333333333335</v>
      </c>
      <c r="Y57" s="10">
        <f>(U57-$AI$29)/$AJ$29</f>
        <v>0</v>
      </c>
      <c r="Z57" s="10">
        <f>(V57-$AI$29)/$AJ$29</f>
        <v>13.333333333333332</v>
      </c>
    </row>
    <row r="58" spans="1:26" ht="15.75">
      <c r="A58" s="7"/>
      <c r="B58" s="11" t="s">
        <v>33</v>
      </c>
      <c r="C58" s="142">
        <v>0.1</v>
      </c>
      <c r="D58" s="142">
        <v>0.25</v>
      </c>
      <c r="E58" s="142">
        <v>0.8</v>
      </c>
      <c r="F58" s="23"/>
      <c r="G58" s="10">
        <f>(C58-$AI$30)/$AJ$30</f>
        <v>-2.9999999999999996</v>
      </c>
      <c r="H58" s="10">
        <f>(D58-$AI$30)/$AJ$30</f>
        <v>0</v>
      </c>
      <c r="I58" s="10">
        <f>(E58-$AI$30)/$AJ$30</f>
        <v>11</v>
      </c>
      <c r="J58" s="10"/>
      <c r="R58" s="7"/>
      <c r="S58" s="11" t="s">
        <v>33</v>
      </c>
      <c r="T58" s="142">
        <v>0.1</v>
      </c>
      <c r="U58" s="142">
        <v>0.25</v>
      </c>
      <c r="V58" s="142">
        <v>0.8</v>
      </c>
      <c r="W58" s="23"/>
      <c r="X58" s="10">
        <f>(T58-$AI$30)/$AJ$30</f>
        <v>-2.9999999999999996</v>
      </c>
      <c r="Y58" s="10">
        <f>(U58-$AI$30)/$AJ$30</f>
        <v>0</v>
      </c>
      <c r="Z58" s="10">
        <f>(V58-$AI$30)/$AJ$30</f>
        <v>11</v>
      </c>
    </row>
    <row r="64" ht="15.75">
      <c r="A64" s="128" t="s">
        <v>527</v>
      </c>
    </row>
    <row r="66" spans="2:5" ht="15.75">
      <c r="B66" s="1" t="s">
        <v>79</v>
      </c>
      <c r="C66" s="144">
        <v>0.03</v>
      </c>
      <c r="D66" s="144">
        <v>0.075</v>
      </c>
      <c r="E66" s="144">
        <v>0.15</v>
      </c>
    </row>
    <row r="67" spans="2:5" ht="15.75">
      <c r="B67" s="1" t="s">
        <v>81</v>
      </c>
      <c r="C67" s="145">
        <v>0.1</v>
      </c>
      <c r="D67" s="145">
        <v>0.2</v>
      </c>
      <c r="E67" s="145">
        <v>0.4</v>
      </c>
    </row>
    <row r="68" spans="2:5" ht="15.75">
      <c r="B68" s="1" t="s">
        <v>80</v>
      </c>
      <c r="C68" s="144">
        <f>(C67-C66)/3</f>
        <v>0.023333333333333334</v>
      </c>
      <c r="D68" s="144">
        <f>(D67-D66)/3</f>
        <v>0.041666666666666664</v>
      </c>
      <c r="E68" s="144">
        <f>(E67-E66)/3</f>
        <v>0.08333333333333333</v>
      </c>
    </row>
    <row r="71" spans="2:5" ht="15.75">
      <c r="B71" s="1" t="s">
        <v>82</v>
      </c>
      <c r="C71" s="144">
        <v>0.003</v>
      </c>
      <c r="D71" s="144">
        <f>0.007</f>
        <v>0.007</v>
      </c>
      <c r="E71" s="144">
        <v>0.0125</v>
      </c>
    </row>
    <row r="72" spans="2:5" ht="15.75">
      <c r="B72" s="1" t="s">
        <v>83</v>
      </c>
      <c r="C72" s="145">
        <f>C71+3*C73</f>
        <v>0.026333333333333334</v>
      </c>
      <c r="D72" s="145">
        <f>D71+3*D73</f>
        <v>0.05366666666666667</v>
      </c>
      <c r="E72" s="145">
        <f>E71+3*E73</f>
        <v>0.15250000000000002</v>
      </c>
    </row>
    <row r="73" spans="2:5" ht="15.75">
      <c r="B73" s="1" t="s">
        <v>84</v>
      </c>
      <c r="C73" s="144">
        <f>C68/3</f>
        <v>0.007777777777777778</v>
      </c>
      <c r="D73" s="144">
        <f>C73*2</f>
        <v>0.015555555555555557</v>
      </c>
      <c r="E73" s="144">
        <f>D73*3</f>
        <v>0.04666666666666667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scale="52" r:id="rId1"/>
  <headerFooter alignWithMargins="0">
    <oddFooter>&amp;L&amp;D&amp;C&amp;F&amp;RPage &amp;P of &amp;N</oddFooter>
  </headerFooter>
  <rowBreaks count="1" manualBreakCount="1">
    <brk id="62" max="255" man="1"/>
  </rowBreaks>
  <colBreaks count="1" manualBreakCount="1">
    <brk id="17" max="7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134"/>
  <sheetViews>
    <sheetView workbookViewId="0" topLeftCell="A1">
      <selection activeCell="C20" sqref="C20"/>
    </sheetView>
  </sheetViews>
  <sheetFormatPr defaultColWidth="9.140625" defaultRowHeight="12.75"/>
  <cols>
    <col min="1" max="1" width="4.421875" style="1" bestFit="1" customWidth="1"/>
    <col min="2" max="3" width="16.140625" style="1" customWidth="1"/>
    <col min="4" max="4" width="3.140625" style="1" customWidth="1"/>
    <col min="5" max="6" width="15.421875" style="1" customWidth="1"/>
    <col min="7" max="7" width="12.00390625" style="1" bestFit="1" customWidth="1"/>
    <col min="8" max="16384" width="9.140625" style="1" customWidth="1"/>
  </cols>
  <sheetData>
    <row r="1" spans="2:6" ht="15.75">
      <c r="B1" s="4" t="s">
        <v>87</v>
      </c>
      <c r="C1" s="4"/>
      <c r="E1" s="4" t="s">
        <v>100</v>
      </c>
      <c r="F1" s="4"/>
    </row>
    <row r="2" spans="2:6" ht="15.75">
      <c r="B2" s="4" t="s">
        <v>85</v>
      </c>
      <c r="C2" s="87">
        <f>'Inputs &amp; Results'!E30</f>
        <v>0.06924239684339559</v>
      </c>
      <c r="E2" s="4" t="s">
        <v>85</v>
      </c>
      <c r="F2" s="87">
        <f>'Inputs &amp; Results'!E32</f>
        <v>0.008002103093410907</v>
      </c>
    </row>
    <row r="3" spans="2:6" ht="15.75">
      <c r="B3" s="4" t="s">
        <v>86</v>
      </c>
      <c r="C3" s="87">
        <f>'Inputs &amp; Results'!E31</f>
        <v>0.05785751291652155</v>
      </c>
      <c r="E3" s="4" t="s">
        <v>86</v>
      </c>
      <c r="F3" s="87">
        <f>'Inputs &amp; Results'!E33</f>
        <v>0.042334355601286865</v>
      </c>
    </row>
    <row r="4" spans="2:6" ht="15.75">
      <c r="B4" s="4" t="s">
        <v>98</v>
      </c>
      <c r="C4" s="88">
        <f>MAX(C2-3*C3,0)</f>
        <v>0</v>
      </c>
      <c r="E4" s="4" t="s">
        <v>98</v>
      </c>
      <c r="F4" s="88">
        <f>MAX(F2-3*F3,0)</f>
        <v>0</v>
      </c>
    </row>
    <row r="5" spans="2:6" ht="15.75">
      <c r="B5" s="4" t="s">
        <v>99</v>
      </c>
      <c r="C5" s="88">
        <f>MIN(C2+3*C3,1)</f>
        <v>0.24281493559296025</v>
      </c>
      <c r="E5" s="4" t="s">
        <v>99</v>
      </c>
      <c r="F5" s="88">
        <f>MIN(F2+3*F3,1)</f>
        <v>0.1350051698972715</v>
      </c>
    </row>
    <row r="6" ht="15.75">
      <c r="C6" s="80"/>
    </row>
    <row r="7" spans="2:6" ht="15.75">
      <c r="B7" s="43" t="s">
        <v>95</v>
      </c>
      <c r="C7" s="43" t="s">
        <v>94</v>
      </c>
      <c r="D7" s="43"/>
      <c r="E7" s="43" t="s">
        <v>96</v>
      </c>
      <c r="F7" s="43" t="s">
        <v>97</v>
      </c>
    </row>
    <row r="8" spans="1:6" ht="15.75">
      <c r="A8" s="1">
        <v>0</v>
      </c>
      <c r="B8" s="80">
        <f aca="true" t="shared" si="0" ref="B8:B39">C$4+(C$5/100)*$A8</f>
        <v>0</v>
      </c>
      <c r="C8" s="89">
        <f>2/3*'Inputs &amp; Results'!$D$12*B8^(3/2)</f>
        <v>0</v>
      </c>
      <c r="E8" s="80">
        <f aca="true" t="shared" si="1" ref="E8:E39">F$4+(F$5/100)*$A8</f>
        <v>0</v>
      </c>
      <c r="F8" s="89">
        <f>(0.5*E8+SQRT(E8)*E8/3)*'Inputs &amp; Results'!$D$12</f>
        <v>0</v>
      </c>
    </row>
    <row r="9" spans="1:6" ht="15.75">
      <c r="A9" s="1">
        <v>1</v>
      </c>
      <c r="B9" s="80">
        <f t="shared" si="0"/>
        <v>0.0024281493559296023</v>
      </c>
      <c r="C9" s="89">
        <f>2/3*'Inputs &amp; Results'!$D$12*B9^(3/2)</f>
        <v>7.976673870047843E-06</v>
      </c>
      <c r="E9" s="80">
        <f t="shared" si="1"/>
        <v>0.001350051698972715</v>
      </c>
      <c r="F9" s="89">
        <f>(0.5*E9+SQRT(E9)*E9/3)*'Inputs &amp; Results'!$D$12</f>
        <v>6.915608550300122E-05</v>
      </c>
    </row>
    <row r="10" spans="1:6" ht="15.75">
      <c r="A10" s="1">
        <v>2</v>
      </c>
      <c r="B10" s="80">
        <f t="shared" si="0"/>
        <v>0.004856298711859205</v>
      </c>
      <c r="C10" s="89">
        <f>2/3*'Inputs &amp; Results'!$D$12*B10^(3/2)</f>
        <v>2.2561440739297505E-05</v>
      </c>
      <c r="E10" s="80">
        <f t="shared" si="1"/>
        <v>0.00270010339794543</v>
      </c>
      <c r="F10" s="89">
        <f>(0.5*E10+SQRT(E10)*E10/3)*'Inputs &amp; Results'!$D$12</f>
        <v>0.00013968197571602166</v>
      </c>
    </row>
    <row r="11" spans="1:6" ht="15.75">
      <c r="A11" s="1">
        <v>3</v>
      </c>
      <c r="B11" s="80">
        <f t="shared" si="0"/>
        <v>0.0072844480677888065</v>
      </c>
      <c r="C11" s="89">
        <f>2/3*'Inputs &amp; Results'!$D$12*B11^(3/2)</f>
        <v>4.144801325498982E-05</v>
      </c>
      <c r="E11" s="80">
        <f t="shared" si="1"/>
        <v>0.004050155096918145</v>
      </c>
      <c r="F11" s="89">
        <f>(0.5*E11+SQRT(E11)*E11/3)*'Inputs &amp; Results'!$D$12</f>
        <v>0.00021109959575742014</v>
      </c>
    </row>
    <row r="12" spans="1:6" ht="15.75">
      <c r="A12" s="1">
        <v>4</v>
      </c>
      <c r="B12" s="80">
        <f t="shared" si="0"/>
        <v>0.00971259742371841</v>
      </c>
      <c r="C12" s="89">
        <f>2/3*'Inputs &amp; Results'!$D$12*B12^(3/2)</f>
        <v>6.381339096038275E-05</v>
      </c>
      <c r="E12" s="80">
        <f t="shared" si="1"/>
        <v>0.00540020679589086</v>
      </c>
      <c r="F12" s="89">
        <f>(0.5*E12+SQRT(E12)*E12/3)*'Inputs &amp; Results'!$D$12</f>
        <v>0.00028323834422946676</v>
      </c>
    </row>
    <row r="13" spans="1:6" ht="15.75">
      <c r="A13" s="1">
        <v>5</v>
      </c>
      <c r="B13" s="80">
        <f t="shared" si="0"/>
        <v>0.012140746779648012</v>
      </c>
      <c r="C13" s="89">
        <f>2/3*'Inputs &amp; Results'!$D$12*B13^(3/2)</f>
        <v>8.918192503886655E-05</v>
      </c>
      <c r="E13" s="80">
        <f t="shared" si="1"/>
        <v>0.006750258494863574</v>
      </c>
      <c r="F13" s="89">
        <f>(0.5*E13+SQRT(E13)*E13/3)*'Inputs &amp; Results'!$D$12</f>
        <v>0.0003559996229451526</v>
      </c>
    </row>
    <row r="14" spans="1:6" ht="15.75">
      <c r="A14" s="1">
        <v>6</v>
      </c>
      <c r="B14" s="80">
        <f t="shared" si="0"/>
        <v>0.014568896135577613</v>
      </c>
      <c r="C14" s="89">
        <f>2/3*'Inputs &amp; Results'!$D$12*B14^(3/2)</f>
        <v>0.00011723268495725284</v>
      </c>
      <c r="E14" s="80">
        <f t="shared" si="1"/>
        <v>0.00810031019383629</v>
      </c>
      <c r="F14" s="89">
        <f>(0.5*E14+SQRT(E14)*E14/3)*'Inputs &amp; Results'!$D$12</f>
        <v>0.0004293169055774417</v>
      </c>
    </row>
    <row r="15" spans="1:6" ht="15.75">
      <c r="A15" s="1">
        <v>7</v>
      </c>
      <c r="B15" s="80">
        <f t="shared" si="0"/>
        <v>0.016997045491507216</v>
      </c>
      <c r="C15" s="89">
        <f>2/3*'Inputs &amp; Results'!$D$12*B15^(3/2)</f>
        <v>0.00014773006744729636</v>
      </c>
      <c r="E15" s="80">
        <f t="shared" si="1"/>
        <v>0.009450361892809005</v>
      </c>
      <c r="F15" s="89">
        <f>(0.5*E15+SQRT(E15)*E15/3)*'Inputs &amp; Results'!$D$12</f>
        <v>0.0005031413534573595</v>
      </c>
    </row>
    <row r="16" spans="1:6" ht="15.75">
      <c r="A16" s="1">
        <v>8</v>
      </c>
      <c r="B16" s="80">
        <f t="shared" si="0"/>
        <v>0.01942519484743682</v>
      </c>
      <c r="C16" s="89">
        <f>2/3*'Inputs &amp; Results'!$D$12*B16^(3/2)</f>
        <v>0.0001804915259143801</v>
      </c>
      <c r="E16" s="80">
        <f t="shared" si="1"/>
        <v>0.01080041359178172</v>
      </c>
      <c r="F16" s="89">
        <f>(0.5*E16+SQRT(E16)*E16/3)*'Inputs &amp; Results'!$D$12</f>
        <v>0.0005774351261390873</v>
      </c>
    </row>
    <row r="17" spans="1:6" ht="15.75">
      <c r="A17" s="1">
        <v>9</v>
      </c>
      <c r="B17" s="80">
        <f t="shared" si="0"/>
        <v>0.02185334420336642</v>
      </c>
      <c r="C17" s="89">
        <f>2/3*'Inputs &amp; Results'!$D$12*B17^(3/2)</f>
        <v>0.00021537019449129193</v>
      </c>
      <c r="E17" s="80">
        <f t="shared" si="1"/>
        <v>0.012150465290754434</v>
      </c>
      <c r="F17" s="89">
        <f>(0.5*E17+SQRT(E17)*E17/3)*'Inputs &amp; Results'!$D$12</f>
        <v>0.0006521677795055895</v>
      </c>
    </row>
    <row r="18" spans="1:6" ht="15.75">
      <c r="A18" s="1">
        <v>10</v>
      </c>
      <c r="B18" s="80">
        <f t="shared" si="0"/>
        <v>0.024281493559296024</v>
      </c>
      <c r="C18" s="89">
        <f>2/3*'Inputs &amp; Results'!$D$12*B18^(3/2)</f>
        <v>0.0002522445758170116</v>
      </c>
      <c r="E18" s="80">
        <f t="shared" si="1"/>
        <v>0.013500516989727148</v>
      </c>
      <c r="F18" s="89">
        <f>(0.5*E18+SQRT(E18)*E18/3)*'Inputs &amp; Results'!$D$12</f>
        <v>0.0007273141281278171</v>
      </c>
    </row>
    <row r="19" spans="1:6" ht="15.75">
      <c r="A19" s="1">
        <v>11</v>
      </c>
      <c r="B19" s="80">
        <f t="shared" si="0"/>
        <v>0.026709642915225627</v>
      </c>
      <c r="C19" s="89">
        <f>2/3*'Inputs &amp; Results'!$D$12*B19^(3/2)</f>
        <v>0.00029101197732178934</v>
      </c>
      <c r="E19" s="80">
        <f t="shared" si="1"/>
        <v>0.014850568688699864</v>
      </c>
      <c r="F19" s="89">
        <f>(0.5*E19+SQRT(E19)*E19/3)*'Inputs &amp; Results'!$D$12</f>
        <v>0.0008028528846592174</v>
      </c>
    </row>
    <row r="20" spans="1:6" ht="15.75">
      <c r="A20" s="1">
        <v>12</v>
      </c>
      <c r="B20" s="80">
        <f t="shared" si="0"/>
        <v>0.029137792271155226</v>
      </c>
      <c r="C20" s="89">
        <f>2/3*'Inputs &amp; Results'!$D$12*B20^(3/2)</f>
        <v>0.00033158410603991833</v>
      </c>
      <c r="E20" s="80">
        <f t="shared" si="1"/>
        <v>0.01620062038767258</v>
      </c>
      <c r="F20" s="89">
        <f>(0.5*E20+SQRT(E20)*E20/3)*'Inputs &amp; Results'!$D$12</f>
        <v>0.0008787657466757323</v>
      </c>
    </row>
    <row r="21" spans="1:6" ht="15.75">
      <c r="A21" s="1">
        <v>13</v>
      </c>
      <c r="B21" s="80">
        <f t="shared" si="0"/>
        <v>0.03156594162708483</v>
      </c>
      <c r="C21" s="89">
        <f>2/3*'Inputs &amp; Results'!$D$12*B21^(3/2)</f>
        <v>0.00037388398639944665</v>
      </c>
      <c r="E21" s="80">
        <f t="shared" si="1"/>
        <v>0.017550672086645295</v>
      </c>
      <c r="F21" s="89">
        <f>(0.5*E21+SQRT(E21)*E21/3)*'Inputs &amp; Results'!$D$12</f>
        <v>0.0009550367577583118</v>
      </c>
    </row>
    <row r="22" spans="1:6" ht="15.75">
      <c r="A22" s="1">
        <v>14</v>
      </c>
      <c r="B22" s="80">
        <f t="shared" si="0"/>
        <v>0.03399409098301443</v>
      </c>
      <c r="C22" s="89">
        <f>2/3*'Inputs &amp; Results'!$D$12*B22^(3/2)</f>
        <v>0.0004178437299085168</v>
      </c>
      <c r="E22" s="80">
        <f t="shared" si="1"/>
        <v>0.01890072378561801</v>
      </c>
      <c r="F22" s="89">
        <f>(0.5*E22+SQRT(E22)*E22/3)*'Inputs &amp; Results'!$D$12</f>
        <v>0.0010316518451667697</v>
      </c>
    </row>
    <row r="23" spans="1:6" ht="15.75">
      <c r="A23" s="1">
        <v>15</v>
      </c>
      <c r="B23" s="80">
        <f t="shared" si="0"/>
        <v>0.036422240338944034</v>
      </c>
      <c r="C23" s="89">
        <f>2/3*'Inputs &amp; Results'!$D$12*B23^(3/2)</f>
        <v>0.00046340287585234764</v>
      </c>
      <c r="E23" s="80">
        <f t="shared" si="1"/>
        <v>0.020250775484590724</v>
      </c>
      <c r="F23" s="89">
        <f>(0.5*E23+SQRT(E23)*E23/3)*'Inputs &amp; Results'!$D$12</f>
        <v>0.0011085984758795694</v>
      </c>
    </row>
    <row r="24" spans="1:6" ht="15.75">
      <c r="A24" s="1">
        <v>16</v>
      </c>
      <c r="B24" s="80">
        <f t="shared" si="0"/>
        <v>0.03885038969487364</v>
      </c>
      <c r="C24" s="89">
        <f>2/3*'Inputs &amp; Results'!$D$12*B24^(3/2)</f>
        <v>0.0005105071276830621</v>
      </c>
      <c r="E24" s="80">
        <f t="shared" si="1"/>
        <v>0.02160082718356344</v>
      </c>
      <c r="F24" s="89">
        <f>(0.5*E24+SQRT(E24)*E24/3)*'Inputs &amp; Results'!$D$12</f>
        <v>0.0011858653946575622</v>
      </c>
    </row>
    <row r="25" spans="1:6" ht="15.75">
      <c r="A25" s="1">
        <v>17</v>
      </c>
      <c r="B25" s="80">
        <f t="shared" si="0"/>
        <v>0.04127853905080324</v>
      </c>
      <c r="C25" s="89">
        <f>2/3*'Inputs &amp; Results'!$D$12*B25^(3/2)</f>
        <v>0.0005591073714242984</v>
      </c>
      <c r="E25" s="80">
        <f t="shared" si="1"/>
        <v>0.022950878882536153</v>
      </c>
      <c r="F25" s="89">
        <f>(0.5*E25+SQRT(E25)*E25/3)*'Inputs &amp; Results'!$D$12</f>
        <v>0.0012634424205671332</v>
      </c>
    </row>
    <row r="26" spans="1:6" ht="15.75">
      <c r="A26" s="1">
        <v>18</v>
      </c>
      <c r="B26" s="80">
        <f t="shared" si="0"/>
        <v>0.04370668840673284</v>
      </c>
      <c r="C26" s="89">
        <f>2/3*'Inputs &amp; Results'!$D$12*B26^(3/2)</f>
        <v>0.0006091588999610327</v>
      </c>
      <c r="E26" s="80">
        <f t="shared" si="1"/>
        <v>0.024300930581508867</v>
      </c>
      <c r="F26" s="89">
        <f>(0.5*E26+SQRT(E26)*E26/3)*'Inputs &amp; Results'!$D$12</f>
        <v>0.001341320286181698</v>
      </c>
    </row>
    <row r="27" spans="1:6" ht="15.75">
      <c r="A27" s="1">
        <v>19</v>
      </c>
      <c r="B27" s="80">
        <f t="shared" si="0"/>
        <v>0.046134837762662445</v>
      </c>
      <c r="C27" s="89">
        <f>2/3*'Inputs &amp; Results'!$D$12*B27^(3/2)</f>
        <v>0.0006606207907972811</v>
      </c>
      <c r="E27" s="80">
        <f t="shared" si="1"/>
        <v>0.02565098228048158</v>
      </c>
      <c r="F27" s="89">
        <f>(0.5*E27+SQRT(E27)*E27/3)*'Inputs &amp; Results'!$D$12</f>
        <v>0.0014194905085958632</v>
      </c>
    </row>
    <row r="28" spans="1:6" ht="15.75">
      <c r="A28" s="1">
        <v>20</v>
      </c>
      <c r="B28" s="80">
        <f t="shared" si="0"/>
        <v>0.04856298711859205</v>
      </c>
      <c r="C28" s="89">
        <f>2/3*'Inputs &amp; Results'!$D$12*B28^(3/2)</f>
        <v>0.0007134554003109325</v>
      </c>
      <c r="E28" s="80">
        <f t="shared" si="1"/>
        <v>0.027001033979454296</v>
      </c>
      <c r="F28" s="89">
        <f>(0.5*E28+SQRT(E28)*E28/3)*'Inputs &amp; Results'!$D$12</f>
        <v>0.001497945284588506</v>
      </c>
    </row>
    <row r="29" spans="1:6" ht="15.75">
      <c r="A29" s="1">
        <v>21</v>
      </c>
      <c r="B29" s="80">
        <f t="shared" si="0"/>
        <v>0.05099113647452165</v>
      </c>
      <c r="C29" s="89">
        <f>2/3*'Inputs &amp; Results'!$D$12*B29^(3/2)</f>
        <v>0.0007676279478728824</v>
      </c>
      <c r="E29" s="80">
        <f t="shared" si="1"/>
        <v>0.028351085678427014</v>
      </c>
      <c r="F29" s="89">
        <f>(0.5*E29+SQRT(E29)*E29/3)*'Inputs &amp; Results'!$D$12</f>
        <v>0.0015766774044140065</v>
      </c>
    </row>
    <row r="30" spans="1:6" ht="15.75">
      <c r="A30" s="1">
        <v>22</v>
      </c>
      <c r="B30" s="80">
        <f t="shared" si="0"/>
        <v>0.05341928583045125</v>
      </c>
      <c r="C30" s="89">
        <f>2/3*'Inputs &amp; Results'!$D$12*B30^(3/2)</f>
        <v>0.0008231061702829714</v>
      </c>
      <c r="E30" s="80">
        <f t="shared" si="1"/>
        <v>0.02970113737739973</v>
      </c>
      <c r="F30" s="89">
        <f>(0.5*E30+SQRT(E30)*E30/3)*'Inputs &amp; Results'!$D$12</f>
        <v>0.0016556801801695835</v>
      </c>
    </row>
    <row r="31" spans="1:6" ht="15.75">
      <c r="A31" s="1">
        <v>23</v>
      </c>
      <c r="B31" s="80">
        <f t="shared" si="0"/>
        <v>0.055847435186380856</v>
      </c>
      <c r="C31" s="89">
        <f>2/3*'Inputs &amp; Results'!$D$12*B31^(3/2)</f>
        <v>0.0008798600319346871</v>
      </c>
      <c r="E31" s="80">
        <f t="shared" si="1"/>
        <v>0.031051189076372443</v>
      </c>
      <c r="F31" s="89">
        <f>(0.5*E31+SQRT(E31)*E31/3)*'Inputs &amp; Results'!$D$12</f>
        <v>0.001734947385714765</v>
      </c>
    </row>
    <row r="32" spans="1:6" ht="15.75">
      <c r="A32" s="1">
        <v>24</v>
      </c>
      <c r="B32" s="80">
        <f t="shared" si="0"/>
        <v>0.05827558454231045</v>
      </c>
      <c r="C32" s="89">
        <f>2/3*'Inputs &amp; Results'!$D$12*B32^(3/2)</f>
        <v>0.0009378614796580221</v>
      </c>
      <c r="E32" s="80">
        <f t="shared" si="1"/>
        <v>0.03240124077534516</v>
      </c>
      <c r="F32" s="89">
        <f>(0.5*E32+SQRT(E32)*E32/3)*'Inputs &amp; Results'!$D$12</f>
        <v>0.0018144732058522754</v>
      </c>
    </row>
    <row r="33" spans="1:6" ht="15.75">
      <c r="A33" s="1">
        <v>25</v>
      </c>
      <c r="B33" s="80">
        <f t="shared" si="0"/>
        <v>0.060703733898240055</v>
      </c>
      <c r="C33" s="89">
        <f>2/3*'Inputs &amp; Results'!$D$12*B33^(3/2)</f>
        <v>0.0009970842337559814</v>
      </c>
      <c r="E33" s="80">
        <f t="shared" si="1"/>
        <v>0.03375129247431787</v>
      </c>
      <c r="F33" s="89">
        <f>(0.5*E33+SQRT(E33)*E33/3)*'Inputs &amp; Results'!$D$12</f>
        <v>0.0018942521930115778</v>
      </c>
    </row>
    <row r="34" spans="1:6" ht="15.75">
      <c r="A34" s="1">
        <v>26</v>
      </c>
      <c r="B34" s="80">
        <f t="shared" si="0"/>
        <v>0.06313188325416966</v>
      </c>
      <c r="C34" s="89">
        <f>2/3*'Inputs &amp; Results'!$D$12*B34^(3/2)</f>
        <v>0.0010575036086404306</v>
      </c>
      <c r="E34" s="80">
        <f t="shared" si="1"/>
        <v>0.03510134417329059</v>
      </c>
      <c r="F34" s="89">
        <f>(0.5*E34+SQRT(E34)*E34/3)*'Inputs &amp; Results'!$D$12</f>
        <v>0.0019742792300681262</v>
      </c>
    </row>
    <row r="35" spans="1:6" ht="15.75">
      <c r="A35" s="1">
        <v>27</v>
      </c>
      <c r="B35" s="80">
        <f t="shared" si="0"/>
        <v>0.06556003261009927</v>
      </c>
      <c r="C35" s="89">
        <f>2/3*'Inputs &amp; Results'!$D$12*B35^(3/2)</f>
        <v>0.0011190963578847242</v>
      </c>
      <c r="E35" s="80">
        <f t="shared" si="1"/>
        <v>0.0364513958722633</v>
      </c>
      <c r="F35" s="89">
        <f>(0.5*E35+SQRT(E35)*E35/3)*'Inputs &amp; Results'!$D$12</f>
        <v>0.0020545494982240134</v>
      </c>
    </row>
    <row r="36" spans="1:6" ht="15.75">
      <c r="A36" s="1">
        <v>28</v>
      </c>
      <c r="B36" s="80">
        <f t="shared" si="0"/>
        <v>0.06798818196602886</v>
      </c>
      <c r="C36" s="89">
        <f>2/3*'Inputs &amp; Results'!$D$12*B36^(3/2)</f>
        <v>0.0011818405395783698</v>
      </c>
      <c r="E36" s="80">
        <f t="shared" si="1"/>
        <v>0.03780144757123602</v>
      </c>
      <c r="F36" s="89">
        <f>(0.5*E36+SQRT(E36)*E36/3)*'Inputs &amp; Results'!$D$12</f>
        <v>0.0021350584490970755</v>
      </c>
    </row>
    <row r="37" spans="1:6" ht="15.75">
      <c r="A37" s="1">
        <v>29</v>
      </c>
      <c r="B37" s="80">
        <f t="shared" si="0"/>
        <v>0.07041633132195847</v>
      </c>
      <c r="C37" s="89">
        <f>2/3*'Inputs &amp; Results'!$D$12*B37^(3/2)</f>
        <v>0.0012457153986861608</v>
      </c>
      <c r="E37" s="80">
        <f t="shared" si="1"/>
        <v>0.03915149927020873</v>
      </c>
      <c r="F37" s="89">
        <f>(0.5*E37+SQRT(E37)*E37/3)*'Inputs &amp; Results'!$D$12</f>
        <v>0.00221580178033488</v>
      </c>
    </row>
    <row r="38" spans="1:6" ht="15.75">
      <c r="A38" s="1">
        <v>30</v>
      </c>
      <c r="B38" s="80">
        <f t="shared" si="0"/>
        <v>0.07284448067788807</v>
      </c>
      <c r="C38" s="89">
        <f>2/3*'Inputs &amp; Results'!$D$12*B38^(3/2)</f>
        <v>0.0013107012637461717</v>
      </c>
      <c r="E38" s="80">
        <f t="shared" si="1"/>
        <v>0.04050155096918145</v>
      </c>
      <c r="F38" s="89">
        <f>(0.5*E38+SQRT(E38)*E38/3)*'Inputs &amp; Results'!$D$12</f>
        <v>0.0022967754142010524</v>
      </c>
    </row>
    <row r="39" spans="1:6" ht="15.75">
      <c r="A39" s="1">
        <v>31</v>
      </c>
      <c r="B39" s="80">
        <f t="shared" si="0"/>
        <v>0.07527263003381768</v>
      </c>
      <c r="C39" s="89">
        <f>2/3*'Inputs &amp; Results'!$D$12*B39^(3/2)</f>
        <v>0.0013767794557346647</v>
      </c>
      <c r="E39" s="80">
        <f t="shared" si="1"/>
        <v>0.04185160266815416</v>
      </c>
      <c r="F39" s="89">
        <f>(0.5*E39+SQRT(E39)*E39/3)*'Inputs &amp; Results'!$D$12</f>
        <v>0.0023779754786836965</v>
      </c>
    </row>
    <row r="40" spans="1:6" ht="15.75">
      <c r="A40" s="1">
        <v>32</v>
      </c>
      <c r="B40" s="80">
        <f aca="true" t="shared" si="2" ref="B40:B71">C$4+(C$5/100)*$A40</f>
        <v>0.07770077938974727</v>
      </c>
      <c r="C40" s="89">
        <f>2/3*'Inputs &amp; Results'!$D$12*B40^(3/2)</f>
        <v>0.0014439322073150397</v>
      </c>
      <c r="E40" s="80">
        <f aca="true" t="shared" si="3" ref="E40:E71">F$4+(F$5/100)*$A40</f>
        <v>0.04320165436712688</v>
      </c>
      <c r="F40" s="89">
        <f>(0.5*E40+SQRT(E40)*E40/3)*'Inputs &amp; Results'!$D$12</f>
        <v>0.0024593982907563545</v>
      </c>
    </row>
    <row r="41" spans="1:6" ht="15.75">
      <c r="A41" s="1">
        <v>33</v>
      </c>
      <c r="B41" s="80">
        <f t="shared" si="2"/>
        <v>0.08012892874567687</v>
      </c>
      <c r="C41" s="89">
        <f>2/3*'Inputs &amp; Results'!$D$12*B41^(3/2)</f>
        <v>0.0015121425909972617</v>
      </c>
      <c r="E41" s="80">
        <f t="shared" si="3"/>
        <v>0.044551706066099594</v>
      </c>
      <c r="F41" s="89">
        <f>(0.5*E41+SQRT(E41)*E41/3)*'Inputs &amp; Results'!$D$12</f>
        <v>0.002541040341486028</v>
      </c>
    </row>
    <row r="42" spans="1:6" ht="15.75">
      <c r="A42" s="1">
        <v>34</v>
      </c>
      <c r="B42" s="80">
        <f t="shared" si="2"/>
        <v>0.08255707810160648</v>
      </c>
      <c r="C42" s="89">
        <f>2/3*'Inputs &amp; Results'!$D$12*B42^(3/2)</f>
        <v>0.0015813944549820287</v>
      </c>
      <c r="E42" s="80">
        <f t="shared" si="3"/>
        <v>0.045901757765072305</v>
      </c>
      <c r="F42" s="89">
        <f>(0.5*E42+SQRT(E42)*E42/3)*'Inputs &amp; Results'!$D$12</f>
        <v>0.0026228982827341887</v>
      </c>
    </row>
    <row r="43" spans="1:6" ht="15.75">
      <c r="A43" s="1">
        <v>35</v>
      </c>
      <c r="B43" s="80">
        <f t="shared" si="2"/>
        <v>0.08498522745753607</v>
      </c>
      <c r="C43" s="89">
        <f>2/3*'Inputs &amp; Results'!$D$12*B43^(3/2)</f>
        <v>0.0016516723656639155</v>
      </c>
      <c r="E43" s="80">
        <f t="shared" si="3"/>
        <v>0.04725180946404502</v>
      </c>
      <c r="F43" s="89">
        <f>(0.5*E43+SQRT(E43)*E43/3)*'Inputs &amp; Results'!$D$12</f>
        <v>0.0027049689152381464</v>
      </c>
    </row>
    <row r="44" spans="1:6" ht="15.75">
      <c r="A44" s="1">
        <v>36</v>
      </c>
      <c r="B44" s="80">
        <f t="shared" si="2"/>
        <v>0.08741337681346568</v>
      </c>
      <c r="C44" s="89">
        <f>2/3*'Inputs &amp; Results'!$D$12*B44^(3/2)</f>
        <v>0.0017229615559303344</v>
      </c>
      <c r="E44" s="80">
        <f t="shared" si="3"/>
        <v>0.048601861163017734</v>
      </c>
      <c r="F44" s="89">
        <f>(0.5*E44+SQRT(E44)*E44/3)*'Inputs &amp; Results'!$D$12</f>
        <v>0.002787249177893829</v>
      </c>
    </row>
    <row r="45" spans="1:6" ht="15.75">
      <c r="A45" s="1">
        <v>37</v>
      </c>
      <c r="B45" s="80">
        <f t="shared" si="2"/>
        <v>0.08984152616939528</v>
      </c>
      <c r="C45" s="89">
        <f>2/3*'Inputs &amp; Results'!$D$12*B45^(3/2)</f>
        <v>0.0017952478785260286</v>
      </c>
      <c r="E45" s="80">
        <f t="shared" si="3"/>
        <v>0.04995191286199045</v>
      </c>
      <c r="F45" s="89">
        <f>(0.5*E45+SQRT(E45)*E45/3)*'Inputs &amp; Results'!$D$12</f>
        <v>0.0028697361380886233</v>
      </c>
    </row>
    <row r="46" spans="1:6" ht="15.75">
      <c r="A46" s="1">
        <v>38</v>
      </c>
      <c r="B46" s="80">
        <f t="shared" si="2"/>
        <v>0.09226967552532489</v>
      </c>
      <c r="C46" s="89">
        <f>2/3*'Inputs &amp; Results'!$D$12*B46^(3/2)</f>
        <v>0.0018685177638623081</v>
      </c>
      <c r="E46" s="80">
        <f t="shared" si="3"/>
        <v>0.05130196456096316</v>
      </c>
      <c r="F46" s="89">
        <f>(0.5*E46+SQRT(E46)*E46/3)*'Inputs &amp; Results'!$D$12</f>
        <v>0.0029524269829555626</v>
      </c>
    </row>
    <row r="47" spans="1:6" ht="15.75">
      <c r="A47" s="1">
        <v>39</v>
      </c>
      <c r="B47" s="80">
        <f t="shared" si="2"/>
        <v>0.09469782488125449</v>
      </c>
      <c r="C47" s="89">
        <f>2/3*'Inputs &amp; Results'!$D$12*B47^(3/2)</f>
        <v>0.001942758181740698</v>
      </c>
      <c r="E47" s="80">
        <f t="shared" si="3"/>
        <v>0.05265201625993588</v>
      </c>
      <c r="F47" s="89">
        <f>(0.5*E47+SQRT(E47)*E47/3)*'Inputs &amp; Results'!$D$12</f>
        <v>0.003035319011438952</v>
      </c>
    </row>
    <row r="48" spans="1:6" ht="15.75">
      <c r="A48" s="1">
        <v>40</v>
      </c>
      <c r="B48" s="80">
        <f t="shared" si="2"/>
        <v>0.0971259742371841</v>
      </c>
      <c r="C48" s="89">
        <f>2/3*'Inputs &amp; Results'!$D$12*B48^(3/2)</f>
        <v>0.0020179566065360918</v>
      </c>
      <c r="E48" s="80">
        <f t="shared" si="3"/>
        <v>0.05400206795890859</v>
      </c>
      <c r="F48" s="89">
        <f>(0.5*E48+SQRT(E48)*E48/3)*'Inputs &amp; Results'!$D$12</f>
        <v>0.0031184096270771068</v>
      </c>
    </row>
    <row r="49" spans="1:6" ht="15.75">
      <c r="A49" s="1">
        <v>41</v>
      </c>
      <c r="B49" s="80">
        <f t="shared" si="2"/>
        <v>0.09955412359311369</v>
      </c>
      <c r="C49" s="89">
        <f>2/3*'Inputs &amp; Results'!$D$12*B49^(3/2)</f>
        <v>0.0020941009854474266</v>
      </c>
      <c r="E49" s="80">
        <f t="shared" si="3"/>
        <v>0.05535211965788131</v>
      </c>
      <c r="F49" s="89">
        <f>(0.5*E49+SQRT(E49)*E49/3)*'Inputs &amp; Results'!$D$12</f>
        <v>0.00320169633142098</v>
      </c>
    </row>
    <row r="50" spans="1:6" ht="15.75">
      <c r="A50" s="1">
        <v>42</v>
      </c>
      <c r="B50" s="80">
        <f t="shared" si="2"/>
        <v>0.1019822729490433</v>
      </c>
      <c r="C50" s="89">
        <f>2/3*'Inputs &amp; Results'!$D$12*B50^(3/2)</f>
        <v>0.0021711797094769152</v>
      </c>
      <c r="E50" s="80">
        <f t="shared" si="3"/>
        <v>0.05670217135685403</v>
      </c>
      <c r="F50" s="89">
        <f>(0.5*E50+SQRT(E50)*E50/3)*'Inputs &amp; Results'!$D$12</f>
        <v>0.003285176718018385</v>
      </c>
    </row>
    <row r="51" spans="1:6" ht="15.75">
      <c r="A51" s="1">
        <v>43</v>
      </c>
      <c r="B51" s="80">
        <f t="shared" si="2"/>
        <v>0.1044104223049729</v>
      </c>
      <c r="C51" s="89">
        <f>2/3*'Inputs &amp; Results'!$D$12*B51^(3/2)</f>
        <v>0.002249181586843529</v>
      </c>
      <c r="E51" s="80">
        <f t="shared" si="3"/>
        <v>0.05805222305582674</v>
      </c>
      <c r="F51" s="89">
        <f>(0.5*E51+SQRT(E51)*E51/3)*'Inputs &amp; Results'!$D$12</f>
        <v>0.0033688484669028244</v>
      </c>
    </row>
    <row r="52" spans="1:6" ht="15.75">
      <c r="A52" s="1">
        <v>44</v>
      </c>
      <c r="B52" s="80">
        <f t="shared" si="2"/>
        <v>0.1068385716609025</v>
      </c>
      <c r="C52" s="89">
        <f>2/3*'Inputs &amp; Results'!$D$12*B52^(3/2)</f>
        <v>0.0023280958185743143</v>
      </c>
      <c r="E52" s="80">
        <f t="shared" si="3"/>
        <v>0.05940227475479946</v>
      </c>
      <c r="F52" s="89">
        <f>(0.5*E52+SQRT(E52)*E52/3)*'Inputs &amp; Results'!$D$12</f>
        <v>0.003452709339533766</v>
      </c>
    </row>
    <row r="53" spans="1:6" ht="15.75">
      <c r="A53" s="1">
        <v>45</v>
      </c>
      <c r="B53" s="80">
        <f t="shared" si="2"/>
        <v>0.1092667210168321</v>
      </c>
      <c r="C53" s="89">
        <f>2/3*'Inputs &amp; Results'!$D$12*B53^(3/2)</f>
        <v>0.002407911976049396</v>
      </c>
      <c r="E53" s="80">
        <f t="shared" si="3"/>
        <v>0.06075232645377217</v>
      </c>
      <c r="F53" s="89">
        <f>(0.5*E53+SQRT(E53)*E53/3)*'Inputs &amp; Results'!$D$12</f>
        <v>0.0035367571741419038</v>
      </c>
    </row>
    <row r="54" spans="1:6" ht="15.75">
      <c r="A54" s="1">
        <v>46</v>
      </c>
      <c r="B54" s="80">
        <f t="shared" si="2"/>
        <v>0.11169487037276171</v>
      </c>
      <c r="C54" s="89">
        <f>2/3*'Inputs &amp; Results'!$D$12*B54^(3/2)</f>
        <v>0.002488619980304119</v>
      </c>
      <c r="E54" s="80">
        <f t="shared" si="3"/>
        <v>0.062102378152744886</v>
      </c>
      <c r="F54" s="89">
        <f>(0.5*E54+SQRT(E54)*E54/3)*'Inputs &amp; Results'!$D$12</f>
        <v>0.003620989881438655</v>
      </c>
    </row>
    <row r="55" spans="1:6" ht="15.75">
      <c r="A55" s="1">
        <v>47</v>
      </c>
      <c r="B55" s="80">
        <f t="shared" si="2"/>
        <v>0.11412301972869131</v>
      </c>
      <c r="C55" s="89">
        <f>2/3*'Inputs &amp; Results'!$D$12*B55^(3/2)</f>
        <v>0.0025702100829153402</v>
      </c>
      <c r="E55" s="80">
        <f t="shared" si="3"/>
        <v>0.0634524298517176</v>
      </c>
      <c r="F55" s="89">
        <f>(0.5*E55+SQRT(E55)*E55/3)*'Inputs &amp; Results'!$D$12</f>
        <v>0.003705405440654043</v>
      </c>
    </row>
    <row r="56" spans="1:6" ht="15.75">
      <c r="A56" s="1">
        <v>48</v>
      </c>
      <c r="B56" s="80">
        <f t="shared" si="2"/>
        <v>0.1165511690846209</v>
      </c>
      <c r="C56" s="89">
        <f>2/3*'Inputs &amp; Results'!$D$12*B56^(3/2)</f>
        <v>0.0026526728483193475</v>
      </c>
      <c r="E56" s="80">
        <f t="shared" si="3"/>
        <v>0.06480248155069032</v>
      </c>
      <c r="F56" s="89">
        <f>(0.5*E56+SQRT(E56)*E56/3)*'Inputs &amp; Results'!$D$12</f>
        <v>0.0037900018958713423</v>
      </c>
    </row>
    <row r="57" spans="1:6" ht="15.75">
      <c r="A57" s="1">
        <v>49</v>
      </c>
      <c r="B57" s="80">
        <f t="shared" si="2"/>
        <v>0.11897931844055051</v>
      </c>
      <c r="C57" s="89">
        <f>2/3*'Inputs &amp; Results'!$D$12*B57^(3/2)</f>
        <v>0.0027359991374264125</v>
      </c>
      <c r="E57" s="80">
        <f t="shared" si="3"/>
        <v>0.06615253324966303</v>
      </c>
      <c r="F57" s="89">
        <f>(0.5*E57+SQRT(E57)*E57/3)*'Inputs &amp; Results'!$D$12</f>
        <v>0.0038747773526305084</v>
      </c>
    </row>
    <row r="58" spans="1:6" ht="15.75">
      <c r="A58" s="1">
        <v>50</v>
      </c>
      <c r="B58" s="80">
        <f t="shared" si="2"/>
        <v>0.12140746779648011</v>
      </c>
      <c r="C58" s="89">
        <f>2/3*'Inputs &amp; Results'!$D$12*B58^(3/2)</f>
        <v>0.0028201800924121867</v>
      </c>
      <c r="E58" s="80">
        <f t="shared" si="3"/>
        <v>0.06750258494863574</v>
      </c>
      <c r="F58" s="89">
        <f>(0.5*E58+SQRT(E58)*E58/3)*'Inputs &amp; Results'!$D$12</f>
        <v>0.0039597299747755575</v>
      </c>
    </row>
    <row r="59" spans="1:6" ht="15.75">
      <c r="A59" s="1">
        <v>51</v>
      </c>
      <c r="B59" s="80">
        <f t="shared" si="2"/>
        <v>0.12383561715240972</v>
      </c>
      <c r="C59" s="89">
        <f>2/3*'Inputs &amp; Results'!$D$12*B59^(3/2)</f>
        <v>0.0029052071225795046</v>
      </c>
      <c r="E59" s="80">
        <f t="shared" si="3"/>
        <v>0.06885263664760846</v>
      </c>
      <c r="F59" s="89">
        <f>(0.5*E59+SQRT(E59)*E59/3)*'Inputs &amp; Results'!$D$12</f>
        <v>0.004044857981523827</v>
      </c>
    </row>
    <row r="60" spans="1:6" ht="15.75">
      <c r="A60" s="1">
        <v>52</v>
      </c>
      <c r="B60" s="80">
        <f t="shared" si="2"/>
        <v>0.12626376650833931</v>
      </c>
      <c r="C60" s="89">
        <f>2/3*'Inputs &amp; Results'!$D$12*B60^(3/2)</f>
        <v>0.0029910718911955736</v>
      </c>
      <c r="E60" s="80">
        <f t="shared" si="3"/>
        <v>0.07020268834658118</v>
      </c>
      <c r="F60" s="89">
        <f>(0.5*E60+SQRT(E60)*E60/3)*'Inputs &amp; Results'!$D$12</f>
        <v>0.004130159644737434</v>
      </c>
    </row>
    <row r="61" spans="1:6" ht="15.75">
      <c r="A61" s="1">
        <v>53</v>
      </c>
      <c r="B61" s="80">
        <f t="shared" si="2"/>
        <v>0.12869191586426892</v>
      </c>
      <c r="C61" s="89">
        <f>2/3*'Inputs &amp; Results'!$D$12*B61^(3/2)</f>
        <v>0.003077766303219745</v>
      </c>
      <c r="E61" s="80">
        <f t="shared" si="3"/>
        <v>0.07155274004555388</v>
      </c>
      <c r="F61" s="89">
        <f>(0.5*E61+SQRT(E61)*E61/3)*'Inputs &amp; Results'!$D$12</f>
        <v>0.004215633286379339</v>
      </c>
    </row>
    <row r="62" spans="1:6" ht="15.75">
      <c r="A62" s="1">
        <v>54</v>
      </c>
      <c r="B62" s="80">
        <f t="shared" si="2"/>
        <v>0.13112006522019853</v>
      </c>
      <c r="C62" s="89">
        <f>2/3*'Inputs &amp; Results'!$D$12*B62^(3/2)</f>
        <v>0.0031652824938458255</v>
      </c>
      <c r="E62" s="80">
        <f t="shared" si="3"/>
        <v>0.0729027917445266</v>
      </c>
      <c r="F62" s="89">
        <f>(0.5*E62+SQRT(E62)*E62/3)*'Inputs &amp; Results'!$D$12</f>
        <v>0.004301277276138263</v>
      </c>
    </row>
    <row r="63" spans="1:6" ht="15.75">
      <c r="A63" s="1">
        <v>55</v>
      </c>
      <c r="B63" s="80">
        <f t="shared" si="2"/>
        <v>0.13354821457612812</v>
      </c>
      <c r="C63" s="89">
        <f>2/3*'Inputs &amp; Results'!$D$12*B63^(3/2)</f>
        <v>0.003253612817790737</v>
      </c>
      <c r="E63" s="80">
        <f t="shared" si="3"/>
        <v>0.07425284344349932</v>
      </c>
      <c r="F63" s="89">
        <f>(0.5*E63+SQRT(E63)*E63/3)*'Inputs &amp; Results'!$D$12</f>
        <v>0.004387090029208305</v>
      </c>
    </row>
    <row r="64" spans="1:6" ht="15.75">
      <c r="A64" s="1">
        <v>56</v>
      </c>
      <c r="B64" s="80">
        <f t="shared" si="2"/>
        <v>0.13597636393205773</v>
      </c>
      <c r="C64" s="89">
        <f>2/3*'Inputs &amp; Results'!$D$12*B64^(3/2)</f>
        <v>0.0033427498392681354</v>
      </c>
      <c r="E64" s="80">
        <f t="shared" si="3"/>
        <v>0.07560289514247204</v>
      </c>
      <c r="F64" s="89">
        <f>(0.5*E64+SQRT(E64)*E64/3)*'Inputs &amp; Results'!$D$12</f>
        <v>0.004473070004210556</v>
      </c>
    </row>
    <row r="65" spans="1:6" ht="15.75">
      <c r="A65" s="1">
        <v>57</v>
      </c>
      <c r="B65" s="80">
        <f t="shared" si="2"/>
        <v>0.13840451328798734</v>
      </c>
      <c r="C65" s="89">
        <f>2/3*'Inputs &amp; Results'!$D$12*B65^(3/2)</f>
        <v>0.003432686322591663</v>
      </c>
      <c r="E65" s="80">
        <f t="shared" si="3"/>
        <v>0.07695294684144476</v>
      </c>
      <c r="F65" s="89">
        <f>(0.5*E65+SQRT(E65)*E65/3)*'Inputs &amp; Results'!$D$12</f>
        <v>0.004559215701245237</v>
      </c>
    </row>
    <row r="66" spans="1:6" ht="15.75">
      <c r="A66" s="1">
        <v>58</v>
      </c>
      <c r="B66" s="80">
        <f t="shared" si="2"/>
        <v>0.14083266264391694</v>
      </c>
      <c r="C66" s="89">
        <f>2/3*'Inputs &amp; Results'!$D$12*B66^(3/2)</f>
        <v>0.003523415223357952</v>
      </c>
      <c r="E66" s="80">
        <f t="shared" si="3"/>
        <v>0.07830299854041746</v>
      </c>
      <c r="F66" s="89">
        <f>(0.5*E66+SQRT(E66)*E66/3)*'Inputs &amp; Results'!$D$12</f>
        <v>0.004645525660063996</v>
      </c>
    </row>
    <row r="67" spans="1:6" ht="15.75">
      <c r="A67" s="1">
        <v>59</v>
      </c>
      <c r="B67" s="80">
        <f t="shared" si="2"/>
        <v>0.14326081199984653</v>
      </c>
      <c r="C67" s="89">
        <f>2/3*'Inputs &amp; Results'!$D$12*B67^(3/2)</f>
        <v>0.0036149296801641054</v>
      </c>
      <c r="E67" s="80">
        <f t="shared" si="3"/>
        <v>0.07965305023939018</v>
      </c>
      <c r="F67" s="89">
        <f>(0.5*E67+SQRT(E67)*E67/3)*'Inputs &amp; Results'!$D$12</f>
        <v>0.00473199845835301</v>
      </c>
    </row>
    <row r="68" spans="1:6" ht="15.75">
      <c r="A68" s="1">
        <v>60</v>
      </c>
      <c r="B68" s="80">
        <f t="shared" si="2"/>
        <v>0.14568896135577614</v>
      </c>
      <c r="C68" s="89">
        <f>2/3*'Inputs &amp; Results'!$D$12*B68^(3/2)</f>
        <v>0.0037072230068187825</v>
      </c>
      <c r="E68" s="80">
        <f t="shared" si="3"/>
        <v>0.0810031019383629</v>
      </c>
      <c r="F68" s="89">
        <f>(0.5*E68+SQRT(E68)*E68/3)*'Inputs &amp; Results'!$D$12</f>
        <v>0.004818632710118409</v>
      </c>
    </row>
    <row r="69" spans="1:6" ht="15.75">
      <c r="A69" s="1">
        <v>61</v>
      </c>
      <c r="B69" s="80">
        <f t="shared" si="2"/>
        <v>0.14811711071170575</v>
      </c>
      <c r="C69" s="89">
        <f>2/3*'Inputs &amp; Results'!$D$12*B69^(3/2)</f>
        <v>0.003800288685009611</v>
      </c>
      <c r="E69" s="80">
        <f t="shared" si="3"/>
        <v>0.08235315363733561</v>
      </c>
      <c r="F69" s="89">
        <f>(0.5*E69+SQRT(E69)*E69/3)*'Inputs &amp; Results'!$D$12</f>
        <v>0.00490542706416629</v>
      </c>
    </row>
    <row r="70" spans="1:6" ht="15.75">
      <c r="A70" s="1">
        <v>62</v>
      </c>
      <c r="B70" s="80">
        <f t="shared" si="2"/>
        <v>0.15054526006763536</v>
      </c>
      <c r="C70" s="89">
        <f>2/3*'Inputs &amp; Results'!$D$12*B70^(3/2)</f>
        <v>0.0038941203573932227</v>
      </c>
      <c r="E70" s="80">
        <f t="shared" si="3"/>
        <v>0.08370320533630832</v>
      </c>
      <c r="F70" s="89">
        <f>(0.5*E70+SQRT(E70)*E70/3)*'Inputs &amp; Results'!$D$12</f>
        <v>0.004992380202670326</v>
      </c>
    </row>
    <row r="71" spans="1:6" ht="15.75">
      <c r="A71" s="1">
        <v>63</v>
      </c>
      <c r="B71" s="80">
        <f t="shared" si="2"/>
        <v>0.15297340942356494</v>
      </c>
      <c r="C71" s="89">
        <f>2/3*'Inputs &amp; Results'!$D$12*B71^(3/2)</f>
        <v>0.003988711821077</v>
      </c>
      <c r="E71" s="80">
        <f t="shared" si="3"/>
        <v>0.08505325703528104</v>
      </c>
      <c r="F71" s="89">
        <f>(0.5*E71+SQRT(E71)*E71/3)*'Inputs &amp; Results'!$D$12</f>
        <v>0.005079490839820604</v>
      </c>
    </row>
    <row r="72" spans="1:6" ht="15.75">
      <c r="A72" s="1">
        <v>64</v>
      </c>
      <c r="B72" s="80">
        <f aca="true" t="shared" si="4" ref="B72:B103">C$4+(C$5/100)*$A72</f>
        <v>0.15540155877949455</v>
      </c>
      <c r="C72" s="89">
        <f>2/3*'Inputs &amp; Results'!$D$12*B72^(3/2)</f>
        <v>0.004084057021464498</v>
      </c>
      <c r="E72" s="80">
        <f aca="true" t="shared" si="5" ref="E72:E103">F$4+(F$5/100)*$A72</f>
        <v>0.08640330873425375</v>
      </c>
      <c r="F72" s="89">
        <f>(0.5*E72+SQRT(E72)*E72/3)*'Inputs &amp; Results'!$D$12</f>
        <v>0.00516675772054781</v>
      </c>
    </row>
    <row r="73" spans="1:6" ht="15.75">
      <c r="A73" s="1">
        <v>65</v>
      </c>
      <c r="B73" s="80">
        <f t="shared" si="4"/>
        <v>0.15782970813542416</v>
      </c>
      <c r="C73" s="89">
        <f>2/3*'Inputs &amp; Results'!$D$12*B73^(3/2)</f>
        <v>0.00418015004643885</v>
      </c>
      <c r="E73" s="80">
        <f t="shared" si="5"/>
        <v>0.08775336043322647</v>
      </c>
      <c r="F73" s="89">
        <f>(0.5*E73+SQRT(E73)*E73/3)*'Inputs &amp; Results'!$D$12</f>
        <v>0.005254179619317507</v>
      </c>
    </row>
    <row r="74" spans="1:6" ht="15.75">
      <c r="A74" s="1">
        <v>66</v>
      </c>
      <c r="B74" s="80">
        <f t="shared" si="4"/>
        <v>0.16025785749135374</v>
      </c>
      <c r="C74" s="89">
        <f>2/3*'Inputs &amp; Results'!$D$12*B74^(3/2)</f>
        <v>0.00427698512086064</v>
      </c>
      <c r="E74" s="80">
        <f t="shared" si="5"/>
        <v>0.08910341213219919</v>
      </c>
      <c r="F74" s="89">
        <f>(0.5*E74+SQRT(E74)*E74/3)*'Inputs &amp; Results'!$D$12</f>
        <v>0.005341755338989588</v>
      </c>
    </row>
    <row r="75" spans="1:6" ht="15.75">
      <c r="A75" s="1">
        <v>67</v>
      </c>
      <c r="B75" s="80">
        <f t="shared" si="4"/>
        <v>0.16268600684728335</v>
      </c>
      <c r="C75" s="89">
        <f>2/3*'Inputs &amp; Results'!$D$12*B75^(3/2)</f>
        <v>0.0043745566013587535</v>
      </c>
      <c r="E75" s="80">
        <f t="shared" si="5"/>
        <v>0.09045346383117189</v>
      </c>
      <c r="F75" s="89">
        <f>(0.5*E75+SQRT(E75)*E75/3)*'Inputs &amp; Results'!$D$12</f>
        <v>0.005429483709738454</v>
      </c>
    </row>
    <row r="76" spans="1:6" ht="15.75">
      <c r="A76" s="1">
        <v>68</v>
      </c>
      <c r="B76" s="80">
        <f t="shared" si="4"/>
        <v>0.16511415620321296</v>
      </c>
      <c r="C76" s="89">
        <f>2/3*'Inputs &amp; Results'!$D$12*B76^(3/2)</f>
        <v>0.0044728589713943865</v>
      </c>
      <c r="E76" s="80">
        <f t="shared" si="5"/>
        <v>0.09180351553014461</v>
      </c>
      <c r="F76" s="89">
        <f>(0.5*E76+SQRT(E76)*E76/3)*'Inputs &amp; Results'!$D$12</f>
        <v>0.005517363588029834</v>
      </c>
    </row>
    <row r="77" spans="1:6" ht="15.75">
      <c r="A77" s="1">
        <v>69</v>
      </c>
      <c r="B77" s="80">
        <f t="shared" si="4"/>
        <v>0.16754230555914257</v>
      </c>
      <c r="C77" s="89">
        <f>2/3*'Inputs &amp; Results'!$D$12*B77^(3/2)</f>
        <v>0.004571886836580161</v>
      </c>
      <c r="E77" s="80">
        <f t="shared" si="5"/>
        <v>0.09315356722911733</v>
      </c>
      <c r="F77" s="89">
        <f>(0.5*E77+SQRT(E77)*E77/3)*'Inputs &amp; Results'!$D$12</f>
        <v>0.00560539385565046</v>
      </c>
    </row>
    <row r="78" spans="1:6" ht="15.75">
      <c r="A78" s="1">
        <v>70</v>
      </c>
      <c r="B78" s="80">
        <f t="shared" si="4"/>
        <v>0.16997045491507215</v>
      </c>
      <c r="C78" s="89">
        <f>2/3*'Inputs &amp; Results'!$D$12*B78^(3/2)</f>
        <v>0.004671634920237526</v>
      </c>
      <c r="E78" s="80">
        <f t="shared" si="5"/>
        <v>0.09450361892809005</v>
      </c>
      <c r="F78" s="89">
        <f>(0.5*E78+SQRT(E78)*E78/3)*'Inputs &amp; Results'!$D$12</f>
        <v>0.005693573418787169</v>
      </c>
    </row>
    <row r="79" spans="1:6" ht="15.75">
      <c r="A79" s="1">
        <v>71</v>
      </c>
      <c r="B79" s="80">
        <f t="shared" si="4"/>
        <v>0.17239860427100176</v>
      </c>
      <c r="C79" s="89">
        <f>2/3*'Inputs &amp; Results'!$D$12*B79^(3/2)</f>
        <v>0.004772098059177186</v>
      </c>
      <c r="E79" s="80">
        <f t="shared" si="5"/>
        <v>0.09585367062706275</v>
      </c>
      <c r="F79" s="89">
        <f>(0.5*E79+SQRT(E79)*E79/3)*'Inputs &amp; Results'!$D$12</f>
        <v>0.005781901207152204</v>
      </c>
    </row>
    <row r="80" spans="1:6" ht="15.75">
      <c r="A80" s="1">
        <v>72</v>
      </c>
      <c r="B80" s="80">
        <f t="shared" si="4"/>
        <v>0.17482675362693137</v>
      </c>
      <c r="C80" s="89">
        <f>2/3*'Inputs &amp; Results'!$D$12*B80^(3/2)</f>
        <v>0.004873271199688259</v>
      </c>
      <c r="E80" s="80">
        <f t="shared" si="5"/>
        <v>0.09720372232603547</v>
      </c>
      <c r="F80" s="89">
        <f>(0.5*E80+SQRT(E80)*E80/3)*'Inputs &amp; Results'!$D$12</f>
        <v>0.005870376173151809</v>
      </c>
    </row>
    <row r="81" spans="1:6" ht="15.75">
      <c r="A81" s="1">
        <v>73</v>
      </c>
      <c r="B81" s="80">
        <f t="shared" si="4"/>
        <v>0.17725490298286098</v>
      </c>
      <c r="C81" s="89">
        <f>2/3*'Inputs &amp; Results'!$D$12*B81^(3/2)</f>
        <v>0.004975149393723166</v>
      </c>
      <c r="E81" s="80">
        <f t="shared" si="5"/>
        <v>0.09855377402500819</v>
      </c>
      <c r="F81" s="89">
        <f>(0.5*E81+SQRT(E81)*E81/3)*'Inputs &amp; Results'!$D$12</f>
        <v>0.005958997291095384</v>
      </c>
    </row>
    <row r="82" spans="1:6" ht="15.75">
      <c r="A82" s="1">
        <v>74</v>
      </c>
      <c r="B82" s="80">
        <f t="shared" si="4"/>
        <v>0.17968305233879056</v>
      </c>
      <c r="C82" s="89">
        <f>2/3*'Inputs &amp; Results'!$D$12*B82^(3/2)</f>
        <v>0.005077727795266072</v>
      </c>
      <c r="E82" s="80">
        <f t="shared" si="5"/>
        <v>0.0999038257239809</v>
      </c>
      <c r="F82" s="89">
        <f>(0.5*E82+SQRT(E82)*E82/3)*'Inputs &amp; Results'!$D$12</f>
        <v>0.006047763556442691</v>
      </c>
    </row>
    <row r="83" spans="1:6" ht="15.75">
      <c r="A83" s="1">
        <v>75</v>
      </c>
      <c r="B83" s="80">
        <f t="shared" si="4"/>
        <v>0.18211120169472017</v>
      </c>
      <c r="C83" s="89">
        <f>2/3*'Inputs &amp; Results'!$D$12*B83^(3/2)</f>
        <v>0.005181001656873725</v>
      </c>
      <c r="E83" s="80">
        <f t="shared" si="5"/>
        <v>0.10125387742295362</v>
      </c>
      <c r="F83" s="89">
        <f>(0.5*E83+SQRT(E83)*E83/3)*'Inputs &amp; Results'!$D$12</f>
        <v>0.006136673985086796</v>
      </c>
    </row>
    <row r="84" spans="1:6" ht="15.75">
      <c r="A84" s="1">
        <v>76</v>
      </c>
      <c r="B84" s="80">
        <f t="shared" si="4"/>
        <v>0.18453935105064978</v>
      </c>
      <c r="C84" s="89">
        <f>2/3*'Inputs &amp; Results'!$D$12*B84^(3/2)</f>
        <v>0.005284966326378249</v>
      </c>
      <c r="E84" s="80">
        <f t="shared" si="5"/>
        <v>0.10260392912192633</v>
      </c>
      <c r="F84" s="89">
        <f>(0.5*E84+SQRT(E84)*E84/3)*'Inputs &amp; Results'!$D$12</f>
        <v>0.006225727612670588</v>
      </c>
    </row>
    <row r="85" spans="1:6" ht="15.75">
      <c r="A85" s="1">
        <v>77</v>
      </c>
      <c r="B85" s="80">
        <f t="shared" si="4"/>
        <v>0.1869675004065794</v>
      </c>
      <c r="C85" s="89">
        <f>2/3*'Inputs &amp; Results'!$D$12*B85^(3/2)</f>
        <v>0.005389617243742358</v>
      </c>
      <c r="E85" s="80">
        <f t="shared" si="5"/>
        <v>0.10395398082089904</v>
      </c>
      <c r="F85" s="89">
        <f>(0.5*E85+SQRT(E85)*E85/3)*'Inputs &amp; Results'!$D$12</f>
        <v>0.006314923493934893</v>
      </c>
    </row>
    <row r="86" spans="1:6" ht="15.75">
      <c r="A86" s="1">
        <v>78</v>
      </c>
      <c r="B86" s="80">
        <f t="shared" si="4"/>
        <v>0.18939564976250897</v>
      </c>
      <c r="C86" s="89">
        <f>2/3*'Inputs &amp; Results'!$D$12*B86^(3/2)</f>
        <v>0.005494949938057979</v>
      </c>
      <c r="E86" s="80">
        <f t="shared" si="5"/>
        <v>0.10530403251987176</v>
      </c>
      <c r="F86" s="89">
        <f>(0.5*E86+SQRT(E86)*E86/3)*'Inputs &amp; Results'!$D$12</f>
        <v>0.006404260702096306</v>
      </c>
    </row>
    <row r="87" spans="1:6" ht="15.75">
      <c r="A87" s="1">
        <v>79</v>
      </c>
      <c r="B87" s="80">
        <f t="shared" si="4"/>
        <v>0.19182379911843858</v>
      </c>
      <c r="C87" s="89">
        <f>2/3*'Inputs &amp; Results'!$D$12*B87^(3/2)</f>
        <v>0.005600960024680006</v>
      </c>
      <c r="E87" s="80">
        <f t="shared" si="5"/>
        <v>0.10665408421884448</v>
      </c>
      <c r="F87" s="89">
        <f>(0.5*E87+SQRT(E87)*E87/3)*'Inputs &amp; Results'!$D$12</f>
        <v>0.006493738328253038</v>
      </c>
    </row>
    <row r="88" spans="1:6" ht="15.75">
      <c r="A88" s="1">
        <v>80</v>
      </c>
      <c r="B88" s="80">
        <f t="shared" si="4"/>
        <v>0.1942519484743682</v>
      </c>
      <c r="C88" s="89">
        <f>2/3*'Inputs &amp; Results'!$D$12*B88^(3/2)</f>
        <v>0.005707643202487457</v>
      </c>
      <c r="E88" s="80">
        <f t="shared" si="5"/>
        <v>0.10800413591781718</v>
      </c>
      <c r="F88" s="89">
        <f>(0.5*E88+SQRT(E88)*E88/3)*'Inputs &amp; Results'!$D$12</f>
        <v>0.00658335548081719</v>
      </c>
    </row>
    <row r="89" spans="1:6" ht="15.75">
      <c r="A89" s="1">
        <v>81</v>
      </c>
      <c r="B89" s="80">
        <f t="shared" si="4"/>
        <v>0.19668009783029777</v>
      </c>
      <c r="C89" s="89">
        <f>2/3*'Inputs &amp; Results'!$D$12*B89^(3/2)</f>
        <v>0.005814995251264877</v>
      </c>
      <c r="E89" s="80">
        <f t="shared" si="5"/>
        <v>0.1093541876167899</v>
      </c>
      <c r="F89" s="89">
        <f>(0.5*E89+SQRT(E89)*E89/3)*'Inputs &amp; Results'!$D$12</f>
        <v>0.006673111284971925</v>
      </c>
    </row>
    <row r="90" spans="1:6" ht="15.75">
      <c r="A90" s="1">
        <v>82</v>
      </c>
      <c r="B90" s="80">
        <f t="shared" si="4"/>
        <v>0.19910824718622738</v>
      </c>
      <c r="C90" s="89">
        <f>2/3*'Inputs &amp; Results'!$D$12*B90^(3/2)</f>
        <v>0.005923012029197226</v>
      </c>
      <c r="E90" s="80">
        <f t="shared" si="5"/>
        <v>0.11070423931576262</v>
      </c>
      <c r="F90" s="89">
        <f>(0.5*E90+SQRT(E90)*E90/3)*'Inputs &amp; Results'!$D$12</f>
        <v>0.006763004882152184</v>
      </c>
    </row>
    <row r="91" spans="1:6" ht="15.75">
      <c r="A91" s="1">
        <v>83</v>
      </c>
      <c r="B91" s="80">
        <f t="shared" si="4"/>
        <v>0.201536396542157</v>
      </c>
      <c r="C91" s="89">
        <f>2/3*'Inputs &amp; Results'!$D$12*B91^(3/2)</f>
        <v>0.006031689470472045</v>
      </c>
      <c r="E91" s="80">
        <f t="shared" si="5"/>
        <v>0.11205429101473534</v>
      </c>
      <c r="F91" s="89">
        <f>(0.5*E91+SQRT(E91)*E91/3)*'Inputs &amp; Results'!$D$12</f>
        <v>0.006853035429547634</v>
      </c>
    </row>
    <row r="92" spans="1:6" ht="15.75">
      <c r="A92" s="1">
        <v>84</v>
      </c>
      <c r="B92" s="80">
        <f t="shared" si="4"/>
        <v>0.2039645458980866</v>
      </c>
      <c r="C92" s="89">
        <f>2/3*'Inputs &amp; Results'!$D$12*B92^(3/2)</f>
        <v>0.00614102358298306</v>
      </c>
      <c r="E92" s="80">
        <f t="shared" si="5"/>
        <v>0.11340434271370806</v>
      </c>
      <c r="F92" s="89">
        <f>(0.5*E92+SQRT(E92)*E92/3)*'Inputs &amp; Results'!$D$12</f>
        <v>0.006943202099626649</v>
      </c>
    </row>
    <row r="93" spans="1:6" ht="15.75">
      <c r="A93" s="1">
        <v>85</v>
      </c>
      <c r="B93" s="80">
        <f t="shared" si="4"/>
        <v>0.20639269525401618</v>
      </c>
      <c r="C93" s="89">
        <f>2/3*'Inputs &amp; Results'!$D$12*B93^(3/2)</f>
        <v>0.006251010446129772</v>
      </c>
      <c r="E93" s="80">
        <f t="shared" si="5"/>
        <v>0.11475439441268076</v>
      </c>
      <c r="F93" s="89">
        <f>(0.5*E93+SQRT(E93)*E93/3)*'Inputs &amp; Results'!$D$12</f>
        <v>0.007033504079680165</v>
      </c>
    </row>
    <row r="94" spans="1:6" ht="15.75">
      <c r="A94" s="1">
        <v>86</v>
      </c>
      <c r="B94" s="80">
        <f t="shared" si="4"/>
        <v>0.2088208446099458</v>
      </c>
      <c r="C94" s="89">
        <f>2/3*'Inputs &amp; Results'!$D$12*B94^(3/2)</f>
        <v>0.006361646208707916</v>
      </c>
      <c r="E94" s="80">
        <f t="shared" si="5"/>
        <v>0.11610444611165348</v>
      </c>
      <c r="F94" s="89">
        <f>(0.5*E94+SQRT(E94)*E94/3)*'Inputs &amp; Results'!$D$12</f>
        <v>0.007123940571384413</v>
      </c>
    </row>
    <row r="95" spans="1:6" ht="15.75">
      <c r="A95" s="1">
        <v>87</v>
      </c>
      <c r="B95" s="80">
        <f t="shared" si="4"/>
        <v>0.2112489939658754</v>
      </c>
      <c r="C95" s="89">
        <f>2/3*'Inputs &amp; Results'!$D$12*B95^(3/2)</f>
        <v>0.006472927086886053</v>
      </c>
      <c r="E95" s="80">
        <f t="shared" si="5"/>
        <v>0.1174544978106262</v>
      </c>
      <c r="F95" s="89">
        <f>(0.5*E95+SQRT(E95)*E95/3)*'Inputs &amp; Results'!$D$12</f>
        <v>0.0072145107903814655</v>
      </c>
    </row>
    <row r="96" spans="1:6" ht="15.75">
      <c r="A96" s="1">
        <v>88</v>
      </c>
      <c r="B96" s="80">
        <f t="shared" si="4"/>
        <v>0.213677143321805</v>
      </c>
      <c r="C96" s="89">
        <f>2/3*'Inputs &amp; Results'!$D$12*B96^(3/2)</f>
        <v>0.006584849362263774</v>
      </c>
      <c r="E96" s="80">
        <f t="shared" si="5"/>
        <v>0.11880454950959891</v>
      </c>
      <c r="F96" s="89">
        <f>(0.5*E96+SQRT(E96)*E96/3)*'Inputs &amp; Results'!$D$12</f>
        <v>0.007305213965876721</v>
      </c>
    </row>
    <row r="97" spans="1:6" ht="15.75">
      <c r="A97" s="1">
        <v>89</v>
      </c>
      <c r="B97" s="80">
        <f t="shared" si="4"/>
        <v>0.2161052926777346</v>
      </c>
      <c r="C97" s="89">
        <f>2/3*'Inputs &amp; Results'!$D$12*B97^(3/2)</f>
        <v>0.006697409380007428</v>
      </c>
      <c r="E97" s="80">
        <f t="shared" si="5"/>
        <v>0.12015460120857163</v>
      </c>
      <c r="F97" s="89">
        <f>(0.5*E97+SQRT(E97)*E97/3)*'Inputs &amp; Results'!$D$12</f>
        <v>0.007396049340252463</v>
      </c>
    </row>
    <row r="98" spans="1:6" ht="15.75">
      <c r="A98" s="1">
        <v>90</v>
      </c>
      <c r="B98" s="80">
        <f t="shared" si="4"/>
        <v>0.2185334420336642</v>
      </c>
      <c r="C98" s="89">
        <f>2/3*'Inputs &amp; Results'!$D$12*B98^(3/2)</f>
        <v>0.006810603547059314</v>
      </c>
      <c r="E98" s="80">
        <f t="shared" si="5"/>
        <v>0.12150465290754434</v>
      </c>
      <c r="F98" s="89">
        <f>(0.5*E98+SQRT(E98)*E98/3)*'Inputs &amp; Results'!$D$12</f>
        <v>0.007487016168696627</v>
      </c>
    </row>
    <row r="99" spans="1:6" ht="15.75">
      <c r="A99" s="1">
        <v>91</v>
      </c>
      <c r="B99" s="80">
        <f t="shared" si="4"/>
        <v>0.22096159138959381</v>
      </c>
      <c r="C99" s="89">
        <f>2/3*'Inputs &amp; Results'!$D$12*B99^(3/2)</f>
        <v>0.006924428330416742</v>
      </c>
      <c r="E99" s="80">
        <f t="shared" si="5"/>
        <v>0.12285470460651705</v>
      </c>
      <c r="F99" s="89">
        <f>(0.5*E99+SQRT(E99)*E99/3)*'Inputs &amp; Results'!$D$12</f>
        <v>0.007578113718846081</v>
      </c>
    </row>
    <row r="100" spans="1:6" ht="15.75">
      <c r="A100" s="1">
        <v>92</v>
      </c>
      <c r="B100" s="80">
        <f t="shared" si="4"/>
        <v>0.22338974074552342</v>
      </c>
      <c r="C100" s="89">
        <f>2/3*'Inputs &amp; Results'!$D$12*B100^(3/2)</f>
        <v>0.007038880255477501</v>
      </c>
      <c r="E100" s="80">
        <f t="shared" si="5"/>
        <v>0.12420475630548977</v>
      </c>
      <c r="F100" s="89">
        <f>(0.5*E100+SQRT(E100)*E100/3)*'Inputs &amp; Results'!$D$12</f>
        <v>0.007669341270443631</v>
      </c>
    </row>
    <row r="101" spans="1:6" ht="15.75">
      <c r="A101" s="1">
        <v>93</v>
      </c>
      <c r="B101" s="80">
        <f t="shared" si="4"/>
        <v>0.225817890101453</v>
      </c>
      <c r="C101" s="89">
        <f>2/3*'Inputs &amp; Results'!$D$12*B101^(3/2)</f>
        <v>0.007153955904448396</v>
      </c>
      <c r="E101" s="80">
        <f t="shared" si="5"/>
        <v>0.12555480800446248</v>
      </c>
      <c r="F101" s="89">
        <f>(0.5*E101+SQRT(E101)*E101/3)*'Inputs &amp; Results'!$D$12</f>
        <v>0.007760698115008149</v>
      </c>
    </row>
    <row r="102" spans="1:6" ht="15.75">
      <c r="A102" s="1">
        <v>94</v>
      </c>
      <c r="B102" s="80">
        <f t="shared" si="4"/>
        <v>0.22824603945738262</v>
      </c>
      <c r="C102" s="89">
        <f>2/3*'Inputs &amp; Results'!$D$12*B102^(3/2)</f>
        <v>0.0072696519148139</v>
      </c>
      <c r="E102" s="80">
        <f t="shared" si="5"/>
        <v>0.1269048597034352</v>
      </c>
      <c r="F102" s="89">
        <f>(0.5*E102+SQRT(E102)*E102/3)*'Inputs &amp; Results'!$D$12</f>
        <v>0.007852183555517115</v>
      </c>
    </row>
    <row r="103" spans="1:6" ht="15.75">
      <c r="A103" s="1">
        <v>95</v>
      </c>
      <c r="B103" s="80">
        <f t="shared" si="4"/>
        <v>0.23067418881331223</v>
      </c>
      <c r="C103" s="89">
        <f>2/3*'Inputs &amp; Results'!$D$12*B103^(3/2)</f>
        <v>0.007385964977861941</v>
      </c>
      <c r="E103" s="80">
        <f t="shared" si="5"/>
        <v>0.1282549114024079</v>
      </c>
      <c r="F103" s="89">
        <f>(0.5*E103+SQRT(E103)*E103/3)*'Inputs &amp; Results'!$D$12</f>
        <v>0.007943796906101043</v>
      </c>
    </row>
    <row r="104" spans="1:6" ht="15.75">
      <c r="A104" s="1">
        <v>96</v>
      </c>
      <c r="B104" s="80">
        <f>C$4+(C$5/100)*$A104</f>
        <v>0.2331023381692418</v>
      </c>
      <c r="C104" s="89">
        <f>2/3*'Inputs &amp; Results'!$D$12*B104^(3/2)</f>
        <v>0.007502891837264178</v>
      </c>
      <c r="E104" s="80">
        <f>F$4+(F$5/100)*$A104</f>
        <v>0.12960496310138064</v>
      </c>
      <c r="F104" s="89">
        <f>(0.5*E104+SQRT(E104)*E104/3)*'Inputs &amp; Results'!$D$12</f>
        <v>0.00803553749174917</v>
      </c>
    </row>
    <row r="105" spans="1:6" ht="15.75">
      <c r="A105" s="1">
        <v>97</v>
      </c>
      <c r="B105" s="80">
        <f>C$4+(C$5/100)*$A105</f>
        <v>0.23553048752517142</v>
      </c>
      <c r="C105" s="89">
        <f>2/3*'Inputs &amp; Results'!$D$12*B105^(3/2)</f>
        <v>0.007620429287708174</v>
      </c>
      <c r="E105" s="80">
        <f>F$4+(F$5/100)*$A105</f>
        <v>0.13095501480035335</v>
      </c>
      <c r="F105" s="89">
        <f>(0.5*E105+SQRT(E105)*E105/3)*'Inputs &amp; Results'!$D$12</f>
        <v>0.008127404648025914</v>
      </c>
    </row>
    <row r="106" spans="1:6" ht="15.75">
      <c r="A106" s="1">
        <v>98</v>
      </c>
      <c r="B106" s="80">
        <f>C$4+(C$5/100)*$A106</f>
        <v>0.23795863688110103</v>
      </c>
      <c r="C106" s="89">
        <f>2/3*'Inputs &amp; Results'!$D$12*B106^(3/2)</f>
        <v>0.007738574173579041</v>
      </c>
      <c r="E106" s="80">
        <f>F$4+(F$5/100)*$A106</f>
        <v>0.13230506649932605</v>
      </c>
      <c r="F106" s="89">
        <f>(0.5*E106+SQRT(E106)*E106/3)*'Inputs &amp; Results'!$D$12</f>
        <v>0.008219397720797609</v>
      </c>
    </row>
    <row r="107" spans="1:6" ht="15.75">
      <c r="A107" s="1">
        <v>99</v>
      </c>
      <c r="B107" s="80">
        <f>C$4+(C$5/100)*$A107</f>
        <v>0.24038678623703064</v>
      </c>
      <c r="C107" s="89">
        <f>2/3*'Inputs &amp; Results'!$D$12*B107^(3/2)</f>
        <v>0.007857323387688308</v>
      </c>
      <c r="E107" s="80">
        <f>F$4+(F$5/100)*$A107</f>
        <v>0.13365511819829878</v>
      </c>
      <c r="F107" s="89">
        <f>(0.5*E107+SQRT(E107)*E107/3)*'Inputs &amp; Results'!$D$12</f>
        <v>0.00831151606596899</v>
      </c>
    </row>
    <row r="108" spans="1:6" ht="15.75">
      <c r="A108" s="1">
        <v>100</v>
      </c>
      <c r="B108" s="80">
        <f>C$4+(C$5/100)*$A108</f>
        <v>0.24281493559296022</v>
      </c>
      <c r="C108" s="89">
        <f>2/3*'Inputs &amp; Results'!$D$12*B108^(3/2)</f>
        <v>0.007976673870047848</v>
      </c>
      <c r="E108" s="80">
        <f>F$4+(F$5/100)*$A108</f>
        <v>0.1350051698972715</v>
      </c>
      <c r="F108" s="89">
        <f>(0.5*E108+SQRT(E108)*E108/3)*'Inputs &amp; Results'!$D$12</f>
        <v>0.008403759049229046</v>
      </c>
    </row>
    <row r="109" spans="1:7" ht="15.75">
      <c r="A109" s="1">
        <v>101</v>
      </c>
      <c r="B109" s="40">
        <f>B108+(1-B$108)/25</f>
        <v>0.2731023381692418</v>
      </c>
      <c r="C109" s="89">
        <f>2/3*'Inputs &amp; Results'!$D$12*B109^(3/2)</f>
        <v>0.00951473875691759</v>
      </c>
      <c r="E109" s="40">
        <f>E108+(1-E$108)/25</f>
        <v>0.16960496310138062</v>
      </c>
      <c r="F109" s="89">
        <f>(0.5*E109+SQRT(E109)*E109/3)*'Inputs &amp; Results'!$D$12</f>
        <v>0.010808535514877548</v>
      </c>
      <c r="G109" s="90"/>
    </row>
    <row r="110" spans="1:7" ht="15.75">
      <c r="A110" s="1">
        <v>102</v>
      </c>
      <c r="B110" s="40">
        <f aca="true" t="shared" si="6" ref="B110:B133">B109+(1-B$108)/25</f>
        <v>0.3033897407455234</v>
      </c>
      <c r="C110" s="89">
        <f>2/3*'Inputs &amp; Results'!$D$12*B110^(3/2)</f>
        <v>0.01114063837362265</v>
      </c>
      <c r="E110" s="40">
        <f aca="true" t="shared" si="7" ref="E110:E133">E109+(1-E$108)/25</f>
        <v>0.20420475630548976</v>
      </c>
      <c r="F110" s="89">
        <f>(0.5*E110+SQRT(E110)*E110/3)*'Inputs &amp; Results'!$D$12</f>
        <v>0.013286175446848665</v>
      </c>
      <c r="G110" s="90"/>
    </row>
    <row r="111" spans="1:7" ht="15.75">
      <c r="A111" s="1">
        <v>103</v>
      </c>
      <c r="B111" s="40">
        <f t="shared" si="6"/>
        <v>0.333677143321805</v>
      </c>
      <c r="C111" s="89">
        <f>2/3*'Inputs &amp; Results'!$D$12*B111^(3/2)</f>
        <v>0.012849860978491542</v>
      </c>
      <c r="E111" s="40">
        <f t="shared" si="7"/>
        <v>0.2388045495095989</v>
      </c>
      <c r="F111" s="89">
        <f>(0.5*E111+SQRT(E111)*E111/3)*'Inputs &amp; Results'!$D$12</f>
        <v>0.015830165121393815</v>
      </c>
      <c r="G111" s="90"/>
    </row>
    <row r="112" spans="1:7" ht="15.75">
      <c r="A112" s="1">
        <v>104</v>
      </c>
      <c r="B112" s="40">
        <f t="shared" si="6"/>
        <v>0.3639645458980866</v>
      </c>
      <c r="C112" s="89">
        <f>2/3*'Inputs &amp; Results'!$D$12*B112^(3/2)</f>
        <v>0.014638526457799379</v>
      </c>
      <c r="E112" s="40">
        <f t="shared" si="7"/>
        <v>0.27340434271370806</v>
      </c>
      <c r="F112" s="89">
        <f>(0.5*E112+SQRT(E112)*E112/3)*'Inputs &amp; Results'!$D$12</f>
        <v>0.018435479952411925</v>
      </c>
      <c r="G112" s="90"/>
    </row>
    <row r="113" spans="1:7" ht="15.75">
      <c r="A113" s="1">
        <v>105</v>
      </c>
      <c r="B113" s="40">
        <f t="shared" si="6"/>
        <v>0.3942519484743682</v>
      </c>
      <c r="C113" s="89">
        <f>2/3*'Inputs &amp; Results'!$D$12*B113^(3/2)</f>
        <v>0.01650325132506792</v>
      </c>
      <c r="E113" s="40">
        <f t="shared" si="7"/>
        <v>0.30800413591781717</v>
      </c>
      <c r="F113" s="89">
        <f>(0.5*E113+SQRT(E113)*E113/3)*'Inputs &amp; Results'!$D$12</f>
        <v>0.021098090327414675</v>
      </c>
      <c r="G113" s="90"/>
    </row>
    <row r="114" spans="1:7" ht="15.75">
      <c r="A114" s="1">
        <v>106</v>
      </c>
      <c r="B114" s="40">
        <f t="shared" si="6"/>
        <v>0.42453935105064977</v>
      </c>
      <c r="C114" s="89">
        <f>2/3*'Inputs &amp; Results'!$D$12*B114^(3/2)</f>
        <v>0.018441050982893437</v>
      </c>
      <c r="E114" s="40">
        <f t="shared" si="7"/>
        <v>0.3426039291219263</v>
      </c>
      <c r="F114" s="89">
        <f>(0.5*E114+SQRT(E114)*E114/3)*'Inputs &amp; Results'!$D$12</f>
        <v>0.02381467070045096</v>
      </c>
      <c r="G114" s="90"/>
    </row>
    <row r="115" spans="1:7" ht="15.75">
      <c r="A115" s="1">
        <v>107</v>
      </c>
      <c r="B115" s="40">
        <f t="shared" si="6"/>
        <v>0.45482675362693137</v>
      </c>
      <c r="C115" s="89">
        <f>2/3*'Inputs &amp; Results'!$D$12*B115^(3/2)</f>
        <v>0.02044926697661246</v>
      </c>
      <c r="E115" s="40">
        <f t="shared" si="7"/>
        <v>0.3772037223260354</v>
      </c>
      <c r="F115" s="89">
        <f>(0.5*E115+SQRT(E115)*E115/3)*'Inputs &amp; Results'!$D$12</f>
        <v>0.026582415536728767</v>
      </c>
      <c r="G115" s="90"/>
    </row>
    <row r="116" spans="1:7" ht="15.75">
      <c r="A116" s="1">
        <v>108</v>
      </c>
      <c r="B116" s="40">
        <f t="shared" si="6"/>
        <v>0.48511415620321297</v>
      </c>
      <c r="C116" s="89">
        <f>2/3*'Inputs &amp; Results'!$D$12*B116^(3/2)</f>
        <v>0.02252551157551754</v>
      </c>
      <c r="E116" s="40">
        <f t="shared" si="7"/>
        <v>0.4118035155301445</v>
      </c>
      <c r="F116" s="89">
        <f>(0.5*E116+SQRT(E116)*E116/3)*'Inputs &amp; Results'!$D$12</f>
        <v>0.029398916355554496</v>
      </c>
      <c r="G116" s="90"/>
    </row>
    <row r="117" spans="1:7" ht="15.75">
      <c r="A117" s="1">
        <v>109</v>
      </c>
      <c r="B117" s="40">
        <f t="shared" si="6"/>
        <v>0.5154015587794946</v>
      </c>
      <c r="C117" s="89">
        <f>2/3*'Inputs &amp; Results'!$D$12*B117^(3/2)</f>
        <v>0.024667624709055477</v>
      </c>
      <c r="E117" s="40">
        <f t="shared" si="7"/>
        <v>0.4464033087342536</v>
      </c>
      <c r="F117" s="89">
        <f>(0.5*E117+SQRT(E117)*E117/3)*'Inputs &amp; Results'!$D$12</f>
        <v>0.03226207601670277</v>
      </c>
      <c r="G117" s="90"/>
    </row>
    <row r="118" spans="1:7" ht="15.75">
      <c r="A118" s="1">
        <v>110</v>
      </c>
      <c r="B118" s="40">
        <f t="shared" si="6"/>
        <v>0.5456889613557762</v>
      </c>
      <c r="C118" s="89">
        <f>2/3*'Inputs &amp; Results'!$D$12*B118^(3/2)</f>
        <v>0.0268736399262174</v>
      </c>
      <c r="E118" s="40">
        <f t="shared" si="7"/>
        <v>0.4810031019383627</v>
      </c>
      <c r="F118" s="89">
        <f>(0.5*E118+SQRT(E118)*E118/3)*'Inputs &amp; Results'!$D$12</f>
        <v>0.03517004688379015</v>
      </c>
      <c r="G118" s="90"/>
    </row>
    <row r="119" spans="1:7" ht="15.75">
      <c r="A119" s="1">
        <v>111</v>
      </c>
      <c r="B119" s="40">
        <f t="shared" si="6"/>
        <v>0.5759763639320578</v>
      </c>
      <c r="C119" s="89">
        <f>2/3*'Inputs &amp; Results'!$D$12*B119^(3/2)</f>
        <v>0.02914175708308344</v>
      </c>
      <c r="E119" s="40">
        <f t="shared" si="7"/>
        <v>0.5156028951424718</v>
      </c>
      <c r="F119" s="89">
        <f>(0.5*E119+SQRT(E119)*E119/3)*'Inputs &amp; Results'!$D$12</f>
        <v>0.03812118493443317</v>
      </c>
      <c r="G119" s="90"/>
    </row>
    <row r="120" spans="1:7" ht="15.75">
      <c r="A120" s="1">
        <v>112</v>
      </c>
      <c r="B120" s="40">
        <f t="shared" si="6"/>
        <v>0.6062637665083394</v>
      </c>
      <c r="C120" s="89">
        <f>2/3*'Inputs &amp; Results'!$D$12*B120^(3/2)</f>
        <v>0.03147032013917721</v>
      </c>
      <c r="E120" s="40">
        <f t="shared" si="7"/>
        <v>0.5502026883465809</v>
      </c>
      <c r="F120" s="89">
        <f>(0.5*E120+SQRT(E120)*E120/3)*'Inputs &amp; Results'!$D$12</f>
        <v>0.04111401488778807</v>
      </c>
      <c r="G120" s="90"/>
    </row>
    <row r="121" spans="1:7" ht="15.75">
      <c r="A121" s="1">
        <v>113</v>
      </c>
      <c r="B121" s="40">
        <f t="shared" si="6"/>
        <v>0.636551169084621</v>
      </c>
      <c r="C121" s="89">
        <f>2/3*'Inputs &amp; Results'!$D$12*B121^(3/2)</f>
        <v>0.033857798895700314</v>
      </c>
      <c r="E121" s="40">
        <f t="shared" si="7"/>
        <v>0.58480248155069</v>
      </c>
      <c r="F121" s="89">
        <f>(0.5*E121+SQRT(E121)*E121/3)*'Inputs &amp; Results'!$D$12</f>
        <v>0.04414720316422303</v>
      </c>
      <c r="G121" s="90"/>
    </row>
    <row r="122" spans="1:7" ht="15.75">
      <c r="A122" s="1">
        <v>114</v>
      </c>
      <c r="B122" s="40">
        <f t="shared" si="6"/>
        <v>0.6668385716609025</v>
      </c>
      <c r="C122" s="89">
        <f>2/3*'Inputs &amp; Results'!$D$12*B122^(3/2)</f>
        <v>0.03630277381890698</v>
      </c>
      <c r="E122" s="40">
        <f t="shared" si="7"/>
        <v>0.6194022747547991</v>
      </c>
      <c r="F122" s="89">
        <f>(0.5*E122+SQRT(E122)*E122/3)*'Inputs &amp; Results'!$D$12</f>
        <v>0.0472195365502604</v>
      </c>
      <c r="G122" s="90"/>
    </row>
    <row r="123" spans="1:7" ht="15.75">
      <c r="A123" s="1">
        <v>115</v>
      </c>
      <c r="B123" s="40">
        <f t="shared" si="6"/>
        <v>0.6971259742371841</v>
      </c>
      <c r="C123" s="89">
        <f>2/3*'Inputs &amp; Results'!$D$12*B123^(3/2)</f>
        <v>0.038803923309074353</v>
      </c>
      <c r="E123" s="40">
        <f t="shared" si="7"/>
        <v>0.6540020679589083</v>
      </c>
      <c r="F123" s="89">
        <f>(0.5*E123+SQRT(E123)*E123/3)*'Inputs &amp; Results'!$D$12</f>
        <v>0.0503299051081093</v>
      </c>
      <c r="G123" s="90"/>
    </row>
    <row r="124" spans="1:7" ht="15.75">
      <c r="A124" s="1">
        <v>116</v>
      </c>
      <c r="B124" s="40">
        <f t="shared" si="6"/>
        <v>0.7274133768134657</v>
      </c>
      <c r="C124" s="89">
        <f>2/3*'Inputs &amp; Results'!$D$12*B124^(3/2)</f>
        <v>0.04136001293048912</v>
      </c>
      <c r="E124" s="40">
        <f t="shared" si="7"/>
        <v>0.6886018611630174</v>
      </c>
      <c r="F124" s="89">
        <f>(0.5*E124+SQRT(E124)*E124/3)*'Inputs &amp; Results'!$D$12</f>
        <v>0.05347728830183545</v>
      </c>
      <c r="G124" s="90"/>
    </row>
    <row r="125" spans="1:7" ht="15.75">
      <c r="A125" s="1">
        <v>117</v>
      </c>
      <c r="B125" s="40">
        <f t="shared" si="6"/>
        <v>0.7577007793897473</v>
      </c>
      <c r="C125" s="89">
        <f>2/3*'Inputs &amp; Results'!$D$12*B125^(3/2)</f>
        <v>0.04396988623031622</v>
      </c>
      <c r="E125" s="40">
        <f t="shared" si="7"/>
        <v>0.7232016543671265</v>
      </c>
      <c r="F125" s="89">
        <f>(0.5*E125+SQRT(E125)*E125/3)*'Inputs &amp; Results'!$D$12</f>
        <v>0.056660743601104215</v>
      </c>
      <c r="G125" s="90"/>
    </row>
    <row r="126" spans="1:7" ht="15.75">
      <c r="A126" s="1">
        <v>118</v>
      </c>
      <c r="B126" s="40">
        <f t="shared" si="6"/>
        <v>0.7879881819660289</v>
      </c>
      <c r="C126" s="89">
        <f>2/3*'Inputs &amp; Results'!$D$12*B126^(3/2)</f>
        <v>0.04663245685706279</v>
      </c>
      <c r="E126" s="40">
        <f t="shared" si="7"/>
        <v>0.7578014475712356</v>
      </c>
      <c r="F126" s="89">
        <f>(0.5*E126+SQRT(E126)*E126/3)*'Inputs &amp; Results'!$D$12</f>
        <v>0.059879397020992375</v>
      </c>
      <c r="G126" s="90"/>
    </row>
    <row r="127" spans="1:7" ht="15.75">
      <c r="A127" s="1">
        <v>119</v>
      </c>
      <c r="B127" s="40">
        <f t="shared" si="6"/>
        <v>0.8182755845423105</v>
      </c>
      <c r="C127" s="89">
        <f>2/3*'Inputs &amp; Results'!$D$12*B127^(3/2)</f>
        <v>0.04934670175124133</v>
      </c>
      <c r="E127" s="40">
        <f t="shared" si="7"/>
        <v>0.7924012407753447</v>
      </c>
      <c r="F127" s="89">
        <f>(0.5*E127+SQRT(E127)*E127/3)*'Inputs &amp; Results'!$D$12</f>
        <v>0.0631324351943785</v>
      </c>
      <c r="G127" s="90"/>
    </row>
    <row r="128" spans="1:7" ht="15.75">
      <c r="A128" s="1">
        <v>120</v>
      </c>
      <c r="B128" s="40">
        <f t="shared" si="6"/>
        <v>0.8485629871185921</v>
      </c>
      <c r="C128" s="89">
        <f>2/3*'Inputs &amp; Results'!$D$12*B128^(3/2)</f>
        <v>0.05211165522765997</v>
      </c>
      <c r="E128" s="40">
        <f t="shared" si="7"/>
        <v>0.8270010339794538</v>
      </c>
      <c r="F128" s="89">
        <f>(0.5*E128+SQRT(E128)*E128/3)*'Inputs &amp; Results'!$D$12</f>
        <v>0.06641909867168952</v>
      </c>
      <c r="G128" s="90"/>
    </row>
    <row r="129" spans="1:7" ht="15.75">
      <c r="A129" s="1">
        <v>121</v>
      </c>
      <c r="B129" s="40">
        <f t="shared" si="6"/>
        <v>0.8788503896948737</v>
      </c>
      <c r="C129" s="89">
        <f>2/3*'Inputs &amp; Results'!$D$12*B129^(3/2)</f>
        <v>0.054926403804605256</v>
      </c>
      <c r="E129" s="40">
        <f t="shared" si="7"/>
        <v>0.8616008271835629</v>
      </c>
      <c r="F129" s="89">
        <f>(0.5*E129+SQRT(E129)*E129/3)*'Inputs &amp; Results'!$D$12</f>
        <v>0.0697386762139539</v>
      </c>
      <c r="G129" s="90"/>
    </row>
    <row r="130" spans="1:7" ht="15.75">
      <c r="A130" s="1">
        <v>122</v>
      </c>
      <c r="B130" s="40">
        <f t="shared" si="6"/>
        <v>0.9091377922711553</v>
      </c>
      <c r="C130" s="89">
        <f>2/3*'Inputs &amp; Results'!$D$12*B130^(3/2)</f>
        <v>0.05779008166290521</v>
      </c>
      <c r="E130" s="40">
        <f t="shared" si="7"/>
        <v>0.896200620387672</v>
      </c>
      <c r="F130" s="89">
        <f>(0.5*E130+SQRT(E130)*E130/3)*'Inputs &amp; Results'!$D$12</f>
        <v>0.07309049989746266</v>
      </c>
      <c r="G130" s="90"/>
    </row>
    <row r="131" spans="1:7" ht="15.75">
      <c r="A131" s="1">
        <v>123</v>
      </c>
      <c r="B131" s="40">
        <f t="shared" si="6"/>
        <v>0.9394251948474369</v>
      </c>
      <c r="C131" s="89">
        <f>2/3*'Inputs &amp; Results'!$D$12*B131^(3/2)</f>
        <v>0.060701866639517085</v>
      </c>
      <c r="E131" s="40">
        <f t="shared" si="7"/>
        <v>0.9308004135917811</v>
      </c>
      <c r="F131" s="89">
        <f>(0.5*E131+SQRT(E131)*E131/3)*'Inputs &amp; Results'!$D$12</f>
        <v>0.07647394088738713</v>
      </c>
      <c r="G131" s="90"/>
    </row>
    <row r="132" spans="1:7" ht="15.75">
      <c r="A132" s="1">
        <v>124</v>
      </c>
      <c r="B132" s="40">
        <f t="shared" si="6"/>
        <v>0.9697125974237185</v>
      </c>
      <c r="C132" s="89">
        <f>2/3*'Inputs &amp; Results'!$D$12*B132^(3/2)</f>
        <v>0.06366097667735765</v>
      </c>
      <c r="E132" s="40">
        <f t="shared" si="7"/>
        <v>0.9654002067958902</v>
      </c>
      <c r="F132" s="89">
        <f>(0.5*E132+SQRT(E132)*E132/3)*'Inputs &amp; Results'!$D$12</f>
        <v>0.0798884057672048</v>
      </c>
      <c r="G132" s="90"/>
    </row>
    <row r="133" spans="1:7" ht="15.75">
      <c r="A133" s="1">
        <v>125</v>
      </c>
      <c r="B133" s="40">
        <f t="shared" si="6"/>
        <v>1</v>
      </c>
      <c r="C133" s="89">
        <f>2/3*'Inputs &amp; Results'!$D$12*B133^(3/2)</f>
        <v>0.06666666666666667</v>
      </c>
      <c r="E133" s="40">
        <f t="shared" si="7"/>
        <v>0.9999999999999993</v>
      </c>
      <c r="F133" s="89">
        <f>(0.5*E133+SQRT(E133)*E133/3)*'Inputs &amp; Results'!$D$12</f>
        <v>0.08333333333333326</v>
      </c>
      <c r="G133" s="90"/>
    </row>
    <row r="134" ht="15.75">
      <c r="B134" s="40"/>
    </row>
  </sheetData>
  <sheetProtection sheet="1" objects="1" scenarios="1"/>
  <printOptions/>
  <pageMargins left="0.75" right="0.75" top="1" bottom="1" header="0.5" footer="0.5"/>
  <pageSetup horizontalDpi="600" verticalDpi="600" orientation="portrait" scale="84" r:id="rId2"/>
  <headerFooter alignWithMargins="0">
    <oddFooter>&amp;L&amp;D&amp;C&amp;F&amp;RPage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V561"/>
  <sheetViews>
    <sheetView workbookViewId="0" topLeftCell="A1">
      <selection activeCell="E21" sqref="E21"/>
    </sheetView>
  </sheetViews>
  <sheetFormatPr defaultColWidth="9.140625" defaultRowHeight="12.75"/>
  <cols>
    <col min="1" max="1" width="5.28125" style="0" customWidth="1"/>
    <col min="2" max="2" width="15.28125" style="0" customWidth="1"/>
    <col min="3" max="3" width="10.57421875" style="0" customWidth="1"/>
    <col min="4" max="4" width="14.57421875" style="0" customWidth="1"/>
    <col min="5" max="5" width="15.57421875" style="0" customWidth="1"/>
    <col min="6" max="6" width="2.28125" style="0" customWidth="1"/>
    <col min="7" max="7" width="18.00390625" style="0" customWidth="1"/>
    <col min="8" max="8" width="13.7109375" style="0" bestFit="1" customWidth="1"/>
    <col min="11" max="11" width="12.421875" style="0" customWidth="1"/>
    <col min="12" max="12" width="16.57421875" style="0" customWidth="1"/>
    <col min="14" max="14" width="14.57421875" style="0" customWidth="1"/>
    <col min="15" max="15" width="13.28125" style="0" customWidth="1"/>
    <col min="16" max="16" width="11.00390625" style="0" customWidth="1"/>
  </cols>
  <sheetData>
    <row r="1" spans="1:22" ht="15.75">
      <c r="A1" s="1"/>
      <c r="B1" s="184" t="s">
        <v>510</v>
      </c>
      <c r="C1" s="185"/>
      <c r="D1" s="185"/>
      <c r="E1" s="185"/>
      <c r="F1" s="185"/>
      <c r="G1" s="185"/>
      <c r="H1" s="186"/>
      <c r="I1" s="2"/>
      <c r="J1" s="2"/>
      <c r="K1" s="184" t="s">
        <v>123</v>
      </c>
      <c r="L1" s="185"/>
      <c r="M1" s="186"/>
      <c r="N1" s="2"/>
      <c r="O1" s="184" t="s">
        <v>100</v>
      </c>
      <c r="P1" s="185"/>
      <c r="Q1" s="186"/>
      <c r="R1" s="1"/>
      <c r="S1" s="90"/>
      <c r="T1" s="90"/>
      <c r="U1" s="1"/>
      <c r="V1" s="1"/>
    </row>
    <row r="2" spans="1:22" ht="15.75">
      <c r="A2" s="1"/>
      <c r="B2" s="75" t="s">
        <v>522</v>
      </c>
      <c r="C2" s="112">
        <f>M2+Q2</f>
        <v>0.0016386599346738468</v>
      </c>
      <c r="D2" s="76" t="s">
        <v>521</v>
      </c>
      <c r="E2" s="151">
        <v>0.25</v>
      </c>
      <c r="F2" s="76"/>
      <c r="G2" s="113" t="s">
        <v>516</v>
      </c>
      <c r="H2" s="114">
        <f>C2/(1-C2)*H3+1</f>
        <v>1.252983148225978</v>
      </c>
      <c r="I2" s="83"/>
      <c r="J2" s="74"/>
      <c r="K2" s="84" t="s">
        <v>522</v>
      </c>
      <c r="L2" s="75">
        <f>'Inputs &amp; Results'!$E$30</f>
        <v>0.06924239684339559</v>
      </c>
      <c r="M2" s="115">
        <f>'Inputs &amp; Results'!$D$12*L2^(3/2)*2/3</f>
        <v>0.0012146939823055377</v>
      </c>
      <c r="N2" s="74"/>
      <c r="O2" s="84" t="s">
        <v>522</v>
      </c>
      <c r="P2" s="75">
        <f>'Inputs &amp; Results'!$E$32</f>
        <v>0.008002103093410907</v>
      </c>
      <c r="Q2" s="115">
        <f>'Inputs &amp; Results'!$D$12*(P2^(3/2)/3+0.5*P2)</f>
        <v>0.000423965952368309</v>
      </c>
      <c r="R2" s="1"/>
      <c r="S2" s="1"/>
      <c r="T2" s="1"/>
      <c r="U2" s="1"/>
      <c r="V2" s="1"/>
    </row>
    <row r="3" spans="1:22" ht="15.75">
      <c r="A3" s="1"/>
      <c r="B3" s="75" t="s">
        <v>511</v>
      </c>
      <c r="C3" s="112">
        <f>SQRT(M3^2*L3^2+Q3^2*P3^2+2*E2*M3*L3*P3*Q3)</f>
        <v>0.0032318073205608554</v>
      </c>
      <c r="D3" s="76" t="s">
        <v>104</v>
      </c>
      <c r="E3" s="77">
        <f>MAX(H8:H564)</f>
        <v>0.00584785351117653</v>
      </c>
      <c r="F3" s="76"/>
      <c r="G3" s="113" t="s">
        <v>517</v>
      </c>
      <c r="H3" s="114">
        <f>(1-$C$2)*($C$2*(1-$C$2)/$C$3^2-3)/(1+$C$2)+1</f>
        <v>154.13118337277393</v>
      </c>
      <c r="I3" s="83"/>
      <c r="J3" s="74"/>
      <c r="K3" s="84" t="s">
        <v>86</v>
      </c>
      <c r="L3" s="75">
        <f>'Inputs &amp; Results'!$E$31</f>
        <v>0.05785751291652155</v>
      </c>
      <c r="M3" s="115">
        <f>'Inputs &amp; Results'!$D$12*(SQRT(L2))</f>
        <v>0.026313950072802753</v>
      </c>
      <c r="N3" s="74"/>
      <c r="O3" s="84" t="s">
        <v>86</v>
      </c>
      <c r="P3" s="75">
        <f>'Inputs &amp; Results'!$E$33</f>
        <v>0.042334355601286865</v>
      </c>
      <c r="Q3" s="115">
        <f>'Inputs &amp; Results'!$D$12*(SQRT(P2)+0.5)</f>
        <v>0.058945447497700115</v>
      </c>
      <c r="R3" s="1"/>
      <c r="S3" s="1"/>
      <c r="T3" s="1"/>
      <c r="U3" s="1"/>
      <c r="V3" s="1"/>
    </row>
    <row r="4" spans="1:22" ht="15.75">
      <c r="A4" s="1"/>
      <c r="B4" s="84" t="s">
        <v>98</v>
      </c>
      <c r="C4" s="116">
        <f>MAX(C2-3*C3,1/99999999)</f>
        <v>1.00000001E-08</v>
      </c>
      <c r="D4" s="76" t="s">
        <v>78</v>
      </c>
      <c r="E4" s="77">
        <f>MAX(G10:G565)</f>
        <v>0.019476711942182753</v>
      </c>
      <c r="F4" s="76"/>
      <c r="G4" s="113" t="s">
        <v>519</v>
      </c>
      <c r="H4" s="117">
        <f>SUMPRODUCT(B10:B560,D10:D560)</f>
        <v>0.007394818717034979</v>
      </c>
      <c r="I4" s="121"/>
      <c r="J4" s="2"/>
      <c r="K4" s="84"/>
      <c r="L4" s="86"/>
      <c r="M4" s="2"/>
      <c r="N4" s="2"/>
      <c r="O4" s="84"/>
      <c r="P4" s="84"/>
      <c r="Q4" s="2"/>
      <c r="R4" s="1"/>
      <c r="S4" s="1"/>
      <c r="T4" s="1"/>
      <c r="U4" s="1"/>
      <c r="V4" s="1"/>
    </row>
    <row r="5" spans="1:22" ht="15.75">
      <c r="A5" s="1"/>
      <c r="B5" s="84" t="s">
        <v>99</v>
      </c>
      <c r="C5" s="118">
        <f>MIN(C2+7*C3,1)</f>
        <v>0.024261311178599834</v>
      </c>
      <c r="D5" s="2"/>
      <c r="E5" s="2"/>
      <c r="F5" s="2"/>
      <c r="G5" s="113" t="s">
        <v>520</v>
      </c>
      <c r="H5" s="117">
        <f>SQRT(SUMPRODUCT(B10:B560,B10:B560,D10:D560)-H4^2)</f>
        <v>0.0058417847892410744</v>
      </c>
      <c r="I5" s="121"/>
      <c r="J5" s="2"/>
      <c r="K5" s="84"/>
      <c r="L5" s="86"/>
      <c r="M5" s="78"/>
      <c r="N5" s="78"/>
      <c r="O5" s="84"/>
      <c r="P5" s="119"/>
      <c r="Q5" s="2"/>
      <c r="R5" s="1"/>
      <c r="S5" s="1"/>
      <c r="T5" s="1"/>
      <c r="U5" s="1"/>
      <c r="V5" s="1"/>
    </row>
    <row r="6" spans="1:22" ht="15.75">
      <c r="A6" s="1"/>
      <c r="B6" s="84"/>
      <c r="C6" s="119"/>
      <c r="D6" s="2"/>
      <c r="E6" s="2"/>
      <c r="F6" s="2"/>
      <c r="G6" s="113"/>
      <c r="H6" s="117"/>
      <c r="I6" s="2"/>
      <c r="J6" s="2"/>
      <c r="K6" s="84"/>
      <c r="L6" s="86"/>
      <c r="M6" s="78"/>
      <c r="N6" s="78"/>
      <c r="O6" s="84"/>
      <c r="P6" s="119"/>
      <c r="Q6" s="2"/>
      <c r="R6" s="1"/>
      <c r="S6" s="1"/>
      <c r="T6" s="1"/>
      <c r="U6" s="1"/>
      <c r="V6" s="1"/>
    </row>
    <row r="7" spans="1:22" ht="15.75">
      <c r="A7" s="1"/>
      <c r="B7" s="85" t="s">
        <v>102</v>
      </c>
      <c r="C7" s="2"/>
      <c r="D7" s="79">
        <f>SUM(C10:C559)</f>
        <v>0.9737832346320936</v>
      </c>
      <c r="E7" s="85" t="s">
        <v>513</v>
      </c>
      <c r="F7" s="2"/>
      <c r="G7" s="85" t="s">
        <v>78</v>
      </c>
      <c r="H7" s="85" t="s">
        <v>515</v>
      </c>
      <c r="I7" s="2"/>
      <c r="J7" s="2"/>
      <c r="K7" s="2"/>
      <c r="L7" s="1"/>
      <c r="M7" s="1"/>
      <c r="N7" s="79"/>
      <c r="O7" s="2"/>
      <c r="P7" s="2"/>
      <c r="Q7" s="2"/>
      <c r="R7" s="1"/>
      <c r="S7" s="1"/>
      <c r="T7" s="1"/>
      <c r="U7" s="1"/>
      <c r="V7" s="1"/>
    </row>
    <row r="8" spans="1:22" ht="15.75">
      <c r="A8" s="1"/>
      <c r="B8" s="85" t="s">
        <v>512</v>
      </c>
      <c r="C8" s="85" t="s">
        <v>518</v>
      </c>
      <c r="D8" s="85" t="s">
        <v>110</v>
      </c>
      <c r="E8" s="85" t="s">
        <v>514</v>
      </c>
      <c r="F8" s="84"/>
      <c r="G8" s="85" t="s">
        <v>112</v>
      </c>
      <c r="H8" s="85" t="s">
        <v>112</v>
      </c>
      <c r="I8" s="85"/>
      <c r="J8" s="84"/>
      <c r="K8" s="85" t="s">
        <v>102</v>
      </c>
      <c r="L8" s="85" t="s">
        <v>103</v>
      </c>
      <c r="M8" s="85" t="s">
        <v>102</v>
      </c>
      <c r="N8" s="85" t="s">
        <v>101</v>
      </c>
      <c r="O8" s="85" t="s">
        <v>111</v>
      </c>
      <c r="P8" s="85" t="s">
        <v>112</v>
      </c>
      <c r="Q8" s="85" t="s">
        <v>112</v>
      </c>
      <c r="R8" s="1"/>
      <c r="S8" s="1"/>
      <c r="T8" s="1"/>
      <c r="U8" s="1"/>
      <c r="V8" s="1"/>
    </row>
    <row r="9" spans="1:22" ht="15.75">
      <c r="A9" s="1"/>
      <c r="B9" s="80">
        <v>0</v>
      </c>
      <c r="C9" s="85"/>
      <c r="D9" s="85"/>
      <c r="E9" s="2"/>
      <c r="F9" s="84"/>
      <c r="G9" s="85"/>
      <c r="H9" s="85"/>
      <c r="I9" s="85"/>
      <c r="J9" s="84"/>
      <c r="K9" s="85"/>
      <c r="L9" s="85"/>
      <c r="M9" s="85"/>
      <c r="N9" s="85"/>
      <c r="O9" s="85"/>
      <c r="P9" s="85"/>
      <c r="Q9" s="85"/>
      <c r="R9" s="1"/>
      <c r="S9" s="1"/>
      <c r="T9" s="1"/>
      <c r="U9" s="1"/>
      <c r="V9" s="1"/>
    </row>
    <row r="10" spans="1:22" ht="15.75">
      <c r="A10" s="1">
        <v>0</v>
      </c>
      <c r="B10" s="80">
        <f>$C$4+($C$5-$C$4)*A10/502</f>
        <v>1.00000001E-08</v>
      </c>
      <c r="C10" s="120">
        <f>BETADIST((B10+B11)/2,$H$2,$H$3)-BETADIST((B9+B10)/2,$H$2,$H$3)</f>
        <v>0.0007968661615356289</v>
      </c>
      <c r="D10" s="79">
        <f aca="true" t="shared" si="0" ref="D10:D73">C10/$D$7</f>
        <v>0.0008183198613361772</v>
      </c>
      <c r="E10" s="79">
        <f>D10+E9</f>
        <v>0.0008183198613361772</v>
      </c>
      <c r="F10" s="79"/>
      <c r="G10" s="83">
        <f>IF(E10&lt;=0.95,B10,"")</f>
        <v>1.00000001E-08</v>
      </c>
      <c r="H10" s="83">
        <f>IF($E10&lt;=0.5,$B10,"")</f>
        <v>1.00000001E-08</v>
      </c>
      <c r="I10" s="82"/>
      <c r="J10" s="1"/>
      <c r="K10" s="1"/>
      <c r="L10" s="1"/>
      <c r="M10" s="1"/>
      <c r="N10" s="1"/>
      <c r="O10" s="1"/>
      <c r="P10" s="1"/>
      <c r="Q10" s="1"/>
      <c r="R10" s="1"/>
      <c r="U10" s="1"/>
      <c r="V10" s="1"/>
    </row>
    <row r="11" spans="1:22" ht="15.75">
      <c r="A11" s="1">
        <v>1</v>
      </c>
      <c r="B11" s="80">
        <f aca="true" t="shared" si="1" ref="B11:B74">$C$4+($C$5-$C$4)*A11/502</f>
        <v>4.833928521643413E-05</v>
      </c>
      <c r="C11" s="120">
        <f aca="true" t="shared" si="2" ref="C11:C74">BETADIST((B11+B12)/2,$H$2,$H$3)-BETADIST((B10+B11)/2,$H$2,$H$3)</f>
        <v>0.002345684555273523</v>
      </c>
      <c r="D11" s="79">
        <f t="shared" si="0"/>
        <v>0.0024088364554353306</v>
      </c>
      <c r="E11" s="79">
        <f aca="true" t="shared" si="3" ref="E11:E74">D11+E10</f>
        <v>0.0032271563167715076</v>
      </c>
      <c r="F11" s="79"/>
      <c r="G11" s="83">
        <f aca="true" t="shared" si="4" ref="G11:G74">IF(E11&lt;=0.95,B11,"")</f>
        <v>4.833928521643413E-05</v>
      </c>
      <c r="H11" s="83">
        <f aca="true" t="shared" si="5" ref="H11:H74">IF($E11&lt;=0.5,$B11,"")</f>
        <v>4.833928521643413E-05</v>
      </c>
      <c r="I11" s="82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5.75">
      <c r="A12" s="1">
        <v>2</v>
      </c>
      <c r="B12" s="80">
        <f t="shared" si="1"/>
        <v>9.666857043276826E-05</v>
      </c>
      <c r="C12" s="120">
        <f t="shared" si="2"/>
        <v>0.0027927437217903756</v>
      </c>
      <c r="D12" s="79">
        <f t="shared" si="0"/>
        <v>0.002867931611952126</v>
      </c>
      <c r="E12" s="79">
        <f t="shared" si="3"/>
        <v>0.0060950879287236335</v>
      </c>
      <c r="F12" s="79"/>
      <c r="G12" s="83">
        <f t="shared" si="4"/>
        <v>9.666857043276826E-05</v>
      </c>
      <c r="H12" s="83">
        <f t="shared" si="5"/>
        <v>9.666857043276826E-05</v>
      </c>
      <c r="I12" s="82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5.75">
      <c r="A13" s="1">
        <v>3</v>
      </c>
      <c r="B13" s="80">
        <f t="shared" si="1"/>
        <v>0.00014499785564910241</v>
      </c>
      <c r="C13" s="120">
        <f t="shared" si="2"/>
        <v>0.003075095617331651</v>
      </c>
      <c r="D13" s="79">
        <f t="shared" si="0"/>
        <v>0.003157885151404827</v>
      </c>
      <c r="E13" s="79">
        <f t="shared" si="3"/>
        <v>0.00925297308012846</v>
      </c>
      <c r="F13" s="79"/>
      <c r="G13" s="83">
        <f t="shared" si="4"/>
        <v>0.00014499785564910241</v>
      </c>
      <c r="H13" s="83">
        <f t="shared" si="5"/>
        <v>0.00014499785564910241</v>
      </c>
      <c r="I13" s="82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5.75">
      <c r="A14" s="1">
        <v>4</v>
      </c>
      <c r="B14" s="80">
        <f t="shared" si="1"/>
        <v>0.00019332714086543653</v>
      </c>
      <c r="C14" s="120">
        <f t="shared" si="2"/>
        <v>0.0032841521877531588</v>
      </c>
      <c r="D14" s="79">
        <f t="shared" si="0"/>
        <v>0.0033725700658565443</v>
      </c>
      <c r="E14" s="79">
        <f t="shared" si="3"/>
        <v>0.012625543145985005</v>
      </c>
      <c r="F14" s="79"/>
      <c r="G14" s="83">
        <f t="shared" si="4"/>
        <v>0.00019332714086543653</v>
      </c>
      <c r="H14" s="83">
        <f t="shared" si="5"/>
        <v>0.00019332714086543653</v>
      </c>
      <c r="I14" s="82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5.75">
      <c r="A15" s="1">
        <v>5</v>
      </c>
      <c r="B15" s="80">
        <f t="shared" si="1"/>
        <v>0.00024165642608177067</v>
      </c>
      <c r="C15" s="120">
        <f t="shared" si="2"/>
        <v>0.003449886423026795</v>
      </c>
      <c r="D15" s="79">
        <f t="shared" si="0"/>
        <v>0.003542766295755956</v>
      </c>
      <c r="E15" s="79">
        <f t="shared" si="3"/>
        <v>0.016168309441740962</v>
      </c>
      <c r="F15" s="79"/>
      <c r="G15" s="83">
        <f t="shared" si="4"/>
        <v>0.00024165642608177067</v>
      </c>
      <c r="H15" s="83">
        <f t="shared" si="5"/>
        <v>0.00024165642608177067</v>
      </c>
      <c r="I15" s="82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.75">
      <c r="A16" s="1">
        <v>6</v>
      </c>
      <c r="B16" s="80">
        <f t="shared" si="1"/>
        <v>0.0002899857112981048</v>
      </c>
      <c r="C16" s="120">
        <f t="shared" si="2"/>
        <v>0.003586450624800154</v>
      </c>
      <c r="D16" s="79">
        <f t="shared" si="0"/>
        <v>0.003683007159345022</v>
      </c>
      <c r="E16" s="79">
        <f t="shared" si="3"/>
        <v>0.019851316601085984</v>
      </c>
      <c r="F16" s="79"/>
      <c r="G16" s="83">
        <f t="shared" si="4"/>
        <v>0.0002899857112981048</v>
      </c>
      <c r="H16" s="83">
        <f t="shared" si="5"/>
        <v>0.0002899857112981048</v>
      </c>
      <c r="I16" s="82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.75">
      <c r="A17" s="1">
        <v>7</v>
      </c>
      <c r="B17" s="80">
        <f t="shared" si="1"/>
        <v>0.00033831499651443893</v>
      </c>
      <c r="C17" s="120">
        <f t="shared" si="2"/>
        <v>0.003701796310993228</v>
      </c>
      <c r="D17" s="79">
        <f t="shared" si="0"/>
        <v>0.003801458249989084</v>
      </c>
      <c r="E17" s="79">
        <f t="shared" si="3"/>
        <v>0.023652774851075066</v>
      </c>
      <c r="F17" s="79"/>
      <c r="G17" s="83">
        <f t="shared" si="4"/>
        <v>0.00033831499651443893</v>
      </c>
      <c r="H17" s="83">
        <f t="shared" si="5"/>
        <v>0.00033831499651443893</v>
      </c>
      <c r="I17" s="82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5.75">
      <c r="A18" s="1">
        <v>8</v>
      </c>
      <c r="B18" s="80">
        <f t="shared" si="1"/>
        <v>0.00038664428173077305</v>
      </c>
      <c r="C18" s="120">
        <f t="shared" si="2"/>
        <v>0.0038008912726141507</v>
      </c>
      <c r="D18" s="79">
        <f t="shared" si="0"/>
        <v>0.0039032211044896154</v>
      </c>
      <c r="E18" s="79">
        <f t="shared" si="3"/>
        <v>0.027555995955564683</v>
      </c>
      <c r="F18" s="79"/>
      <c r="G18" s="83">
        <f t="shared" si="4"/>
        <v>0.00038664428173077305</v>
      </c>
      <c r="H18" s="83">
        <f t="shared" si="5"/>
        <v>0.00038664428173077305</v>
      </c>
      <c r="I18" s="82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5.75">
      <c r="A19" s="1">
        <v>9</v>
      </c>
      <c r="B19" s="80">
        <f t="shared" si="1"/>
        <v>0.0004349735669471072</v>
      </c>
      <c r="C19" s="120">
        <f t="shared" si="2"/>
        <v>0.0038870723155304716</v>
      </c>
      <c r="D19" s="79">
        <f t="shared" si="0"/>
        <v>0.003991722364165626</v>
      </c>
      <c r="E19" s="79">
        <f t="shared" si="3"/>
        <v>0.03154771831973031</v>
      </c>
      <c r="F19" s="79"/>
      <c r="G19" s="83">
        <f t="shared" si="4"/>
        <v>0.0004349735669471072</v>
      </c>
      <c r="H19" s="83">
        <f t="shared" si="5"/>
        <v>0.0004349735669471072</v>
      </c>
      <c r="I19" s="82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5.75">
      <c r="A20" s="1">
        <v>10</v>
      </c>
      <c r="B20" s="80">
        <f t="shared" si="1"/>
        <v>0.00048330285216344134</v>
      </c>
      <c r="C20" s="120">
        <f t="shared" si="2"/>
        <v>0.003962702417681242</v>
      </c>
      <c r="D20" s="79">
        <f t="shared" si="0"/>
        <v>0.004069388624438987</v>
      </c>
      <c r="E20" s="79">
        <f t="shared" si="3"/>
        <v>0.035617106944169294</v>
      </c>
      <c r="F20" s="79"/>
      <c r="G20" s="83">
        <f t="shared" si="4"/>
        <v>0.00048330285216344134</v>
      </c>
      <c r="H20" s="83">
        <f t="shared" si="5"/>
        <v>0.00048330285216344134</v>
      </c>
      <c r="I20" s="82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.75">
      <c r="A21" s="1">
        <v>11</v>
      </c>
      <c r="B21" s="80">
        <f t="shared" si="1"/>
        <v>0.0005316321373797755</v>
      </c>
      <c r="C21" s="120">
        <f t="shared" si="2"/>
        <v>0.004029523932042735</v>
      </c>
      <c r="D21" s="79">
        <f t="shared" si="0"/>
        <v>0.004138009146938266</v>
      </c>
      <c r="E21" s="79">
        <f t="shared" si="3"/>
        <v>0.03975511609110756</v>
      </c>
      <c r="F21" s="79"/>
      <c r="G21" s="83">
        <f t="shared" si="4"/>
        <v>0.0005316321373797755</v>
      </c>
      <c r="H21" s="83">
        <f t="shared" si="5"/>
        <v>0.0005316321373797755</v>
      </c>
      <c r="I21" s="82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.75">
      <c r="A22" s="1">
        <v>12</v>
      </c>
      <c r="B22" s="80">
        <f t="shared" si="1"/>
        <v>0.0005799614225961096</v>
      </c>
      <c r="C22" s="120">
        <f t="shared" si="2"/>
        <v>0.004088863278138254</v>
      </c>
      <c r="D22" s="79">
        <f t="shared" si="0"/>
        <v>0.0041989460618338465</v>
      </c>
      <c r="E22" s="79">
        <f t="shared" si="3"/>
        <v>0.043954062152941405</v>
      </c>
      <c r="F22" s="79"/>
      <c r="G22" s="83">
        <f t="shared" si="4"/>
        <v>0.0005799614225961096</v>
      </c>
      <c r="H22" s="83">
        <f t="shared" si="5"/>
        <v>0.0005799614225961096</v>
      </c>
      <c r="I22" s="82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.75">
      <c r="A23" s="1">
        <v>13</v>
      </c>
      <c r="B23" s="80">
        <f t="shared" si="1"/>
        <v>0.0006282907078124437</v>
      </c>
      <c r="C23" s="120">
        <f t="shared" si="2"/>
        <v>0.004141756723443274</v>
      </c>
      <c r="D23" s="79">
        <f t="shared" si="0"/>
        <v>0.004253263535604078</v>
      </c>
      <c r="E23" s="79">
        <f t="shared" si="3"/>
        <v>0.04820732568854548</v>
      </c>
      <c r="F23" s="79"/>
      <c r="G23" s="83">
        <f t="shared" si="4"/>
        <v>0.0006282907078124437</v>
      </c>
      <c r="H23" s="83">
        <f t="shared" si="5"/>
        <v>0.0006282907078124437</v>
      </c>
      <c r="I23" s="82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.75">
      <c r="A24" s="1">
        <v>14</v>
      </c>
      <c r="B24" s="80">
        <f t="shared" si="1"/>
        <v>0.0006766199930287779</v>
      </c>
      <c r="C24" s="120">
        <f t="shared" si="2"/>
        <v>0.004189031392641221</v>
      </c>
      <c r="D24" s="79">
        <f t="shared" si="0"/>
        <v>0.004301810961269923</v>
      </c>
      <c r="E24" s="79">
        <f t="shared" si="3"/>
        <v>0.0525091366498154</v>
      </c>
      <c r="F24" s="79"/>
      <c r="G24" s="83">
        <f t="shared" si="4"/>
        <v>0.0006766199930287779</v>
      </c>
      <c r="H24" s="83">
        <f t="shared" si="5"/>
        <v>0.0006766199930287779</v>
      </c>
      <c r="I24" s="82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5.75">
      <c r="A25" s="1">
        <v>15</v>
      </c>
      <c r="B25" s="80">
        <f t="shared" si="1"/>
        <v>0.000724949278245112</v>
      </c>
      <c r="C25" s="120">
        <f t="shared" si="2"/>
        <v>0.004231359493379723</v>
      </c>
      <c r="D25" s="79">
        <f t="shared" si="0"/>
        <v>0.004345278644048928</v>
      </c>
      <c r="E25" s="79">
        <f t="shared" si="3"/>
        <v>0.05685441529386433</v>
      </c>
      <c r="F25" s="79"/>
      <c r="G25" s="83">
        <f t="shared" si="4"/>
        <v>0.000724949278245112</v>
      </c>
      <c r="H25" s="83">
        <f t="shared" si="5"/>
        <v>0.000724949278245112</v>
      </c>
      <c r="I25" s="82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.75">
      <c r="A26" s="1">
        <v>16</v>
      </c>
      <c r="B26" s="80">
        <f t="shared" si="1"/>
        <v>0.0007732785634614461</v>
      </c>
      <c r="C26" s="120">
        <f t="shared" si="2"/>
        <v>0.004269295804622278</v>
      </c>
      <c r="D26" s="79">
        <f t="shared" si="0"/>
        <v>0.004384236298990367</v>
      </c>
      <c r="E26" s="79">
        <f t="shared" si="3"/>
        <v>0.061238651592854694</v>
      </c>
      <c r="F26" s="79"/>
      <c r="G26" s="83">
        <f t="shared" si="4"/>
        <v>0.0007732785634614461</v>
      </c>
      <c r="H26" s="83">
        <f t="shared" si="5"/>
        <v>0.0007732785634614461</v>
      </c>
      <c r="I26" s="82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.75">
      <c r="A27" s="1">
        <v>17</v>
      </c>
      <c r="B27" s="80">
        <f t="shared" si="1"/>
        <v>0.0008216078486777803</v>
      </c>
      <c r="C27" s="120">
        <f t="shared" si="2"/>
        <v>0.004303304314565652</v>
      </c>
      <c r="D27" s="79">
        <f t="shared" si="0"/>
        <v>0.0044191604060543205</v>
      </c>
      <c r="E27" s="79">
        <f t="shared" si="3"/>
        <v>0.06565781199890902</v>
      </c>
      <c r="F27" s="79"/>
      <c r="G27" s="83">
        <f t="shared" si="4"/>
        <v>0.0008216078486777803</v>
      </c>
      <c r="H27" s="83">
        <f t="shared" si="5"/>
        <v>0.0008216078486777803</v>
      </c>
      <c r="I27" s="82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.75">
      <c r="A28" s="1">
        <v>18</v>
      </c>
      <c r="B28" s="80">
        <f t="shared" si="1"/>
        <v>0.0008699371338941144</v>
      </c>
      <c r="C28" s="120">
        <f t="shared" si="2"/>
        <v>0.004333777597860938</v>
      </c>
      <c r="D28" s="79">
        <f t="shared" si="0"/>
        <v>0.00445045410901769</v>
      </c>
      <c r="E28" s="79">
        <f t="shared" si="3"/>
        <v>0.07010826610792671</v>
      </c>
      <c r="F28" s="79"/>
      <c r="G28" s="83">
        <f t="shared" si="4"/>
        <v>0.0008699371338941144</v>
      </c>
      <c r="H28" s="83">
        <f t="shared" si="5"/>
        <v>0.0008699371338941144</v>
      </c>
      <c r="I28" s="82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.75">
      <c r="A29" s="1">
        <v>19</v>
      </c>
      <c r="B29" s="80">
        <f t="shared" si="1"/>
        <v>0.0009182664191104485</v>
      </c>
      <c r="C29" s="120">
        <f t="shared" si="2"/>
        <v>0.004361051221580911</v>
      </c>
      <c r="D29" s="79">
        <f t="shared" si="0"/>
        <v>0.004478462009287484</v>
      </c>
      <c r="E29" s="79">
        <f t="shared" si="3"/>
        <v>0.0745867281172142</v>
      </c>
      <c r="F29" s="79"/>
      <c r="G29" s="83">
        <f t="shared" si="4"/>
        <v>0.0009182664191104485</v>
      </c>
      <c r="H29" s="83">
        <f t="shared" si="5"/>
        <v>0.0009182664191104485</v>
      </c>
      <c r="I29" s="82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.75">
      <c r="A30" s="1">
        <v>20</v>
      </c>
      <c r="B30" s="80">
        <f t="shared" si="1"/>
        <v>0.0009665957043267827</v>
      </c>
      <c r="C30" s="120">
        <f t="shared" si="2"/>
        <v>0.004385414604219193</v>
      </c>
      <c r="D30" s="79">
        <f t="shared" si="0"/>
        <v>0.004503481317252348</v>
      </c>
      <c r="E30" s="79">
        <f t="shared" si="3"/>
        <v>0.07909020943446655</v>
      </c>
      <c r="F30" s="79"/>
      <c r="G30" s="83">
        <f t="shared" si="4"/>
        <v>0.0009665957043267827</v>
      </c>
      <c r="H30" s="83">
        <f t="shared" si="5"/>
        <v>0.0009665957043267827</v>
      </c>
      <c r="I30" s="82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.75">
      <c r="A31" s="1">
        <v>21</v>
      </c>
      <c r="B31" s="80">
        <f t="shared" si="1"/>
        <v>0.0010149249895431167</v>
      </c>
      <c r="C31" s="120">
        <f t="shared" si="2"/>
        <v>0.004407119400506004</v>
      </c>
      <c r="D31" s="79">
        <f t="shared" si="0"/>
        <v>0.004525770462839263</v>
      </c>
      <c r="E31" s="79">
        <f t="shared" si="3"/>
        <v>0.08361597989730582</v>
      </c>
      <c r="F31" s="79"/>
      <c r="G31" s="83">
        <f t="shared" si="4"/>
        <v>0.0010149249895431167</v>
      </c>
      <c r="H31" s="83">
        <f t="shared" si="5"/>
        <v>0.0010149249895431167</v>
      </c>
      <c r="I31" s="82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.75">
      <c r="A32" s="1">
        <v>22</v>
      </c>
      <c r="B32" s="80">
        <f t="shared" si="1"/>
        <v>0.0010632542747594509</v>
      </c>
      <c r="C32" s="120">
        <f t="shared" si="2"/>
        <v>0.004426386008483829</v>
      </c>
      <c r="D32" s="79">
        <f t="shared" si="0"/>
        <v>0.004545555777776528</v>
      </c>
      <c r="E32" s="79">
        <f t="shared" si="3"/>
        <v>0.08816153567508235</v>
      </c>
      <c r="F32" s="79"/>
      <c r="G32" s="83">
        <f t="shared" si="4"/>
        <v>0.0010632542747594509</v>
      </c>
      <c r="H32" s="83">
        <f t="shared" si="5"/>
        <v>0.0010632542747594509</v>
      </c>
      <c r="I32" s="82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.75">
      <c r="A33" s="1">
        <v>23</v>
      </c>
      <c r="B33" s="80">
        <f t="shared" si="1"/>
        <v>0.001111583559975785</v>
      </c>
      <c r="C33" s="120">
        <f t="shared" si="2"/>
        <v>0.004443408716720013</v>
      </c>
      <c r="D33" s="79">
        <f t="shared" si="0"/>
        <v>0.004563036781382648</v>
      </c>
      <c r="E33" s="79">
        <f t="shared" si="3"/>
        <v>0.092724572456465</v>
      </c>
      <c r="F33" s="79"/>
      <c r="G33" s="83">
        <f t="shared" si="4"/>
        <v>0.001111583559975785</v>
      </c>
      <c r="H33" s="83">
        <f t="shared" si="5"/>
        <v>0.001111583559975785</v>
      </c>
      <c r="I33" s="82"/>
      <c r="J33" s="1"/>
      <c r="K33" s="8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.75">
      <c r="A34" s="1">
        <v>24</v>
      </c>
      <c r="B34" s="80">
        <f t="shared" si="1"/>
        <v>0.0011599128451921191</v>
      </c>
      <c r="C34" s="120">
        <f t="shared" si="2"/>
        <v>0.004458359813252974</v>
      </c>
      <c r="D34" s="79">
        <f t="shared" si="0"/>
        <v>0.004578390400136015</v>
      </c>
      <c r="E34" s="79">
        <f t="shared" si="3"/>
        <v>0.097302962856601</v>
      </c>
      <c r="F34" s="79"/>
      <c r="G34" s="83">
        <f t="shared" si="4"/>
        <v>0.0011599128451921191</v>
      </c>
      <c r="H34" s="83">
        <f t="shared" si="5"/>
        <v>0.0011599128451921191</v>
      </c>
      <c r="I34" s="82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>
      <c r="A35" s="1">
        <v>25</v>
      </c>
      <c r="B35" s="80">
        <f t="shared" si="1"/>
        <v>0.0012082421304084531</v>
      </c>
      <c r="C35" s="120">
        <f t="shared" si="2"/>
        <v>0.004471392901679722</v>
      </c>
      <c r="D35" s="79">
        <f t="shared" si="0"/>
        <v>0.004591774373040079</v>
      </c>
      <c r="E35" s="79">
        <f t="shared" si="3"/>
        <v>0.10189473722964108</v>
      </c>
      <c r="F35" s="79"/>
      <c r="G35" s="83">
        <f t="shared" si="4"/>
        <v>0.0012082421304084531</v>
      </c>
      <c r="H35" s="83">
        <f t="shared" si="5"/>
        <v>0.0012082421304084531</v>
      </c>
      <c r="I35" s="82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>
      <c r="A36" s="1">
        <v>26</v>
      </c>
      <c r="B36" s="80">
        <f t="shared" si="1"/>
        <v>0.0012565714156247874</v>
      </c>
      <c r="C36" s="120">
        <f t="shared" si="2"/>
        <v>0.004482645603075902</v>
      </c>
      <c r="D36" s="79">
        <f t="shared" si="0"/>
        <v>0.004603330026286083</v>
      </c>
      <c r="E36" s="79">
        <f t="shared" si="3"/>
        <v>0.10649806725592717</v>
      </c>
      <c r="F36" s="79"/>
      <c r="G36" s="83">
        <f t="shared" si="4"/>
        <v>0.0012565714156247874</v>
      </c>
      <c r="H36" s="83">
        <f t="shared" si="5"/>
        <v>0.0012565714156247874</v>
      </c>
      <c r="I36" s="82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.75">
      <c r="A37" s="1">
        <v>27</v>
      </c>
      <c r="B37" s="80">
        <f t="shared" si="1"/>
        <v>0.0013049007008411216</v>
      </c>
      <c r="C37" s="120">
        <f t="shared" si="2"/>
        <v>0.004492241776809486</v>
      </c>
      <c r="D37" s="79">
        <f t="shared" si="0"/>
        <v>0.004613184553856799</v>
      </c>
      <c r="E37" s="79">
        <f t="shared" si="3"/>
        <v>0.11111125180978397</v>
      </c>
      <c r="F37" s="79"/>
      <c r="G37" s="83">
        <f t="shared" si="4"/>
        <v>0.0013049007008411216</v>
      </c>
      <c r="H37" s="83">
        <f t="shared" si="5"/>
        <v>0.0013049007008411216</v>
      </c>
      <c r="I37" s="82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.75">
      <c r="A38" s="1">
        <v>28</v>
      </c>
      <c r="B38" s="80">
        <f t="shared" si="1"/>
        <v>0.0013532299860574556</v>
      </c>
      <c r="C38" s="120">
        <f t="shared" si="2"/>
        <v>0.004500293360614485</v>
      </c>
      <c r="D38" s="79">
        <f t="shared" si="0"/>
        <v>0.004621452907139798</v>
      </c>
      <c r="E38" s="79">
        <f t="shared" si="3"/>
        <v>0.11573270471692376</v>
      </c>
      <c r="F38" s="79"/>
      <c r="G38" s="83">
        <f t="shared" si="4"/>
        <v>0.0013532299860574556</v>
      </c>
      <c r="H38" s="83">
        <f t="shared" si="5"/>
        <v>0.0013532299860574556</v>
      </c>
      <c r="I38" s="82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.75">
      <c r="A39" s="1">
        <v>29</v>
      </c>
      <c r="B39" s="80">
        <f t="shared" si="1"/>
        <v>0.0014015592712737898</v>
      </c>
      <c r="C39" s="120">
        <f t="shared" si="2"/>
        <v>0.004506901906617872</v>
      </c>
      <c r="D39" s="79">
        <f t="shared" si="0"/>
        <v>0.004628239372308182</v>
      </c>
      <c r="E39" s="79">
        <f t="shared" si="3"/>
        <v>0.12036094408923194</v>
      </c>
      <c r="F39" s="79"/>
      <c r="G39" s="83">
        <f t="shared" si="4"/>
        <v>0.0014015592712737898</v>
      </c>
      <c r="H39" s="83">
        <f t="shared" si="5"/>
        <v>0.0014015592712737898</v>
      </c>
      <c r="I39" s="82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.75">
      <c r="A40" s="1">
        <v>30</v>
      </c>
      <c r="B40" s="80">
        <f t="shared" si="1"/>
        <v>0.0014498885564901238</v>
      </c>
      <c r="C40" s="120">
        <f t="shared" si="2"/>
        <v>0.004512159872340729</v>
      </c>
      <c r="D40" s="79">
        <f t="shared" si="0"/>
        <v>0.0046336388960788325</v>
      </c>
      <c r="E40" s="79">
        <f t="shared" si="3"/>
        <v>0.12499458298531077</v>
      </c>
      <c r="F40" s="79"/>
      <c r="G40" s="83">
        <f t="shared" si="4"/>
        <v>0.0014498885564901238</v>
      </c>
      <c r="H40" s="83">
        <f t="shared" si="5"/>
        <v>0.0014498885564901238</v>
      </c>
      <c r="I40" s="82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.75">
      <c r="A41" s="1">
        <v>31</v>
      </c>
      <c r="B41" s="80">
        <f t="shared" si="1"/>
        <v>0.001498217841706458</v>
      </c>
      <c r="C41" s="120">
        <f t="shared" si="2"/>
        <v>0.004516151712763261</v>
      </c>
      <c r="D41" s="79">
        <f t="shared" si="0"/>
        <v>0.004637738207178639</v>
      </c>
      <c r="E41" s="79">
        <f t="shared" si="3"/>
        <v>0.1296323211924894</v>
      </c>
      <c r="F41" s="79"/>
      <c r="G41" s="83">
        <f t="shared" si="4"/>
        <v>0.001498217841706458</v>
      </c>
      <c r="H41" s="83">
        <f t="shared" si="5"/>
        <v>0.001498217841706458</v>
      </c>
      <c r="I41" s="82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.75">
      <c r="A42" s="1">
        <v>32</v>
      </c>
      <c r="B42" s="80">
        <f t="shared" si="1"/>
        <v>0.001546547126922792</v>
      </c>
      <c r="C42" s="120">
        <f t="shared" si="2"/>
        <v>0.004518954809415943</v>
      </c>
      <c r="D42" s="79">
        <f t="shared" si="0"/>
        <v>0.00464061677044918</v>
      </c>
      <c r="E42" s="79">
        <f t="shared" si="3"/>
        <v>0.1342729379629386</v>
      </c>
      <c r="F42" s="79"/>
      <c r="G42" s="83">
        <f t="shared" si="4"/>
        <v>0.001546547126922792</v>
      </c>
      <c r="H42" s="83">
        <f t="shared" si="5"/>
        <v>0.001546547126922792</v>
      </c>
      <c r="I42" s="82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.75">
      <c r="A43" s="1">
        <v>33</v>
      </c>
      <c r="B43" s="80">
        <f t="shared" si="1"/>
        <v>0.0015948764121391263</v>
      </c>
      <c r="C43" s="120">
        <f t="shared" si="2"/>
        <v>0.0045206402654124345</v>
      </c>
      <c r="D43" s="79">
        <f t="shared" si="0"/>
        <v>0.004642347603283994</v>
      </c>
      <c r="E43" s="79">
        <f t="shared" si="3"/>
        <v>0.1389152855662226</v>
      </c>
      <c r="F43" s="79"/>
      <c r="G43" s="83">
        <f t="shared" si="4"/>
        <v>0.0015948764121391263</v>
      </c>
      <c r="H43" s="83">
        <f t="shared" si="5"/>
        <v>0.0015948764121391263</v>
      </c>
      <c r="I43" s="82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.75">
      <c r="A44" s="1">
        <v>34</v>
      </c>
      <c r="B44" s="80">
        <f t="shared" si="1"/>
        <v>0.0016432056973554605</v>
      </c>
      <c r="C44" s="120">
        <f t="shared" si="2"/>
        <v>0.00452127358918078</v>
      </c>
      <c r="D44" s="79">
        <f t="shared" si="0"/>
        <v>0.004642997977767576</v>
      </c>
      <c r="E44" s="79">
        <f t="shared" si="3"/>
        <v>0.14355828354399017</v>
      </c>
      <c r="F44" s="79"/>
      <c r="G44" s="83">
        <f t="shared" si="4"/>
        <v>0.0016432056973554605</v>
      </c>
      <c r="H44" s="83">
        <f t="shared" si="5"/>
        <v>0.0016432056973554605</v>
      </c>
      <c r="I44" s="82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.75">
      <c r="A45" s="1">
        <v>35</v>
      </c>
      <c r="B45" s="80">
        <f t="shared" si="1"/>
        <v>0.0016915349825717945</v>
      </c>
      <c r="C45" s="120">
        <f t="shared" si="2"/>
        <v>0.004520915285297522</v>
      </c>
      <c r="D45" s="79">
        <f t="shared" si="0"/>
        <v>0.0046426300274162915</v>
      </c>
      <c r="E45" s="79">
        <f t="shared" si="3"/>
        <v>0.14820091357140647</v>
      </c>
      <c r="F45" s="79"/>
      <c r="G45" s="83">
        <f t="shared" si="4"/>
        <v>0.0016915349825717945</v>
      </c>
      <c r="H45" s="83">
        <f t="shared" si="5"/>
        <v>0.0016915349825717945</v>
      </c>
      <c r="I45" s="82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.75">
      <c r="A46" s="1">
        <v>36</v>
      </c>
      <c r="B46" s="80">
        <f t="shared" si="1"/>
        <v>0.0017398642677881287</v>
      </c>
      <c r="C46" s="120">
        <f t="shared" si="2"/>
        <v>0.004519621367345822</v>
      </c>
      <c r="D46" s="79">
        <f t="shared" si="0"/>
        <v>0.004641301273843954</v>
      </c>
      <c r="E46" s="79">
        <f t="shared" si="3"/>
        <v>0.15284221484525043</v>
      </c>
      <c r="F46" s="79"/>
      <c r="G46" s="83">
        <f t="shared" si="4"/>
        <v>0.0017398642677881287</v>
      </c>
      <c r="H46" s="83">
        <f t="shared" si="5"/>
        <v>0.0017398642677881287</v>
      </c>
      <c r="I46" s="82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.75">
      <c r="A47" s="1">
        <v>37</v>
      </c>
      <c r="B47" s="80">
        <f t="shared" si="1"/>
        <v>0.0017881935530044627</v>
      </c>
      <c r="C47" s="120">
        <f t="shared" si="2"/>
        <v>0.004517443805334254</v>
      </c>
      <c r="D47" s="79">
        <f t="shared" si="0"/>
        <v>0.004639065086226295</v>
      </c>
      <c r="E47" s="79">
        <f t="shared" si="3"/>
        <v>0.15748127993147673</v>
      </c>
      <c r="F47" s="79"/>
      <c r="G47" s="83">
        <f t="shared" si="4"/>
        <v>0.0017881935530044627</v>
      </c>
      <c r="H47" s="83">
        <f t="shared" si="5"/>
        <v>0.0017881935530044627</v>
      </c>
      <c r="I47" s="82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.75">
      <c r="A48" s="1">
        <v>38</v>
      </c>
      <c r="B48" s="80">
        <f t="shared" si="1"/>
        <v>0.001836522838220797</v>
      </c>
      <c r="C48" s="120">
        <f t="shared" si="2"/>
        <v>0.004514430916970069</v>
      </c>
      <c r="D48" s="79">
        <f t="shared" si="0"/>
        <v>0.004635971083108319</v>
      </c>
      <c r="E48" s="79">
        <f t="shared" si="3"/>
        <v>0.16211725101458505</v>
      </c>
      <c r="F48" s="79"/>
      <c r="G48" s="83">
        <f t="shared" si="4"/>
        <v>0.001836522838220797</v>
      </c>
      <c r="H48" s="83">
        <f t="shared" si="5"/>
        <v>0.001836522838220797</v>
      </c>
      <c r="I48" s="82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5.75">
      <c r="A49" s="1">
        <v>39</v>
      </c>
      <c r="B49" s="80">
        <f t="shared" si="1"/>
        <v>0.0018848521234371312</v>
      </c>
      <c r="C49" s="120">
        <f t="shared" si="2"/>
        <v>0.004510627711696136</v>
      </c>
      <c r="D49" s="79">
        <f t="shared" si="0"/>
        <v>0.004632065485703604</v>
      </c>
      <c r="E49" s="79">
        <f t="shared" si="3"/>
        <v>0.16674931650028865</v>
      </c>
      <c r="F49" s="79"/>
      <c r="G49" s="83">
        <f t="shared" si="4"/>
        <v>0.0018848521234371312</v>
      </c>
      <c r="H49" s="83">
        <f t="shared" si="5"/>
        <v>0.0018848521234371312</v>
      </c>
      <c r="I49" s="82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.75">
      <c r="A50" s="1">
        <v>40</v>
      </c>
      <c r="B50" s="80">
        <f t="shared" si="1"/>
        <v>0.0019331814086534652</v>
      </c>
      <c r="C50" s="120">
        <f t="shared" si="2"/>
        <v>0.004506076194120329</v>
      </c>
      <c r="D50" s="79">
        <f t="shared" si="0"/>
        <v>0.004627391429492802</v>
      </c>
      <c r="E50" s="79">
        <f t="shared" si="3"/>
        <v>0.17137670792978146</v>
      </c>
      <c r="F50" s="79"/>
      <c r="G50" s="83">
        <f t="shared" si="4"/>
        <v>0.0019331814086534652</v>
      </c>
      <c r="H50" s="83">
        <f t="shared" si="5"/>
        <v>0.0019331814086534652</v>
      </c>
      <c r="I50" s="82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5.75">
      <c r="A51" s="1">
        <v>41</v>
      </c>
      <c r="B51" s="80">
        <f t="shared" si="1"/>
        <v>0.0019815106938698</v>
      </c>
      <c r="C51" s="120">
        <f t="shared" si="2"/>
        <v>0.004500815632432487</v>
      </c>
      <c r="D51" s="79">
        <f t="shared" si="0"/>
        <v>0.00462198923986707</v>
      </c>
      <c r="E51" s="79">
        <f t="shared" si="3"/>
        <v>0.17599869716964853</v>
      </c>
      <c r="F51" s="79"/>
      <c r="G51" s="83">
        <f t="shared" si="4"/>
        <v>0.0019815106938698</v>
      </c>
      <c r="H51" s="83">
        <f t="shared" si="5"/>
        <v>0.0019815106938698</v>
      </c>
      <c r="I51" s="82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5.75">
      <c r="A52" s="1">
        <v>42</v>
      </c>
      <c r="B52" s="80">
        <f t="shared" si="1"/>
        <v>0.0020298399790861336</v>
      </c>
      <c r="C52" s="120">
        <f t="shared" si="2"/>
        <v>0.004494882796531402</v>
      </c>
      <c r="D52" s="79">
        <f t="shared" si="0"/>
        <v>0.004615896676666055</v>
      </c>
      <c r="E52" s="79">
        <f t="shared" si="3"/>
        <v>0.1806145938463146</v>
      </c>
      <c r="F52" s="79"/>
      <c r="G52" s="83">
        <f t="shared" si="4"/>
        <v>0.0020298399790861336</v>
      </c>
      <c r="H52" s="83">
        <f t="shared" si="5"/>
        <v>0.0020298399790861336</v>
      </c>
      <c r="I52" s="82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.75">
      <c r="A53" s="1">
        <v>43</v>
      </c>
      <c r="B53" s="80">
        <f t="shared" si="1"/>
        <v>0.002078169264302468</v>
      </c>
      <c r="C53" s="120">
        <f t="shared" si="2"/>
        <v>0.0044883121705668605</v>
      </c>
      <c r="D53" s="79">
        <f t="shared" si="0"/>
        <v>0.0046091491524421204</v>
      </c>
      <c r="E53" s="79">
        <f t="shared" si="3"/>
        <v>0.1852237429987567</v>
      </c>
      <c r="F53" s="79"/>
      <c r="G53" s="83">
        <f t="shared" si="4"/>
        <v>0.002078169264302468</v>
      </c>
      <c r="H53" s="83">
        <f t="shared" si="5"/>
        <v>0.002078169264302468</v>
      </c>
      <c r="I53" s="82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5.75">
      <c r="A54" s="1">
        <v>44</v>
      </c>
      <c r="B54" s="80">
        <f t="shared" si="1"/>
        <v>0.002126498549518802</v>
      </c>
      <c r="C54" s="120">
        <f t="shared" si="2"/>
        <v>0.0044811361420817875</v>
      </c>
      <c r="D54" s="79">
        <f t="shared" si="0"/>
        <v>0.004601779926694683</v>
      </c>
      <c r="E54" s="79">
        <f t="shared" si="3"/>
        <v>0.1898255229254514</v>
      </c>
      <c r="F54" s="79"/>
      <c r="G54" s="83">
        <f t="shared" si="4"/>
        <v>0.002126498549518802</v>
      </c>
      <c r="H54" s="83">
        <f t="shared" si="5"/>
        <v>0.002126498549518802</v>
      </c>
      <c r="I54" s="82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5.75">
      <c r="A55" s="1">
        <v>45</v>
      </c>
      <c r="B55" s="80">
        <f t="shared" si="1"/>
        <v>0.002174827834735136</v>
      </c>
      <c r="C55" s="120">
        <f t="shared" si="2"/>
        <v>0.004473385172031968</v>
      </c>
      <c r="D55" s="79">
        <f t="shared" si="0"/>
        <v>0.00459382028046731</v>
      </c>
      <c r="E55" s="79">
        <f t="shared" si="3"/>
        <v>0.19441934320591872</v>
      </c>
      <c r="F55" s="79"/>
      <c r="G55" s="83">
        <f t="shared" si="4"/>
        <v>0.002174827834735136</v>
      </c>
      <c r="H55" s="83">
        <f t="shared" si="5"/>
        <v>0.002174827834735136</v>
      </c>
      <c r="I55" s="82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5.75">
      <c r="A56" s="1">
        <v>46</v>
      </c>
      <c r="B56" s="80">
        <f t="shared" si="1"/>
        <v>0.00222315711995147</v>
      </c>
      <c r="C56" s="120">
        <f t="shared" si="2"/>
        <v>0.004465087947005314</v>
      </c>
      <c r="D56" s="79">
        <f t="shared" si="0"/>
        <v>0.004585299672665113</v>
      </c>
      <c r="E56" s="79">
        <f t="shared" si="3"/>
        <v>0.19900464287858383</v>
      </c>
      <c r="F56" s="79"/>
      <c r="G56" s="83">
        <f t="shared" si="4"/>
        <v>0.00222315711995147</v>
      </c>
      <c r="H56" s="83">
        <f t="shared" si="5"/>
        <v>0.00222315711995147</v>
      </c>
      <c r="I56" s="82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5.75">
      <c r="A57" s="1">
        <v>47</v>
      </c>
      <c r="B57" s="80">
        <f t="shared" si="1"/>
        <v>0.0022714864051678043</v>
      </c>
      <c r="C57" s="120">
        <f t="shared" si="2"/>
        <v>0.0044562715165298306</v>
      </c>
      <c r="D57" s="79">
        <f t="shared" si="0"/>
        <v>0.004576245881059413</v>
      </c>
      <c r="E57" s="79">
        <f t="shared" si="3"/>
        <v>0.20358088875964325</v>
      </c>
      <c r="F57" s="79"/>
      <c r="G57" s="83">
        <f t="shared" si="4"/>
        <v>0.0022714864051678043</v>
      </c>
      <c r="H57" s="83">
        <f t="shared" si="5"/>
        <v>0.0022714864051678043</v>
      </c>
      <c r="I57" s="82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.75">
      <c r="A58" s="1">
        <v>48</v>
      </c>
      <c r="B58" s="80">
        <f t="shared" si="1"/>
        <v>0.0023198156903841386</v>
      </c>
      <c r="C58" s="120">
        <f t="shared" si="2"/>
        <v>0.004446961416781775</v>
      </c>
      <c r="D58" s="79">
        <f t="shared" si="0"/>
        <v>0.004566685129326433</v>
      </c>
      <c r="E58" s="79">
        <f t="shared" si="3"/>
        <v>0.20814757388896968</v>
      </c>
      <c r="F58" s="79"/>
      <c r="G58" s="83">
        <f t="shared" si="4"/>
        <v>0.0023198156903841386</v>
      </c>
      <c r="H58" s="83">
        <f t="shared" si="5"/>
        <v>0.0023198156903841386</v>
      </c>
      <c r="I58" s="82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5.75">
      <c r="A59" s="1">
        <v>49</v>
      </c>
      <c r="B59" s="80">
        <f t="shared" si="1"/>
        <v>0.0023681449756004728</v>
      </c>
      <c r="C59" s="120">
        <f t="shared" si="2"/>
        <v>0.004437181782643823</v>
      </c>
      <c r="D59" s="79">
        <f t="shared" si="0"/>
        <v>0.004556642202122365</v>
      </c>
      <c r="E59" s="79">
        <f t="shared" si="3"/>
        <v>0.21270421609109205</v>
      </c>
      <c r="F59" s="79"/>
      <c r="G59" s="83">
        <f t="shared" si="4"/>
        <v>0.0023681449756004728</v>
      </c>
      <c r="H59" s="83">
        <f t="shared" si="5"/>
        <v>0.0023681449756004728</v>
      </c>
      <c r="I59" s="82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.75">
      <c r="A60" s="1">
        <v>50</v>
      </c>
      <c r="B60" s="80">
        <f t="shared" si="1"/>
        <v>0.0024164742608168066</v>
      </c>
      <c r="C60" s="120">
        <f t="shared" si="2"/>
        <v>0.004426955449204739</v>
      </c>
      <c r="D60" s="79">
        <f t="shared" si="0"/>
        <v>0.004546140549315673</v>
      </c>
      <c r="E60" s="79">
        <f t="shared" si="3"/>
        <v>0.21725035664040773</v>
      </c>
      <c r="F60" s="79"/>
      <c r="G60" s="83">
        <f t="shared" si="4"/>
        <v>0.0024164742608168066</v>
      </c>
      <c r="H60" s="83">
        <f t="shared" si="5"/>
        <v>0.0024164742608168066</v>
      </c>
      <c r="I60" s="82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5.75">
      <c r="A61" s="1">
        <v>51</v>
      </c>
      <c r="B61" s="80">
        <f t="shared" si="1"/>
        <v>0.002464803546033141</v>
      </c>
      <c r="C61" s="120">
        <f t="shared" si="2"/>
        <v>0.0044163040439110235</v>
      </c>
      <c r="D61" s="79">
        <f t="shared" si="0"/>
        <v>0.004535202380619701</v>
      </c>
      <c r="E61" s="79">
        <f t="shared" si="3"/>
        <v>0.22178555902102742</v>
      </c>
      <c r="F61" s="79"/>
      <c r="G61" s="83">
        <f t="shared" si="4"/>
        <v>0.002464803546033141</v>
      </c>
      <c r="H61" s="83">
        <f t="shared" si="5"/>
        <v>0.002464803546033141</v>
      </c>
      <c r="I61" s="82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5.75">
      <c r="A62" s="1">
        <v>52</v>
      </c>
      <c r="B62" s="80">
        <f t="shared" si="1"/>
        <v>0.002513132831249475</v>
      </c>
      <c r="C62" s="120">
        <f t="shared" si="2"/>
        <v>0.004405248070565887</v>
      </c>
      <c r="D62" s="79">
        <f t="shared" si="0"/>
        <v>0.004523848751853117</v>
      </c>
      <c r="E62" s="79">
        <f t="shared" si="3"/>
        <v>0.22630940777288053</v>
      </c>
      <c r="F62" s="79"/>
      <c r="G62" s="83">
        <f t="shared" si="4"/>
        <v>0.002513132831249475</v>
      </c>
      <c r="H62" s="83">
        <f t="shared" si="5"/>
        <v>0.002513132831249475</v>
      </c>
      <c r="I62" s="82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5.75">
      <c r="A63" s="1">
        <v>53</v>
      </c>
      <c r="B63" s="80">
        <f t="shared" si="1"/>
        <v>0.002561462116465809</v>
      </c>
      <c r="C63" s="120">
        <f t="shared" si="2"/>
        <v>0.004393806985909021</v>
      </c>
      <c r="D63" s="79">
        <f t="shared" si="0"/>
        <v>0.004512099643581409</v>
      </c>
      <c r="E63" s="79">
        <f t="shared" si="3"/>
        <v>0.23082150741646193</v>
      </c>
      <c r="F63" s="79"/>
      <c r="G63" s="83">
        <f t="shared" si="4"/>
        <v>0.002561462116465809</v>
      </c>
      <c r="H63" s="83">
        <f t="shared" si="5"/>
        <v>0.002561462116465809</v>
      </c>
      <c r="I63" s="82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5.75">
      <c r="A64" s="1">
        <v>54</v>
      </c>
      <c r="B64" s="80">
        <f t="shared" si="1"/>
        <v>0.0026097914016821435</v>
      </c>
      <c r="C64" s="120">
        <f t="shared" si="2"/>
        <v>0.004381999269440939</v>
      </c>
      <c r="D64" s="79">
        <f t="shared" si="0"/>
        <v>0.004499974032821081</v>
      </c>
      <c r="E64" s="79">
        <f t="shared" si="3"/>
        <v>0.235321481449283</v>
      </c>
      <c r="F64" s="79"/>
      <c r="G64" s="83">
        <f t="shared" si="4"/>
        <v>0.0026097914016821435</v>
      </c>
      <c r="H64" s="83">
        <f t="shared" si="5"/>
        <v>0.0026097914016821435</v>
      </c>
      <c r="I64" s="82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5.75">
      <c r="A65" s="1">
        <v>55</v>
      </c>
      <c r="B65" s="80">
        <f t="shared" si="1"/>
        <v>0.0026581206868984777</v>
      </c>
      <c r="C65" s="120">
        <f t="shared" si="2"/>
        <v>0.0043698424876730535</v>
      </c>
      <c r="D65" s="79">
        <f t="shared" si="0"/>
        <v>0.0044874899590195035</v>
      </c>
      <c r="E65" s="79">
        <f t="shared" si="3"/>
        <v>0.2398089714083025</v>
      </c>
      <c r="F65" s="79"/>
      <c r="G65" s="83">
        <f t="shared" si="4"/>
        <v>0.0026581206868984777</v>
      </c>
      <c r="H65" s="83">
        <f t="shared" si="5"/>
        <v>0.0026581206868984777</v>
      </c>
      <c r="I65" s="82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5.75">
      <c r="A66" s="1">
        <v>56</v>
      </c>
      <c r="B66" s="80">
        <f t="shared" si="1"/>
        <v>0.0027064499721148115</v>
      </c>
      <c r="C66" s="120">
        <f t="shared" si="2"/>
        <v>0.004357353352541227</v>
      </c>
      <c r="D66" s="79">
        <f t="shared" si="0"/>
        <v>0.004474664584041113</v>
      </c>
      <c r="E66" s="79">
        <f t="shared" si="3"/>
        <v>0.24428363599234362</v>
      </c>
      <c r="F66" s="79"/>
      <c r="G66" s="83">
        <f t="shared" si="4"/>
        <v>0.0027064499721148115</v>
      </c>
      <c r="H66" s="83">
        <f t="shared" si="5"/>
        <v>0.0027064499721148115</v>
      </c>
      <c r="I66" s="82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5.75">
      <c r="A67" s="1">
        <v>57</v>
      </c>
      <c r="B67" s="80">
        <f t="shared" si="1"/>
        <v>0.0027547792573311457</v>
      </c>
      <c r="C67" s="120">
        <f t="shared" si="2"/>
        <v>0.00434454777571211</v>
      </c>
      <c r="D67" s="79">
        <f t="shared" si="0"/>
        <v>0.004461514247935815</v>
      </c>
      <c r="E67" s="79">
        <f t="shared" si="3"/>
        <v>0.24874515024027943</v>
      </c>
      <c r="F67" s="79"/>
      <c r="G67" s="83">
        <f t="shared" si="4"/>
        <v>0.0027547792573311457</v>
      </c>
      <c r="H67" s="83">
        <f t="shared" si="5"/>
        <v>0.0027547792573311457</v>
      </c>
      <c r="I67" s="82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5.75">
      <c r="A68" s="1">
        <v>58</v>
      </c>
      <c r="B68" s="80">
        <f t="shared" si="1"/>
        <v>0.00280310854254748</v>
      </c>
      <c r="C68" s="120">
        <f t="shared" si="2"/>
        <v>0.004331440917857671</v>
      </c>
      <c r="D68" s="79">
        <f t="shared" si="0"/>
        <v>0.00444805451954011</v>
      </c>
      <c r="E68" s="79">
        <f t="shared" si="3"/>
        <v>0.25319320475981955</v>
      </c>
      <c r="F68" s="79"/>
      <c r="G68" s="83">
        <f t="shared" si="4"/>
        <v>0.00280310854254748</v>
      </c>
      <c r="H68" s="83">
        <f t="shared" si="5"/>
        <v>0.00280310854254748</v>
      </c>
      <c r="I68" s="82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5.75">
      <c r="A69" s="1">
        <v>59</v>
      </c>
      <c r="B69" s="80">
        <f t="shared" si="1"/>
        <v>0.0028514378277638137</v>
      </c>
      <c r="C69" s="120">
        <f t="shared" si="2"/>
        <v>0.004318047234623146</v>
      </c>
      <c r="D69" s="79">
        <f t="shared" si="0"/>
        <v>0.004434300243682623</v>
      </c>
      <c r="E69" s="79">
        <f t="shared" si="3"/>
        <v>0.2576275050035022</v>
      </c>
      <c r="F69" s="79"/>
      <c r="G69" s="83">
        <f t="shared" si="4"/>
        <v>0.0028514378277638137</v>
      </c>
      <c r="H69" s="83">
        <f t="shared" si="5"/>
        <v>0.0028514378277638137</v>
      </c>
      <c r="I69" s="82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5.75">
      <c r="A70" s="1">
        <v>60</v>
      </c>
      <c r="B70" s="80">
        <f t="shared" si="1"/>
        <v>0.002899767112980148</v>
      </c>
      <c r="C70" s="120">
        <f t="shared" si="2"/>
        <v>0.004304380518707351</v>
      </c>
      <c r="D70" s="79">
        <f t="shared" si="0"/>
        <v>0.004420265584397328</v>
      </c>
      <c r="E70" s="79">
        <f t="shared" si="3"/>
        <v>0.2620477705878995</v>
      </c>
      <c r="F70" s="79"/>
      <c r="G70" s="83">
        <f t="shared" si="4"/>
        <v>0.002899767112980148</v>
      </c>
      <c r="H70" s="83">
        <f t="shared" si="5"/>
        <v>0.002899767112980148</v>
      </c>
      <c r="I70" s="82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5.75">
      <c r="A71" s="1">
        <v>61</v>
      </c>
      <c r="B71" s="80">
        <f t="shared" si="1"/>
        <v>0.0029480963981964826</v>
      </c>
      <c r="C71" s="120">
        <f t="shared" si="2"/>
        <v>0.004290453938889327</v>
      </c>
      <c r="D71" s="79">
        <f t="shared" si="0"/>
        <v>0.004405964065000882</v>
      </c>
      <c r="E71" s="79">
        <f t="shared" si="3"/>
        <v>0.2664537346529004</v>
      </c>
      <c r="F71" s="79"/>
      <c r="G71" s="83">
        <f t="shared" si="4"/>
        <v>0.0029480963981964826</v>
      </c>
      <c r="H71" s="83">
        <f t="shared" si="5"/>
        <v>0.0029480963981964826</v>
      </c>
      <c r="I71" s="82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5.75">
      <c r="A72" s="1">
        <v>62</v>
      </c>
      <c r="B72" s="80">
        <f t="shared" si="1"/>
        <v>0.0029964256834128164</v>
      </c>
      <c r="C72" s="120">
        <f t="shared" si="2"/>
        <v>0.004276280076017713</v>
      </c>
      <c r="D72" s="79">
        <f t="shared" si="0"/>
        <v>0.004391408605050939</v>
      </c>
      <c r="E72" s="79">
        <f t="shared" si="3"/>
        <v>0.27084514325795134</v>
      </c>
      <c r="F72" s="79"/>
      <c r="G72" s="83">
        <f t="shared" si="4"/>
        <v>0.0029964256834128164</v>
      </c>
      <c r="H72" s="83">
        <f t="shared" si="5"/>
        <v>0.0029964256834128164</v>
      </c>
      <c r="I72" s="82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5.75">
      <c r="A73" s="1">
        <v>63</v>
      </c>
      <c r="B73" s="80">
        <f t="shared" si="1"/>
        <v>0.0030447549686291506</v>
      </c>
      <c r="C73" s="120">
        <f t="shared" si="2"/>
        <v>0.004261870956661973</v>
      </c>
      <c r="D73" s="79">
        <f t="shared" si="0"/>
        <v>0.004376611554903342</v>
      </c>
      <c r="E73" s="79">
        <f t="shared" si="3"/>
        <v>0.27522175481285466</v>
      </c>
      <c r="F73" s="79"/>
      <c r="G73" s="83">
        <f t="shared" si="4"/>
        <v>0.0030447549686291506</v>
      </c>
      <c r="H73" s="83">
        <f t="shared" si="5"/>
        <v>0.0030447549686291506</v>
      </c>
      <c r="I73" s="82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5.75">
      <c r="A74" s="1">
        <v>64</v>
      </c>
      <c r="B74" s="80">
        <f t="shared" si="1"/>
        <v>0.0030930842538454844</v>
      </c>
      <c r="C74" s="120">
        <f t="shared" si="2"/>
        <v>0.004247238083971594</v>
      </c>
      <c r="D74" s="79">
        <f aca="true" t="shared" si="6" ref="D74:D137">C74/$D$7</f>
        <v>0.00436158472740214</v>
      </c>
      <c r="E74" s="79">
        <f t="shared" si="3"/>
        <v>0.2795833395402568</v>
      </c>
      <c r="F74" s="79"/>
      <c r="G74" s="83">
        <f t="shared" si="4"/>
        <v>0.0030930842538454844</v>
      </c>
      <c r="H74" s="83">
        <f t="shared" si="5"/>
        <v>0.0030930842538454844</v>
      </c>
      <c r="I74" s="82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5.75">
      <c r="A75" s="1">
        <v>65</v>
      </c>
      <c r="B75" s="80">
        <f aca="true" t="shared" si="7" ref="B75:B138">$C$4+($C$5-$C$4)*A75/502</f>
        <v>0.0031414135390618186</v>
      </c>
      <c r="C75" s="120">
        <f aca="true" t="shared" si="8" ref="C75:C138">BETADIST((B75+B76)/2,$H$2,$H$3)-BETADIST((B74+B75)/2,$H$2,$H$3)</f>
        <v>0.004232392466538837</v>
      </c>
      <c r="D75" s="79">
        <f t="shared" si="6"/>
        <v>0.004346339427519393</v>
      </c>
      <c r="E75" s="79">
        <f aca="true" t="shared" si="9" ref="E75:E138">D75+E74</f>
        <v>0.2839296789677762</v>
      </c>
      <c r="F75" s="79"/>
      <c r="G75" s="83">
        <f aca="true" t="shared" si="10" ref="G75:G138">IF(E75&lt;=0.95,B75,"")</f>
        <v>0.0031414135390618186</v>
      </c>
      <c r="H75" s="83">
        <f aca="true" t="shared" si="11" ref="H75:H138">IF($E75&lt;=0.5,$B75,"")</f>
        <v>0.0031414135390618186</v>
      </c>
      <c r="I75" s="82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5.75">
      <c r="A76" s="1">
        <v>66</v>
      </c>
      <c r="B76" s="80">
        <f t="shared" si="7"/>
        <v>0.003189742824278153</v>
      </c>
      <c r="C76" s="120">
        <f t="shared" si="8"/>
        <v>0.004217344645133014</v>
      </c>
      <c r="D76" s="79">
        <f t="shared" si="6"/>
        <v>0.0043308864798092105</v>
      </c>
      <c r="E76" s="79">
        <f t="shared" si="9"/>
        <v>0.28826056544758544</v>
      </c>
      <c r="F76" s="79"/>
      <c r="G76" s="83">
        <f t="shared" si="10"/>
        <v>0.003189742824278153</v>
      </c>
      <c r="H76" s="83">
        <f t="shared" si="11"/>
        <v>0.003189742824278153</v>
      </c>
      <c r="I76" s="82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5.75">
      <c r="A77" s="1">
        <v>67</v>
      </c>
      <c r="B77" s="80">
        <f t="shared" si="7"/>
        <v>0.0032380721094944867</v>
      </c>
      <c r="C77" s="120">
        <f t="shared" si="8"/>
        <v>0.004202104717952071</v>
      </c>
      <c r="D77" s="79">
        <f t="shared" si="6"/>
        <v>0.004315236254339164</v>
      </c>
      <c r="E77" s="79">
        <f t="shared" si="9"/>
        <v>0.2925758017019246</v>
      </c>
      <c r="F77" s="79"/>
      <c r="G77" s="83">
        <f t="shared" si="10"/>
        <v>0.0032380721094944867</v>
      </c>
      <c r="H77" s="83">
        <f t="shared" si="11"/>
        <v>0.0032380721094944867</v>
      </c>
      <c r="I77" s="82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5.75">
      <c r="A78" s="1">
        <v>68</v>
      </c>
      <c r="B78" s="80">
        <f t="shared" si="7"/>
        <v>0.0032864013947108213</v>
      </c>
      <c r="C78" s="120">
        <f t="shared" si="8"/>
        <v>0.00418668236359776</v>
      </c>
      <c r="D78" s="79">
        <f t="shared" si="6"/>
        <v>0.00429939869028402</v>
      </c>
      <c r="E78" s="79">
        <f t="shared" si="9"/>
        <v>0.2968752003922086</v>
      </c>
      <c r="F78" s="79"/>
      <c r="G78" s="83">
        <f t="shared" si="10"/>
        <v>0.0032864013947108213</v>
      </c>
      <c r="H78" s="83">
        <f t="shared" si="11"/>
        <v>0.0032864013947108213</v>
      </c>
      <c r="I78" s="82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5.75">
      <c r="A79" s="1">
        <v>69</v>
      </c>
      <c r="B79" s="80">
        <f t="shared" si="7"/>
        <v>0.0033347306799271555</v>
      </c>
      <c r="C79" s="120">
        <f t="shared" si="8"/>
        <v>0.004171086862924889</v>
      </c>
      <c r="D79" s="79">
        <f t="shared" si="6"/>
        <v>0.004283383318363222</v>
      </c>
      <c r="E79" s="79">
        <f t="shared" si="9"/>
        <v>0.3011585837105718</v>
      </c>
      <c r="F79" s="79"/>
      <c r="G79" s="83">
        <f t="shared" si="10"/>
        <v>0.0033347306799271555</v>
      </c>
      <c r="H79" s="83">
        <f t="shared" si="11"/>
        <v>0.0033347306799271555</v>
      </c>
      <c r="I79" s="82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5.75">
      <c r="A80" s="1">
        <v>70</v>
      </c>
      <c r="B80" s="80">
        <f t="shared" si="7"/>
        <v>0.0033830599651434893</v>
      </c>
      <c r="C80" s="120">
        <f t="shared" si="8"/>
        <v>0.004155327119413799</v>
      </c>
      <c r="D80" s="79">
        <f t="shared" si="6"/>
        <v>0.0042671992817618475</v>
      </c>
      <c r="E80" s="79">
        <f t="shared" si="9"/>
        <v>0.30542578299233364</v>
      </c>
      <c r="F80" s="79"/>
      <c r="G80" s="83">
        <f t="shared" si="10"/>
        <v>0.0033830599651434893</v>
      </c>
      <c r="H80" s="83">
        <f t="shared" si="11"/>
        <v>0.0033830599651434893</v>
      </c>
      <c r="I80" s="82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5.75">
      <c r="A81" s="1">
        <v>71</v>
      </c>
      <c r="B81" s="80">
        <f t="shared" si="7"/>
        <v>0.0034313892503598236</v>
      </c>
      <c r="C81" s="120">
        <f t="shared" si="8"/>
        <v>0.004139411678146077</v>
      </c>
      <c r="D81" s="79">
        <f t="shared" si="6"/>
        <v>0.004250855355617201</v>
      </c>
      <c r="E81" s="79">
        <f t="shared" si="9"/>
        <v>0.30967663834795084</v>
      </c>
      <c r="F81" s="79"/>
      <c r="G81" s="83">
        <f t="shared" si="10"/>
        <v>0.0034313892503598236</v>
      </c>
      <c r="H81" s="83">
        <f t="shared" si="11"/>
        <v>0.0034313892503598236</v>
      </c>
      <c r="I81" s="82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5.75">
      <c r="A82" s="1">
        <v>72</v>
      </c>
      <c r="B82" s="80">
        <f t="shared" si="7"/>
        <v>0.0034797185355761578</v>
      </c>
      <c r="C82" s="120">
        <f t="shared" si="8"/>
        <v>0.00412334874335174</v>
      </c>
      <c r="D82" s="79">
        <f t="shared" si="6"/>
        <v>0.004234359965038409</v>
      </c>
      <c r="E82" s="79">
        <f t="shared" si="9"/>
        <v>0.31391099831298924</v>
      </c>
      <c r="F82" s="79"/>
      <c r="G82" s="83">
        <f t="shared" si="10"/>
        <v>0.0034797185355761578</v>
      </c>
      <c r="H82" s="83">
        <f t="shared" si="11"/>
        <v>0.0034797185355761578</v>
      </c>
      <c r="I82" s="82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5.75">
      <c r="A83" s="1">
        <v>73</v>
      </c>
      <c r="B83" s="80">
        <f t="shared" si="7"/>
        <v>0.0035280478207924916</v>
      </c>
      <c r="C83" s="120">
        <f t="shared" si="8"/>
        <v>0.00410714619560093</v>
      </c>
      <c r="D83" s="79">
        <f t="shared" si="6"/>
        <v>0.004217721202760958</v>
      </c>
      <c r="E83" s="79">
        <f t="shared" si="9"/>
        <v>0.3181287195157502</v>
      </c>
      <c r="F83" s="79"/>
      <c r="G83" s="83">
        <f t="shared" si="10"/>
        <v>0.0035280478207924916</v>
      </c>
      <c r="H83" s="83">
        <f t="shared" si="11"/>
        <v>0.0035280478207924916</v>
      </c>
      <c r="I83" s="82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5.75">
      <c r="A84" s="1">
        <v>74</v>
      </c>
      <c r="B84" s="80">
        <f t="shared" si="7"/>
        <v>0.003576377106008826</v>
      </c>
      <c r="C84" s="120">
        <f t="shared" si="8"/>
        <v>0.004090811606825395</v>
      </c>
      <c r="D84" s="79">
        <f t="shared" si="6"/>
        <v>0.004200946844572602</v>
      </c>
      <c r="E84" s="79">
        <f t="shared" si="9"/>
        <v>0.32232966636032284</v>
      </c>
      <c r="F84" s="79"/>
      <c r="G84" s="83">
        <f t="shared" si="10"/>
        <v>0.003576377106008826</v>
      </c>
      <c r="H84" s="83">
        <f t="shared" si="11"/>
        <v>0.003576377106008826</v>
      </c>
      <c r="I84" s="82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5.75">
      <c r="A85" s="1">
        <v>75</v>
      </c>
      <c r="B85" s="80">
        <f t="shared" si="7"/>
        <v>0.0036247063912251604</v>
      </c>
      <c r="C85" s="120">
        <f t="shared" si="8"/>
        <v>0.004074352255533875</v>
      </c>
      <c r="D85" s="79">
        <f t="shared" si="6"/>
        <v>0.004184044364938375</v>
      </c>
      <c r="E85" s="79">
        <f t="shared" si="9"/>
        <v>0.3265137107252612</v>
      </c>
      <c r="F85" s="79"/>
      <c r="G85" s="83">
        <f t="shared" si="10"/>
        <v>0.0036247063912251604</v>
      </c>
      <c r="H85" s="83">
        <f t="shared" si="11"/>
        <v>0.0036247063912251604</v>
      </c>
      <c r="I85" s="82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5.75">
      <c r="A86" s="1">
        <v>76</v>
      </c>
      <c r="B86" s="80">
        <f t="shared" si="7"/>
        <v>0.0036730356764414942</v>
      </c>
      <c r="C86" s="120">
        <f t="shared" si="8"/>
        <v>0.004057775140263176</v>
      </c>
      <c r="D86" s="79">
        <f t="shared" si="6"/>
        <v>0.004167020950813812</v>
      </c>
      <c r="E86" s="79">
        <f t="shared" si="9"/>
        <v>0.33068073167607503</v>
      </c>
      <c r="F86" s="79"/>
      <c r="G86" s="83">
        <f t="shared" si="10"/>
        <v>0.0036730356764414942</v>
      </c>
      <c r="H86" s="83">
        <f t="shared" si="11"/>
        <v>0.0036730356764414942</v>
      </c>
      <c r="I86" s="82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5.75">
      <c r="A87" s="1">
        <v>77</v>
      </c>
      <c r="B87" s="80">
        <f t="shared" si="7"/>
        <v>0.0037213649616578285</v>
      </c>
      <c r="C87" s="120">
        <f t="shared" si="8"/>
        <v>0.00404108699273148</v>
      </c>
      <c r="D87" s="79">
        <f t="shared" si="6"/>
        <v>0.004149883515152372</v>
      </c>
      <c r="E87" s="79">
        <f t="shared" si="9"/>
        <v>0.3348306151912274</v>
      </c>
      <c r="F87" s="79"/>
      <c r="G87" s="83">
        <f t="shared" si="10"/>
        <v>0.0037213649616578285</v>
      </c>
      <c r="H87" s="83">
        <f t="shared" si="11"/>
        <v>0.0037213649616578285</v>
      </c>
      <c r="I87" s="82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5.75">
      <c r="A88" s="1">
        <v>78</v>
      </c>
      <c r="B88" s="80">
        <f t="shared" si="7"/>
        <v>0.0037696942468741627</v>
      </c>
      <c r="C88" s="120">
        <f t="shared" si="8"/>
        <v>0.004024294424770203</v>
      </c>
      <c r="D88" s="79">
        <f t="shared" si="6"/>
        <v>0.004132638847793089</v>
      </c>
      <c r="E88" s="79">
        <f t="shared" si="9"/>
        <v>0.3389632540390205</v>
      </c>
      <c r="F88" s="79"/>
      <c r="G88" s="83">
        <f t="shared" si="10"/>
        <v>0.0037696942468741627</v>
      </c>
      <c r="H88" s="83">
        <f t="shared" si="11"/>
        <v>0.0037696942468741627</v>
      </c>
      <c r="I88" s="82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5.75">
      <c r="A89" s="1">
        <v>79</v>
      </c>
      <c r="B89" s="80">
        <f t="shared" si="7"/>
        <v>0.0038180235320904965</v>
      </c>
      <c r="C89" s="120">
        <f t="shared" si="8"/>
        <v>0.004007403282851041</v>
      </c>
      <c r="D89" s="79">
        <f t="shared" si="6"/>
        <v>0.004115292952609811</v>
      </c>
      <c r="E89" s="79">
        <f t="shared" si="9"/>
        <v>0.3430785469916303</v>
      </c>
      <c r="F89" s="79"/>
      <c r="G89" s="83">
        <f t="shared" si="10"/>
        <v>0.0038180235320904965</v>
      </c>
      <c r="H89" s="83">
        <f t="shared" si="11"/>
        <v>0.0038180235320904965</v>
      </c>
      <c r="I89" s="82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5.75">
      <c r="A90" s="1">
        <v>80</v>
      </c>
      <c r="B90" s="80">
        <f t="shared" si="7"/>
        <v>0.0038663528173068307</v>
      </c>
      <c r="C90" s="120">
        <f t="shared" si="8"/>
        <v>0.003990419941266643</v>
      </c>
      <c r="D90" s="79">
        <f t="shared" si="6"/>
        <v>0.004097852375507645</v>
      </c>
      <c r="E90" s="79">
        <f t="shared" si="9"/>
        <v>0.34717639936713796</v>
      </c>
      <c r="F90" s="79"/>
      <c r="G90" s="83">
        <f t="shared" si="10"/>
        <v>0.0038663528173068307</v>
      </c>
      <c r="H90" s="83">
        <f t="shared" si="11"/>
        <v>0.0038663528173068307</v>
      </c>
      <c r="I90" s="82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5.75">
      <c r="A91" s="1">
        <v>81</v>
      </c>
      <c r="B91" s="80">
        <f t="shared" si="7"/>
        <v>0.0039146821025231645</v>
      </c>
      <c r="C91" s="120">
        <f t="shared" si="8"/>
        <v>0.003973350060027858</v>
      </c>
      <c r="D91" s="79">
        <f t="shared" si="6"/>
        <v>0.004080322928879583</v>
      </c>
      <c r="E91" s="79">
        <f t="shared" si="9"/>
        <v>0.35125672229601757</v>
      </c>
      <c r="F91" s="79"/>
      <c r="G91" s="83">
        <f t="shared" si="10"/>
        <v>0.0039146821025231645</v>
      </c>
      <c r="H91" s="83">
        <f t="shared" si="11"/>
        <v>0.0039146821025231645</v>
      </c>
      <c r="I91" s="82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5.75">
      <c r="A92" s="1">
        <v>82</v>
      </c>
      <c r="B92" s="80">
        <f t="shared" si="7"/>
        <v>0.003963011387739499</v>
      </c>
      <c r="C92" s="120">
        <f t="shared" si="8"/>
        <v>0.003956199206639255</v>
      </c>
      <c r="D92" s="79">
        <f t="shared" si="6"/>
        <v>0.004062710330121828</v>
      </c>
      <c r="E92" s="79">
        <f t="shared" si="9"/>
        <v>0.3553194326261394</v>
      </c>
      <c r="F92" s="79"/>
      <c r="G92" s="83">
        <f t="shared" si="10"/>
        <v>0.003963011387739499</v>
      </c>
      <c r="H92" s="83">
        <f t="shared" si="11"/>
        <v>0.003963011387739499</v>
      </c>
      <c r="I92" s="82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5.75">
      <c r="A93" s="1">
        <v>83</v>
      </c>
      <c r="B93" s="80">
        <f t="shared" si="7"/>
        <v>0.004011340672955832</v>
      </c>
      <c r="C93" s="120">
        <f t="shared" si="8"/>
        <v>0.003938972745301694</v>
      </c>
      <c r="D93" s="79">
        <f t="shared" si="6"/>
        <v>0.004045020087853415</v>
      </c>
      <c r="E93" s="79">
        <f t="shared" si="9"/>
        <v>0.3593644527139928</v>
      </c>
      <c r="F93" s="79"/>
      <c r="G93" s="83">
        <f t="shared" si="10"/>
        <v>0.004011340672955832</v>
      </c>
      <c r="H93" s="83">
        <f t="shared" si="11"/>
        <v>0.004011340672955832</v>
      </c>
      <c r="I93" s="82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5.75">
      <c r="A94" s="1">
        <v>84</v>
      </c>
      <c r="B94" s="80">
        <f t="shared" si="7"/>
        <v>0.004059669958172167</v>
      </c>
      <c r="C94" s="120">
        <f t="shared" si="8"/>
        <v>0.003921675845887818</v>
      </c>
      <c r="D94" s="79">
        <f t="shared" si="6"/>
        <v>0.004027257511133339</v>
      </c>
      <c r="E94" s="79">
        <f t="shared" si="9"/>
        <v>0.3633917102251262</v>
      </c>
      <c r="F94" s="79"/>
      <c r="G94" s="83">
        <f t="shared" si="10"/>
        <v>0.004059669958172167</v>
      </c>
      <c r="H94" s="83">
        <f t="shared" si="11"/>
        <v>0.004059669958172167</v>
      </c>
      <c r="I94" s="82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5.75">
      <c r="A95" s="1">
        <v>85</v>
      </c>
      <c r="B95" s="80">
        <f t="shared" si="7"/>
        <v>0.0041079992433885005</v>
      </c>
      <c r="C95" s="120">
        <f t="shared" si="8"/>
        <v>0.003904313491663647</v>
      </c>
      <c r="D95" s="79">
        <f t="shared" si="6"/>
        <v>0.004009427717390042</v>
      </c>
      <c r="E95" s="79">
        <f t="shared" si="9"/>
        <v>0.3674011379425162</v>
      </c>
      <c r="F95" s="79"/>
      <c r="G95" s="83">
        <f t="shared" si="10"/>
        <v>0.0041079992433885005</v>
      </c>
      <c r="H95" s="83">
        <f t="shared" si="11"/>
        <v>0.0041079992433885005</v>
      </c>
      <c r="I95" s="82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5.75">
      <c r="A96" s="1">
        <v>86</v>
      </c>
      <c r="B96" s="80">
        <f t="shared" si="7"/>
        <v>0.004156328528604835</v>
      </c>
      <c r="C96" s="120">
        <f t="shared" si="8"/>
        <v>0.0038868904877690236</v>
      </c>
      <c r="D96" s="79">
        <f t="shared" si="6"/>
        <v>0.003991535641130169</v>
      </c>
      <c r="E96" s="79">
        <f t="shared" si="9"/>
        <v>0.3713926735836464</v>
      </c>
      <c r="F96" s="79"/>
      <c r="G96" s="83">
        <f t="shared" si="10"/>
        <v>0.004156328528604835</v>
      </c>
      <c r="H96" s="83">
        <f t="shared" si="11"/>
        <v>0.004156328528604835</v>
      </c>
      <c r="I96" s="82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5.75">
      <c r="A97" s="1">
        <v>87</v>
      </c>
      <c r="B97" s="80">
        <f t="shared" si="7"/>
        <v>0.00420465781382117</v>
      </c>
      <c r="C97" s="120">
        <f t="shared" si="8"/>
        <v>0.003869411467830708</v>
      </c>
      <c r="D97" s="79">
        <f t="shared" si="6"/>
        <v>0.003973586040729706</v>
      </c>
      <c r="E97" s="79">
        <f t="shared" si="9"/>
        <v>0.37536625962437614</v>
      </c>
      <c r="F97" s="79"/>
      <c r="G97" s="83">
        <f t="shared" si="10"/>
        <v>0.00420465781382117</v>
      </c>
      <c r="H97" s="83">
        <f t="shared" si="11"/>
        <v>0.00420465781382117</v>
      </c>
      <c r="I97" s="82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5.75">
      <c r="A98" s="1">
        <v>88</v>
      </c>
      <c r="B98" s="80">
        <f t="shared" si="7"/>
        <v>0.004252987099037504</v>
      </c>
      <c r="C98" s="120">
        <f t="shared" si="8"/>
        <v>0.0038518809013950994</v>
      </c>
      <c r="D98" s="79">
        <f t="shared" si="6"/>
        <v>0.003955583506066814</v>
      </c>
      <c r="E98" s="79">
        <f t="shared" si="9"/>
        <v>0.379321843130443</v>
      </c>
      <c r="F98" s="79"/>
      <c r="G98" s="83">
        <f t="shared" si="10"/>
        <v>0.004252987099037504</v>
      </c>
      <c r="H98" s="83">
        <f t="shared" si="11"/>
        <v>0.004252987099037504</v>
      </c>
      <c r="I98" s="82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5.75">
      <c r="A99" s="1">
        <v>89</v>
      </c>
      <c r="B99" s="80">
        <f t="shared" si="7"/>
        <v>0.004301316384253837</v>
      </c>
      <c r="C99" s="120">
        <f t="shared" si="8"/>
        <v>0.0038343031005481643</v>
      </c>
      <c r="D99" s="79">
        <f t="shared" si="6"/>
        <v>0.003937532465319972</v>
      </c>
      <c r="E99" s="79">
        <f t="shared" si="9"/>
        <v>0.38325937559576295</v>
      </c>
      <c r="F99" s="79"/>
      <c r="G99" s="83">
        <f t="shared" si="10"/>
        <v>0.004301316384253837</v>
      </c>
      <c r="H99" s="83">
        <f t="shared" si="11"/>
        <v>0.004301316384253837</v>
      </c>
      <c r="I99" s="82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5.75">
      <c r="A100" s="1">
        <v>90</v>
      </c>
      <c r="B100" s="80">
        <f t="shared" si="7"/>
        <v>0.004349645669470171</v>
      </c>
      <c r="C100" s="120">
        <f t="shared" si="8"/>
        <v>0.003816682225870338</v>
      </c>
      <c r="D100" s="79">
        <f t="shared" si="6"/>
        <v>0.003919437191083213</v>
      </c>
      <c r="E100" s="79">
        <f t="shared" si="9"/>
        <v>0.3871788127868462</v>
      </c>
      <c r="F100" s="79"/>
      <c r="G100" s="83">
        <f t="shared" si="10"/>
        <v>0.004349645669470171</v>
      </c>
      <c r="H100" s="83">
        <f t="shared" si="11"/>
        <v>0.004349645669470171</v>
      </c>
      <c r="I100" s="82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5.75">
      <c r="A101" s="1">
        <v>91</v>
      </c>
      <c r="B101" s="80">
        <f t="shared" si="7"/>
        <v>0.004397974954686506</v>
      </c>
      <c r="C101" s="120">
        <f t="shared" si="8"/>
        <v>0.0037990222928052098</v>
      </c>
      <c r="D101" s="79">
        <f t="shared" si="6"/>
        <v>0.0039013018069062604</v>
      </c>
      <c r="E101" s="79">
        <f t="shared" si="9"/>
        <v>0.39108011459375247</v>
      </c>
      <c r="F101" s="79"/>
      <c r="G101" s="83">
        <f t="shared" si="10"/>
        <v>0.004397974954686506</v>
      </c>
      <c r="H101" s="83">
        <f t="shared" si="11"/>
        <v>0.004397974954686506</v>
      </c>
      <c r="I101" s="82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5.75">
      <c r="A102" s="1">
        <v>92</v>
      </c>
      <c r="B102" s="80">
        <f t="shared" si="7"/>
        <v>0.00444630423990284</v>
      </c>
      <c r="C102" s="120">
        <f t="shared" si="8"/>
        <v>0.0037813271771155454</v>
      </c>
      <c r="D102" s="79">
        <f t="shared" si="6"/>
        <v>0.0038831302928974474</v>
      </c>
      <c r="E102" s="79">
        <f t="shared" si="9"/>
        <v>0.3949632448866499</v>
      </c>
      <c r="F102" s="79"/>
      <c r="G102" s="83">
        <f t="shared" si="10"/>
        <v>0.00444630423990284</v>
      </c>
      <c r="H102" s="83">
        <f t="shared" si="11"/>
        <v>0.00444630423990284</v>
      </c>
      <c r="I102" s="82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5.75">
      <c r="A103" s="1">
        <v>93</v>
      </c>
      <c r="B103" s="80">
        <f t="shared" si="7"/>
        <v>0.004494633525119174</v>
      </c>
      <c r="C103" s="120">
        <f t="shared" si="8"/>
        <v>0.0037636006204833095</v>
      </c>
      <c r="D103" s="79">
        <f t="shared" si="6"/>
        <v>0.003864926491474502</v>
      </c>
      <c r="E103" s="79">
        <f t="shared" si="9"/>
        <v>0.39882817137812443</v>
      </c>
      <c r="F103" s="79"/>
      <c r="G103" s="83">
        <f t="shared" si="10"/>
        <v>0.004494633525119174</v>
      </c>
      <c r="H103" s="83">
        <f t="shared" si="11"/>
        <v>0.004494633525119174</v>
      </c>
      <c r="I103" s="82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5.75">
      <c r="A104" s="1">
        <v>94</v>
      </c>
      <c r="B104" s="80">
        <f t="shared" si="7"/>
        <v>0.004542962810335508</v>
      </c>
      <c r="C104" s="120">
        <f t="shared" si="8"/>
        <v>0.003745846235238881</v>
      </c>
      <c r="D104" s="79">
        <f t="shared" si="6"/>
        <v>0.0038466941122210882</v>
      </c>
      <c r="E104" s="79">
        <f t="shared" si="9"/>
        <v>0.40267486549034553</v>
      </c>
      <c r="F104" s="79"/>
      <c r="G104" s="83">
        <f t="shared" si="10"/>
        <v>0.004542962810335508</v>
      </c>
      <c r="H104" s="83">
        <f t="shared" si="11"/>
        <v>0.004542962810335508</v>
      </c>
      <c r="I104" s="82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5.75">
      <c r="A105" s="1">
        <v>95</v>
      </c>
      <c r="B105" s="80">
        <f t="shared" si="7"/>
        <v>0.004591292095551842</v>
      </c>
      <c r="C105" s="120">
        <f t="shared" si="8"/>
        <v>0.003728067509965849</v>
      </c>
      <c r="D105" s="79">
        <f t="shared" si="6"/>
        <v>0.0038284367376424954</v>
      </c>
      <c r="E105" s="79">
        <f t="shared" si="9"/>
        <v>0.40650330222798803</v>
      </c>
      <c r="F105" s="79"/>
      <c r="G105" s="83">
        <f t="shared" si="10"/>
        <v>0.004591292095551842</v>
      </c>
      <c r="H105" s="83">
        <f t="shared" si="11"/>
        <v>0.004591292095551842</v>
      </c>
      <c r="I105" s="82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5.75">
      <c r="A106" s="1">
        <v>96</v>
      </c>
      <c r="B106" s="80">
        <f t="shared" si="7"/>
        <v>0.0046396213807681766</v>
      </c>
      <c r="C106" s="120">
        <f t="shared" si="8"/>
        <v>0.0037102678133284495</v>
      </c>
      <c r="D106" s="79">
        <f t="shared" si="6"/>
        <v>0.0038101578270961205</v>
      </c>
      <c r="E106" s="79">
        <f t="shared" si="9"/>
        <v>0.4103134600550841</v>
      </c>
      <c r="F106" s="79"/>
      <c r="G106" s="83">
        <f t="shared" si="10"/>
        <v>0.0046396213807681766</v>
      </c>
      <c r="H106" s="83">
        <f t="shared" si="11"/>
        <v>0.0046396213807681766</v>
      </c>
      <c r="I106" s="82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5.75">
      <c r="A107" s="1">
        <v>97</v>
      </c>
      <c r="B107" s="80">
        <f t="shared" si="7"/>
        <v>0.00468795066598451</v>
      </c>
      <c r="C107" s="120">
        <f t="shared" si="8"/>
        <v>0.003692450399383651</v>
      </c>
      <c r="D107" s="79">
        <f t="shared" si="6"/>
        <v>0.0037918607222465696</v>
      </c>
      <c r="E107" s="79">
        <f t="shared" si="9"/>
        <v>0.4141053207773307</v>
      </c>
      <c r="F107" s="79"/>
      <c r="G107" s="83">
        <f t="shared" si="10"/>
        <v>0.00468795066598451</v>
      </c>
      <c r="H107" s="83">
        <f t="shared" si="11"/>
        <v>0.00468795066598451</v>
      </c>
      <c r="I107" s="82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5.75">
      <c r="A108" s="1">
        <v>98</v>
      </c>
      <c r="B108" s="80">
        <f t="shared" si="7"/>
        <v>0.004736279951200845</v>
      </c>
      <c r="C108" s="120">
        <f t="shared" si="8"/>
        <v>0.003674618411133035</v>
      </c>
      <c r="D108" s="79">
        <f t="shared" si="6"/>
        <v>0.0037735486507131616</v>
      </c>
      <c r="E108" s="79">
        <f t="shared" si="9"/>
        <v>0.41787886942804386</v>
      </c>
      <c r="F108" s="79"/>
      <c r="G108" s="83">
        <f t="shared" si="10"/>
        <v>0.004736279951200845</v>
      </c>
      <c r="H108" s="83">
        <f t="shared" si="11"/>
        <v>0.004736279951200845</v>
      </c>
      <c r="I108" s="82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5.75">
      <c r="A109" s="1">
        <v>99</v>
      </c>
      <c r="B109" s="80">
        <f t="shared" si="7"/>
        <v>0.004784609236417179</v>
      </c>
      <c r="C109" s="120">
        <f t="shared" si="8"/>
        <v>0.0036567748850148685</v>
      </c>
      <c r="D109" s="79">
        <f t="shared" si="6"/>
        <v>0.0037552247306829427</v>
      </c>
      <c r="E109" s="79">
        <f t="shared" si="9"/>
        <v>0.4216340941587268</v>
      </c>
      <c r="F109" s="79"/>
      <c r="G109" s="83">
        <f t="shared" si="10"/>
        <v>0.004784609236417179</v>
      </c>
      <c r="H109" s="83">
        <f t="shared" si="11"/>
        <v>0.004784609236417179</v>
      </c>
      <c r="I109" s="82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5.75">
      <c r="A110" s="1">
        <v>100</v>
      </c>
      <c r="B110" s="80">
        <f t="shared" si="7"/>
        <v>0.004832938521633513</v>
      </c>
      <c r="C110" s="120">
        <f t="shared" si="8"/>
        <v>0.003638922754465479</v>
      </c>
      <c r="D110" s="79">
        <f t="shared" si="6"/>
        <v>0.003736891974567939</v>
      </c>
      <c r="E110" s="79">
        <f t="shared" si="9"/>
        <v>0.42537098613329477</v>
      </c>
      <c r="F110" s="79"/>
      <c r="G110" s="83">
        <f t="shared" si="10"/>
        <v>0.004832938521633513</v>
      </c>
      <c r="H110" s="83">
        <f t="shared" si="11"/>
        <v>0.004832938521633513</v>
      </c>
      <c r="I110" s="82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5.75">
      <c r="A111" s="1">
        <v>101</v>
      </c>
      <c r="B111" s="80">
        <f t="shared" si="7"/>
        <v>0.004881267806849847</v>
      </c>
      <c r="C111" s="120">
        <f t="shared" si="8"/>
        <v>0.003621064854123779</v>
      </c>
      <c r="D111" s="79">
        <f t="shared" si="6"/>
        <v>0.0037185532933228806</v>
      </c>
      <c r="E111" s="79">
        <f t="shared" si="9"/>
        <v>0.42908953942661765</v>
      </c>
      <c r="F111" s="79"/>
      <c r="G111" s="83">
        <f t="shared" si="10"/>
        <v>0.004881267806849847</v>
      </c>
      <c r="H111" s="83">
        <f t="shared" si="11"/>
        <v>0.004881267806849847</v>
      </c>
      <c r="I111" s="82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5.75">
      <c r="A112" s="1">
        <v>102</v>
      </c>
      <c r="B112" s="80">
        <f t="shared" si="7"/>
        <v>0.004929597092066181</v>
      </c>
      <c r="C112" s="120">
        <f t="shared" si="8"/>
        <v>0.003603203922538434</v>
      </c>
      <c r="D112" s="79">
        <f t="shared" si="6"/>
        <v>0.0037002114992252515</v>
      </c>
      <c r="E112" s="79">
        <f t="shared" si="9"/>
        <v>0.4327897509258429</v>
      </c>
      <c r="F112" s="79"/>
      <c r="G112" s="83">
        <f t="shared" si="10"/>
        <v>0.004929597092066181</v>
      </c>
      <c r="H112" s="83">
        <f t="shared" si="11"/>
        <v>0.004929597092066181</v>
      </c>
      <c r="I112" s="82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5.75">
      <c r="A113" s="1">
        <v>103</v>
      </c>
      <c r="B113" s="80">
        <f t="shared" si="7"/>
        <v>0.004977926377282516</v>
      </c>
      <c r="C113" s="120">
        <f t="shared" si="8"/>
        <v>0.003585342606587938</v>
      </c>
      <c r="D113" s="79">
        <f t="shared" si="6"/>
        <v>0.003681869310414367</v>
      </c>
      <c r="E113" s="79">
        <f t="shared" si="9"/>
        <v>0.43647162023625724</v>
      </c>
      <c r="F113" s="79"/>
      <c r="G113" s="83">
        <f t="shared" si="10"/>
        <v>0.004977926377282516</v>
      </c>
      <c r="H113" s="83">
        <f t="shared" si="11"/>
        <v>0.004977926377282516</v>
      </c>
      <c r="I113" s="82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5.75">
      <c r="A114" s="1">
        <v>104</v>
      </c>
      <c r="B114" s="80">
        <f t="shared" si="7"/>
        <v>0.0050262556624988495</v>
      </c>
      <c r="C114" s="120">
        <f t="shared" si="8"/>
        <v>0.0035674834637116626</v>
      </c>
      <c r="D114" s="79">
        <f t="shared" si="6"/>
        <v>0.003663529353182486</v>
      </c>
      <c r="E114" s="79">
        <f t="shared" si="9"/>
        <v>0.4401351495894397</v>
      </c>
      <c r="F114" s="79"/>
      <c r="G114" s="83">
        <f t="shared" si="10"/>
        <v>0.0050262556624988495</v>
      </c>
      <c r="H114" s="83">
        <f t="shared" si="11"/>
        <v>0.0050262556624988495</v>
      </c>
      <c r="I114" s="82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5.75">
      <c r="A115" s="1">
        <v>105</v>
      </c>
      <c r="B115" s="80">
        <f t="shared" si="7"/>
        <v>0.005074584947715184</v>
      </c>
      <c r="C115" s="120">
        <f t="shared" si="8"/>
        <v>0.003549628965847984</v>
      </c>
      <c r="D115" s="79">
        <f t="shared" si="6"/>
        <v>0.0036451941660189647</v>
      </c>
      <c r="E115" s="79">
        <f t="shared" si="9"/>
        <v>0.44378034375545866</v>
      </c>
      <c r="F115" s="79"/>
      <c r="G115" s="83">
        <f t="shared" si="10"/>
        <v>0.005074584947715184</v>
      </c>
      <c r="H115" s="83">
        <f t="shared" si="11"/>
        <v>0.005074584947715184</v>
      </c>
      <c r="I115" s="82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5.75">
      <c r="A116" s="1">
        <v>106</v>
      </c>
      <c r="B116" s="80">
        <f t="shared" si="7"/>
        <v>0.005122914232931517</v>
      </c>
      <c r="C116" s="120">
        <f t="shared" si="8"/>
        <v>0.003531781501775355</v>
      </c>
      <c r="D116" s="79">
        <f t="shared" si="6"/>
        <v>0.003626866202014355</v>
      </c>
      <c r="E116" s="79">
        <f t="shared" si="9"/>
        <v>0.447407209957473</v>
      </c>
      <c r="F116" s="79"/>
      <c r="G116" s="83">
        <f t="shared" si="10"/>
        <v>0.005122914232931517</v>
      </c>
      <c r="H116" s="83">
        <f t="shared" si="11"/>
        <v>0.005122914232931517</v>
      </c>
      <c r="I116" s="82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5.75">
      <c r="A117" s="1">
        <v>107</v>
      </c>
      <c r="B117" s="80">
        <f t="shared" si="7"/>
        <v>0.005171243518147852</v>
      </c>
      <c r="C117" s="120">
        <f t="shared" si="8"/>
        <v>0.0035139433803708653</v>
      </c>
      <c r="D117" s="79">
        <f t="shared" si="6"/>
        <v>0.0036085478322066956</v>
      </c>
      <c r="E117" s="79">
        <f t="shared" si="9"/>
        <v>0.4510157577896797</v>
      </c>
      <c r="F117" s="79"/>
      <c r="G117" s="83">
        <f t="shared" si="10"/>
        <v>0.005171243518147852</v>
      </c>
      <c r="H117" s="83">
        <f t="shared" si="11"/>
        <v>0.005171243518147852</v>
      </c>
      <c r="I117" s="82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5.75">
      <c r="A118" s="1">
        <v>108</v>
      </c>
      <c r="B118" s="80">
        <f t="shared" si="7"/>
        <v>0.005219572803364186</v>
      </c>
      <c r="C118" s="120">
        <f t="shared" si="8"/>
        <v>0.003496116833043794</v>
      </c>
      <c r="D118" s="79">
        <f t="shared" si="6"/>
        <v>0.0035902413480805788</v>
      </c>
      <c r="E118" s="79">
        <f t="shared" si="9"/>
        <v>0.4546059991377603</v>
      </c>
      <c r="F118" s="79"/>
      <c r="G118" s="83">
        <f t="shared" si="10"/>
        <v>0.005219572803364186</v>
      </c>
      <c r="H118" s="83">
        <f t="shared" si="11"/>
        <v>0.005219572803364186</v>
      </c>
      <c r="I118" s="82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5.75">
      <c r="A119" s="1">
        <v>109</v>
      </c>
      <c r="B119" s="80">
        <f t="shared" si="7"/>
        <v>0.00526790208858052</v>
      </c>
      <c r="C119" s="120">
        <f t="shared" si="8"/>
        <v>0.00347830401660959</v>
      </c>
      <c r="D119" s="79">
        <f t="shared" si="6"/>
        <v>0.003571948964518508</v>
      </c>
      <c r="E119" s="79">
        <f t="shared" si="9"/>
        <v>0.4581779481022788</v>
      </c>
      <c r="F119" s="79"/>
      <c r="G119" s="83">
        <f t="shared" si="10"/>
        <v>0.00526790208858052</v>
      </c>
      <c r="H119" s="83">
        <f t="shared" si="11"/>
        <v>0.00526790208858052</v>
      </c>
      <c r="I119" s="82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5.75">
      <c r="A120" s="1">
        <v>110</v>
      </c>
      <c r="B120" s="80">
        <f t="shared" si="7"/>
        <v>0.005316231373796855</v>
      </c>
      <c r="C120" s="120">
        <f t="shared" si="8"/>
        <v>0.0034605070156861206</v>
      </c>
      <c r="D120" s="79">
        <f t="shared" si="6"/>
        <v>0.00355367282226166</v>
      </c>
      <c r="E120" s="79">
        <f t="shared" si="9"/>
        <v>0.46173162092454045</v>
      </c>
      <c r="F120" s="79"/>
      <c r="G120" s="83">
        <f t="shared" si="10"/>
        <v>0.005316231373796855</v>
      </c>
      <c r="H120" s="83">
        <f t="shared" si="11"/>
        <v>0.005316231373796855</v>
      </c>
      <c r="I120" s="82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5.75">
      <c r="A121" s="1">
        <v>111</v>
      </c>
      <c r="B121" s="80">
        <f t="shared" si="7"/>
        <v>0.005364560659013188</v>
      </c>
      <c r="C121" s="120">
        <f t="shared" si="8"/>
        <v>0.003442727844962634</v>
      </c>
      <c r="D121" s="79">
        <f t="shared" si="6"/>
        <v>0.0035354149902399336</v>
      </c>
      <c r="E121" s="79">
        <f t="shared" si="9"/>
        <v>0.4652670359147804</v>
      </c>
      <c r="F121" s="79"/>
      <c r="G121" s="83">
        <f t="shared" si="10"/>
        <v>0.005364560659013188</v>
      </c>
      <c r="H121" s="83">
        <f t="shared" si="11"/>
        <v>0.005364560659013188</v>
      </c>
      <c r="I121" s="82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5.75">
      <c r="A122" s="1">
        <v>112</v>
      </c>
      <c r="B122" s="80">
        <f t="shared" si="7"/>
        <v>0.005412889944229522</v>
      </c>
      <c r="C122" s="120">
        <f t="shared" si="8"/>
        <v>0.0034249684516566292</v>
      </c>
      <c r="D122" s="79">
        <f t="shared" si="6"/>
        <v>0.003517177468094962</v>
      </c>
      <c r="E122" s="79">
        <f t="shared" si="9"/>
        <v>0.46878421338287535</v>
      </c>
      <c r="F122" s="79"/>
      <c r="G122" s="83">
        <f t="shared" si="10"/>
        <v>0.005412889944229522</v>
      </c>
      <c r="H122" s="83">
        <f t="shared" si="11"/>
        <v>0.005412889944229522</v>
      </c>
      <c r="I122" s="82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5.75">
      <c r="A123" s="1">
        <v>113</v>
      </c>
      <c r="B123" s="80">
        <f t="shared" si="7"/>
        <v>0.005461219229445856</v>
      </c>
      <c r="C123" s="120">
        <f t="shared" si="8"/>
        <v>0.0034072307177891448</v>
      </c>
      <c r="D123" s="79">
        <f t="shared" si="6"/>
        <v>0.0034989621885166623</v>
      </c>
      <c r="E123" s="79">
        <f t="shared" si="9"/>
        <v>0.472283175571392</v>
      </c>
      <c r="F123" s="79"/>
      <c r="G123" s="83">
        <f t="shared" si="10"/>
        <v>0.005461219229445856</v>
      </c>
      <c r="H123" s="83">
        <f t="shared" si="11"/>
        <v>0.005461219229445856</v>
      </c>
      <c r="I123" s="82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5.75">
      <c r="A124" s="1">
        <v>114</v>
      </c>
      <c r="B124" s="80">
        <f t="shared" si="7"/>
        <v>0.005509548514662191</v>
      </c>
      <c r="C124" s="120">
        <f t="shared" si="8"/>
        <v>0.003389516462205644</v>
      </c>
      <c r="D124" s="79">
        <f t="shared" si="6"/>
        <v>0.003480771019318526</v>
      </c>
      <c r="E124" s="79">
        <f t="shared" si="9"/>
        <v>0.47576394659071053</v>
      </c>
      <c r="F124" s="79"/>
      <c r="G124" s="83">
        <f t="shared" si="10"/>
        <v>0.005509548514662191</v>
      </c>
      <c r="H124" s="83">
        <f t="shared" si="11"/>
        <v>0.005509548514662191</v>
      </c>
      <c r="I124" s="82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5.75">
      <c r="A125" s="1">
        <v>115</v>
      </c>
      <c r="B125" s="80">
        <f t="shared" si="7"/>
        <v>0.0055578777998785255</v>
      </c>
      <c r="C125" s="120">
        <f t="shared" si="8"/>
        <v>0.003371827442512576</v>
      </c>
      <c r="D125" s="79">
        <f t="shared" si="6"/>
        <v>0.003462605765426318</v>
      </c>
      <c r="E125" s="79">
        <f t="shared" si="9"/>
        <v>0.47922655235613687</v>
      </c>
      <c r="F125" s="79"/>
      <c r="G125" s="83">
        <f t="shared" si="10"/>
        <v>0.0055578777998785255</v>
      </c>
      <c r="H125" s="83">
        <f t="shared" si="11"/>
        <v>0.0055578777998785255</v>
      </c>
      <c r="I125" s="82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5.75">
      <c r="A126" s="1">
        <v>116</v>
      </c>
      <c r="B126" s="80">
        <f t="shared" si="7"/>
        <v>0.005606207085094859</v>
      </c>
      <c r="C126" s="120">
        <f t="shared" si="8"/>
        <v>0.0033541653574206687</v>
      </c>
      <c r="D126" s="79">
        <f t="shared" si="6"/>
        <v>0.003444468171284455</v>
      </c>
      <c r="E126" s="79">
        <f t="shared" si="9"/>
        <v>0.48267102052742134</v>
      </c>
      <c r="F126" s="79"/>
      <c r="G126" s="83">
        <f t="shared" si="10"/>
        <v>0.005606207085094859</v>
      </c>
      <c r="H126" s="83">
        <f t="shared" si="11"/>
        <v>0.005606207085094859</v>
      </c>
      <c r="I126" s="82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5.75">
      <c r="A127" s="1">
        <v>117</v>
      </c>
      <c r="B127" s="80">
        <f t="shared" si="7"/>
        <v>0.005654536370311193</v>
      </c>
      <c r="C127" s="120">
        <f t="shared" si="8"/>
        <v>0.0033365318481821116</v>
      </c>
      <c r="D127" s="79">
        <f t="shared" si="6"/>
        <v>0.0034263599223318844</v>
      </c>
      <c r="E127" s="79">
        <f t="shared" si="9"/>
        <v>0.4860973804497532</v>
      </c>
      <c r="F127" s="79"/>
      <c r="G127" s="83">
        <f t="shared" si="10"/>
        <v>0.005654536370311193</v>
      </c>
      <c r="H127" s="83">
        <f t="shared" si="11"/>
        <v>0.005654536370311193</v>
      </c>
      <c r="I127" s="82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5.75">
      <c r="A128" s="1">
        <v>118</v>
      </c>
      <c r="B128" s="80">
        <f t="shared" si="7"/>
        <v>0.005702865655527527</v>
      </c>
      <c r="C128" s="120">
        <f t="shared" si="8"/>
        <v>0.003318928500758156</v>
      </c>
      <c r="D128" s="79">
        <f t="shared" si="6"/>
        <v>0.0034082826472280406</v>
      </c>
      <c r="E128" s="79">
        <f t="shared" si="9"/>
        <v>0.48950566309698124</v>
      </c>
      <c r="F128" s="79"/>
      <c r="G128" s="83">
        <f t="shared" si="10"/>
        <v>0.005702865655527527</v>
      </c>
      <c r="H128" s="83">
        <f t="shared" si="11"/>
        <v>0.005702865655527527</v>
      </c>
      <c r="I128" s="82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5.75">
      <c r="A129" s="1">
        <v>119</v>
      </c>
      <c r="B129" s="80">
        <f t="shared" si="7"/>
        <v>0.0057511949407438616</v>
      </c>
      <c r="C129" s="120">
        <f t="shared" si="8"/>
        <v>0.0033013568473779786</v>
      </c>
      <c r="D129" s="79">
        <f t="shared" si="6"/>
        <v>0.0033902379194536746</v>
      </c>
      <c r="E129" s="79">
        <f t="shared" si="9"/>
        <v>0.49289590101643493</v>
      </c>
      <c r="F129" s="79"/>
      <c r="G129" s="83">
        <f t="shared" si="10"/>
        <v>0.0057511949407438616</v>
      </c>
      <c r="H129" s="83">
        <f t="shared" si="11"/>
        <v>0.0057511949407438616</v>
      </c>
      <c r="I129" s="82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5.75">
      <c r="A130" s="1">
        <v>120</v>
      </c>
      <c r="B130" s="80">
        <f t="shared" si="7"/>
        <v>0.005799524225960195</v>
      </c>
      <c r="C130" s="120">
        <f t="shared" si="8"/>
        <v>0.0032838183683311373</v>
      </c>
      <c r="D130" s="79">
        <f t="shared" si="6"/>
        <v>0.003372227259151572</v>
      </c>
      <c r="E130" s="79">
        <f t="shared" si="9"/>
        <v>0.49626812827558653</v>
      </c>
      <c r="F130" s="79"/>
      <c r="G130" s="83">
        <f t="shared" si="10"/>
        <v>0.005799524225960195</v>
      </c>
      <c r="H130" s="83">
        <f t="shared" si="11"/>
        <v>0.005799524225960195</v>
      </c>
      <c r="I130" s="82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5.75">
      <c r="A131" s="1">
        <v>121</v>
      </c>
      <c r="B131" s="80">
        <f t="shared" si="7"/>
        <v>0.00584785351117653</v>
      </c>
      <c r="C131" s="120">
        <f t="shared" si="8"/>
        <v>0.003266314493371114</v>
      </c>
      <c r="D131" s="79">
        <f t="shared" si="6"/>
        <v>0.0033542521345678793</v>
      </c>
      <c r="E131" s="79">
        <f t="shared" si="9"/>
        <v>0.4996223804101544</v>
      </c>
      <c r="F131" s="79"/>
      <c r="G131" s="83">
        <f t="shared" si="10"/>
        <v>0.00584785351117653</v>
      </c>
      <c r="H131" s="83">
        <f t="shared" si="11"/>
        <v>0.00584785351117653</v>
      </c>
      <c r="I131" s="82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5.75">
      <c r="A132" s="1">
        <v>122</v>
      </c>
      <c r="B132" s="80">
        <f t="shared" si="7"/>
        <v>0.005896182796392865</v>
      </c>
      <c r="C132" s="120">
        <f t="shared" si="8"/>
        <v>0.0032488466037435826</v>
      </c>
      <c r="D132" s="79">
        <f t="shared" si="6"/>
        <v>0.003336313964134979</v>
      </c>
      <c r="E132" s="79">
        <f t="shared" si="9"/>
        <v>0.5029586943742894</v>
      </c>
      <c r="F132" s="79"/>
      <c r="G132" s="83">
        <f t="shared" si="10"/>
        <v>0.005896182796392865</v>
      </c>
      <c r="H132" s="83">
        <f t="shared" si="11"/>
      </c>
      <c r="I132" s="82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5.75">
      <c r="A133" s="1">
        <v>123</v>
      </c>
      <c r="B133" s="80">
        <f t="shared" si="7"/>
        <v>0.005944512081609198</v>
      </c>
      <c r="C133" s="120">
        <f t="shared" si="8"/>
        <v>0.003231416033276535</v>
      </c>
      <c r="D133" s="79">
        <f t="shared" si="6"/>
        <v>0.0033184141175909656</v>
      </c>
      <c r="E133" s="79">
        <f t="shared" si="9"/>
        <v>0.5062771084918803</v>
      </c>
      <c r="F133" s="79"/>
      <c r="G133" s="83">
        <f t="shared" si="10"/>
        <v>0.005944512081609198</v>
      </c>
      <c r="H133" s="83">
        <f t="shared" si="11"/>
      </c>
      <c r="I133" s="82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5.75">
      <c r="A134" s="1">
        <v>124</v>
      </c>
      <c r="B134" s="80">
        <f t="shared" si="7"/>
        <v>0.005992841366825532</v>
      </c>
      <c r="C134" s="120">
        <f t="shared" si="8"/>
        <v>0.00321402406979443</v>
      </c>
      <c r="D134" s="79">
        <f t="shared" si="6"/>
        <v>0.0033005539174318656</v>
      </c>
      <c r="E134" s="79">
        <f t="shared" si="9"/>
        <v>0.5095776624093122</v>
      </c>
      <c r="F134" s="79"/>
      <c r="G134" s="83">
        <f t="shared" si="10"/>
        <v>0.005992841366825532</v>
      </c>
      <c r="H134" s="83">
        <f t="shared" si="11"/>
      </c>
      <c r="I134" s="82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5.75">
      <c r="A135" s="1">
        <v>125</v>
      </c>
      <c r="B135" s="80">
        <f t="shared" si="7"/>
        <v>0.006041170652041866</v>
      </c>
      <c r="C135" s="120">
        <f t="shared" si="8"/>
        <v>0.00319667195700013</v>
      </c>
      <c r="D135" s="79">
        <f t="shared" si="6"/>
        <v>0.003282734640844242</v>
      </c>
      <c r="E135" s="79">
        <f t="shared" si="9"/>
        <v>0.5128603970501565</v>
      </c>
      <c r="F135" s="79"/>
      <c r="G135" s="83">
        <f t="shared" si="10"/>
        <v>0.006041170652041866</v>
      </c>
      <c r="H135" s="83">
        <f t="shared" si="11"/>
      </c>
      <c r="I135" s="82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5.75">
      <c r="A136" s="1">
        <v>126</v>
      </c>
      <c r="B136" s="80">
        <f t="shared" si="7"/>
        <v>0.006089499937258201</v>
      </c>
      <c r="C136" s="120">
        <f t="shared" si="8"/>
        <v>0.0031793608950976826</v>
      </c>
      <c r="D136" s="79">
        <f t="shared" si="6"/>
        <v>0.0032649575203447423</v>
      </c>
      <c r="E136" s="79">
        <f t="shared" si="9"/>
        <v>0.5161253545705012</v>
      </c>
      <c r="F136" s="79"/>
      <c r="G136" s="83">
        <f t="shared" si="10"/>
        <v>0.006089499937258201</v>
      </c>
      <c r="H136" s="83">
        <f t="shared" si="11"/>
      </c>
      <c r="I136" s="82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5.75">
      <c r="A137" s="1">
        <v>127</v>
      </c>
      <c r="B137" s="80">
        <f t="shared" si="7"/>
        <v>0.0061378292224745345</v>
      </c>
      <c r="C137" s="120">
        <f t="shared" si="8"/>
        <v>0.0031620920430778243</v>
      </c>
      <c r="D137" s="79">
        <f t="shared" si="6"/>
        <v>0.0032472237461271336</v>
      </c>
      <c r="E137" s="79">
        <f t="shared" si="9"/>
        <v>0.5193725783166284</v>
      </c>
      <c r="F137" s="79"/>
      <c r="G137" s="83">
        <f t="shared" si="10"/>
        <v>0.0061378292224745345</v>
      </c>
      <c r="H137" s="83">
        <f t="shared" si="11"/>
      </c>
      <c r="I137" s="82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5.75">
      <c r="A138" s="1">
        <v>128</v>
      </c>
      <c r="B138" s="80">
        <f t="shared" si="7"/>
        <v>0.006186158507690868</v>
      </c>
      <c r="C138" s="120">
        <f t="shared" si="8"/>
        <v>0.0031448665187657765</v>
      </c>
      <c r="D138" s="79">
        <f aca="true" t="shared" si="12" ref="D138:D201">C138/$D$7</f>
        <v>0.0032295344661113857</v>
      </c>
      <c r="E138" s="79">
        <f t="shared" si="9"/>
        <v>0.5226021127827398</v>
      </c>
      <c r="F138" s="79"/>
      <c r="G138" s="83">
        <f t="shared" si="10"/>
        <v>0.006186158507690868</v>
      </c>
      <c r="H138" s="83">
        <f t="shared" si="11"/>
      </c>
      <c r="I138" s="82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5.75">
      <c r="A139" s="1">
        <v>129</v>
      </c>
      <c r="B139" s="80">
        <f aca="true" t="shared" si="13" ref="B139:B202">$C$4+($C$5-$C$4)*A139/502</f>
        <v>0.006234487792907203</v>
      </c>
      <c r="C139" s="120">
        <f aca="true" t="shared" si="14" ref="C139:C202">BETADIST((B139+B140)/2,$H$2,$H$3)-BETADIST((B138+B139)/2,$H$2,$H$3)</f>
        <v>0.0031276854012288746</v>
      </c>
      <c r="D139" s="79">
        <f t="shared" si="12"/>
        <v>0.00321189078841612</v>
      </c>
      <c r="E139" s="79">
        <f aca="true" t="shared" si="15" ref="E139:E202">D139+E138</f>
        <v>0.5258140035711559</v>
      </c>
      <c r="F139" s="79"/>
      <c r="G139" s="83">
        <f aca="true" t="shared" si="16" ref="G139:G202">IF(E139&lt;=0.95,B139,"")</f>
        <v>0.006234487792907203</v>
      </c>
      <c r="H139" s="83">
        <f aca="true" t="shared" si="17" ref="H139:H202">IF($E139&lt;=0.5,$B139,"")</f>
      </c>
      <c r="I139" s="82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5.75">
      <c r="A140" s="1">
        <v>130</v>
      </c>
      <c r="B140" s="80">
        <f t="shared" si="13"/>
        <v>0.006282817078123537</v>
      </c>
      <c r="C140" s="120">
        <f t="shared" si="14"/>
        <v>0.003110549730922174</v>
      </c>
      <c r="D140" s="79">
        <f t="shared" si="12"/>
        <v>0.0031942937815081355</v>
      </c>
      <c r="E140" s="79">
        <f t="shared" si="15"/>
        <v>0.5290082973526641</v>
      </c>
      <c r="F140" s="79"/>
      <c r="G140" s="83">
        <f t="shared" si="16"/>
        <v>0.006282817078123537</v>
      </c>
      <c r="H140" s="83">
        <f t="shared" si="17"/>
      </c>
      <c r="I140" s="82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5.75">
      <c r="A141" s="1">
        <v>131</v>
      </c>
      <c r="B141" s="80">
        <f t="shared" si="13"/>
        <v>0.006331146363339871</v>
      </c>
      <c r="C141" s="120">
        <f t="shared" si="14"/>
        <v>0.0030934605116780256</v>
      </c>
      <c r="D141" s="79">
        <f t="shared" si="12"/>
        <v>0.0031767444762455478</v>
      </c>
      <c r="E141" s="79">
        <f t="shared" si="15"/>
        <v>0.5321850418289096</v>
      </c>
      <c r="F141" s="79"/>
      <c r="G141" s="83">
        <f t="shared" si="16"/>
        <v>0.006331146363339871</v>
      </c>
      <c r="H141" s="83">
        <f t="shared" si="17"/>
      </c>
      <c r="I141" s="82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5.75">
      <c r="A142" s="1">
        <v>132</v>
      </c>
      <c r="B142" s="80">
        <f t="shared" si="13"/>
        <v>0.006379475648556205</v>
      </c>
      <c r="C142" s="120">
        <f t="shared" si="14"/>
        <v>0.003076418711200346</v>
      </c>
      <c r="D142" s="79">
        <f t="shared" si="12"/>
        <v>0.0031592438663853688</v>
      </c>
      <c r="E142" s="79">
        <f t="shared" si="15"/>
        <v>0.5353442856952949</v>
      </c>
      <c r="F142" s="79"/>
      <c r="G142" s="83">
        <f t="shared" si="16"/>
        <v>0.006379475648556205</v>
      </c>
      <c r="H142" s="83">
        <f t="shared" si="17"/>
      </c>
      <c r="I142" s="82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5.75">
      <c r="A143" s="1">
        <v>133</v>
      </c>
      <c r="B143" s="80">
        <f t="shared" si="13"/>
        <v>0.00642780493377254</v>
      </c>
      <c r="C143" s="120">
        <f t="shared" si="14"/>
        <v>0.0030594252623432627</v>
      </c>
      <c r="D143" s="79">
        <f t="shared" si="12"/>
        <v>0.003141792909896573</v>
      </c>
      <c r="E143" s="79">
        <f t="shared" si="15"/>
        <v>0.5384860786051915</v>
      </c>
      <c r="F143" s="79"/>
      <c r="G143" s="83">
        <f t="shared" si="16"/>
        <v>0.00642780493377254</v>
      </c>
      <c r="H143" s="83">
        <f t="shared" si="17"/>
      </c>
      <c r="I143" s="82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5.75">
      <c r="A144" s="1">
        <v>134</v>
      </c>
      <c r="B144" s="80">
        <f t="shared" si="13"/>
        <v>0.006476134218988873</v>
      </c>
      <c r="C144" s="120">
        <f t="shared" si="14"/>
        <v>0.003042481064191249</v>
      </c>
      <c r="D144" s="79">
        <f t="shared" si="12"/>
        <v>0.003124392530069316</v>
      </c>
      <c r="E144" s="79">
        <f t="shared" si="15"/>
        <v>0.5416104711352608</v>
      </c>
      <c r="F144" s="79"/>
      <c r="G144" s="83">
        <f t="shared" si="16"/>
        <v>0.006476134218988873</v>
      </c>
      <c r="H144" s="83">
        <f t="shared" si="17"/>
      </c>
      <c r="I144" s="82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5.75">
      <c r="A145" s="1">
        <v>135</v>
      </c>
      <c r="B145" s="80">
        <f t="shared" si="13"/>
        <v>0.006524463504205207</v>
      </c>
      <c r="C145" s="120">
        <f t="shared" si="14"/>
        <v>0.0030255869830171367</v>
      </c>
      <c r="D145" s="79">
        <f t="shared" si="12"/>
        <v>0.0031070436164987356</v>
      </c>
      <c r="E145" s="79">
        <f t="shared" si="15"/>
        <v>0.5447175147517596</v>
      </c>
      <c r="F145" s="79"/>
      <c r="G145" s="83">
        <f t="shared" si="16"/>
        <v>0.006524463504205207</v>
      </c>
      <c r="H145" s="83">
        <f t="shared" si="17"/>
      </c>
      <c r="I145" s="82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5.75">
      <c r="A146" s="1">
        <v>136</v>
      </c>
      <c r="B146" s="80">
        <f t="shared" si="13"/>
        <v>0.006572792789421542</v>
      </c>
      <c r="C146" s="120">
        <f t="shared" si="14"/>
        <v>0.00300874385286376</v>
      </c>
      <c r="D146" s="79">
        <f t="shared" si="12"/>
        <v>0.0030897470256822583</v>
      </c>
      <c r="E146" s="79">
        <f t="shared" si="15"/>
        <v>0.5478072617774418</v>
      </c>
      <c r="F146" s="79"/>
      <c r="G146" s="83">
        <f t="shared" si="16"/>
        <v>0.006572792789421542</v>
      </c>
      <c r="H146" s="83">
        <f t="shared" si="17"/>
      </c>
      <c r="I146" s="82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5.75">
      <c r="A147" s="1">
        <v>137</v>
      </c>
      <c r="B147" s="80">
        <f t="shared" si="13"/>
        <v>0.006621122074637876</v>
      </c>
      <c r="C147" s="120">
        <f t="shared" si="14"/>
        <v>0.0029919524773374118</v>
      </c>
      <c r="D147" s="79">
        <f t="shared" si="12"/>
        <v>0.0030725035828613394</v>
      </c>
      <c r="E147" s="79">
        <f t="shared" si="15"/>
        <v>0.5508797653603031</v>
      </c>
      <c r="F147" s="79"/>
      <c r="G147" s="83">
        <f t="shared" si="16"/>
        <v>0.006621122074637876</v>
      </c>
      <c r="H147" s="83">
        <f t="shared" si="17"/>
      </c>
      <c r="I147" s="82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5.75">
      <c r="A148" s="1">
        <v>138</v>
      </c>
      <c r="B148" s="80">
        <f t="shared" si="13"/>
        <v>0.0066694513598542105</v>
      </c>
      <c r="C148" s="120">
        <f t="shared" si="14"/>
        <v>0.0029752136295286835</v>
      </c>
      <c r="D148" s="79">
        <f t="shared" si="12"/>
        <v>0.0030553140819401694</v>
      </c>
      <c r="E148" s="79">
        <f t="shared" si="15"/>
        <v>0.5539350794422433</v>
      </c>
      <c r="F148" s="79"/>
      <c r="G148" s="83">
        <f t="shared" si="16"/>
        <v>0.0066694513598542105</v>
      </c>
      <c r="H148" s="83">
        <f t="shared" si="17"/>
      </c>
      <c r="I148" s="82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5.75">
      <c r="A149" s="1">
        <v>139</v>
      </c>
      <c r="B149" s="80">
        <f t="shared" si="13"/>
        <v>0.006717780645070544</v>
      </c>
      <c r="C149" s="120">
        <f t="shared" si="14"/>
        <v>0.0029585280533263036</v>
      </c>
      <c r="D149" s="79">
        <f t="shared" si="12"/>
        <v>0.0030381792868348872</v>
      </c>
      <c r="E149" s="79">
        <f t="shared" si="15"/>
        <v>0.5569732587290782</v>
      </c>
      <c r="F149" s="79"/>
      <c r="G149" s="83">
        <f t="shared" si="16"/>
        <v>0.006717780645070544</v>
      </c>
      <c r="H149" s="83">
        <f t="shared" si="17"/>
      </c>
      <c r="I149" s="82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5.75">
      <c r="A150" s="1">
        <v>140</v>
      </c>
      <c r="B150" s="80">
        <f t="shared" si="13"/>
        <v>0.006766109930286878</v>
      </c>
      <c r="C150" s="120">
        <f t="shared" si="14"/>
        <v>0.0029418964645518964</v>
      </c>
      <c r="D150" s="79">
        <f t="shared" si="12"/>
        <v>0.0030210999326388877</v>
      </c>
      <c r="E150" s="79">
        <f t="shared" si="15"/>
        <v>0.5599943586617171</v>
      </c>
      <c r="F150" s="79"/>
      <c r="G150" s="83">
        <f t="shared" si="16"/>
        <v>0.006766109930286878</v>
      </c>
      <c r="H150" s="83">
        <f t="shared" si="17"/>
      </c>
      <c r="I150" s="82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5.75">
      <c r="A151" s="1">
        <v>141</v>
      </c>
      <c r="B151" s="80">
        <f t="shared" si="13"/>
        <v>0.006814439215503212</v>
      </c>
      <c r="C151" s="120">
        <f t="shared" si="14"/>
        <v>0.0029253195511272923</v>
      </c>
      <c r="D151" s="79">
        <f t="shared" si="12"/>
        <v>0.003004076725794639</v>
      </c>
      <c r="E151" s="79">
        <f t="shared" si="15"/>
        <v>0.5629984353875117</v>
      </c>
      <c r="F151" s="79"/>
      <c r="G151" s="83">
        <f t="shared" si="16"/>
        <v>0.006814439215503212</v>
      </c>
      <c r="H151" s="83">
        <f t="shared" si="17"/>
      </c>
      <c r="I151" s="82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5.75">
      <c r="A152" s="1">
        <v>142</v>
      </c>
      <c r="B152" s="80">
        <f t="shared" si="13"/>
        <v>0.0068627685007195465</v>
      </c>
      <c r="C152" s="120">
        <f t="shared" si="14"/>
        <v>0.0029087979743144254</v>
      </c>
      <c r="D152" s="79">
        <f t="shared" si="12"/>
        <v>0.0029871103453669567</v>
      </c>
      <c r="E152" s="79">
        <f t="shared" si="15"/>
        <v>0.5659855457328786</v>
      </c>
      <c r="F152" s="79"/>
      <c r="G152" s="83">
        <f t="shared" si="16"/>
        <v>0.0068627685007195465</v>
      </c>
      <c r="H152" s="83">
        <f t="shared" si="17"/>
      </c>
      <c r="I152" s="82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5.75">
      <c r="A153" s="1">
        <v>143</v>
      </c>
      <c r="B153" s="80">
        <f t="shared" si="13"/>
        <v>0.006911097785935881</v>
      </c>
      <c r="C153" s="120">
        <f t="shared" si="14"/>
        <v>0.0028923323692968683</v>
      </c>
      <c r="D153" s="79">
        <f t="shared" si="12"/>
        <v>0.0029702014436402005</v>
      </c>
      <c r="E153" s="79">
        <f t="shared" si="15"/>
        <v>0.5689557471765189</v>
      </c>
      <c r="F153" s="79"/>
      <c r="G153" s="83">
        <f t="shared" si="16"/>
        <v>0.006911097785935881</v>
      </c>
      <c r="H153" s="83">
        <f t="shared" si="17"/>
      </c>
      <c r="I153" s="82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5.75">
      <c r="A154" s="1">
        <v>144</v>
      </c>
      <c r="B154" s="80">
        <f t="shared" si="13"/>
        <v>0.006959427071152215</v>
      </c>
      <c r="C154" s="120">
        <f t="shared" si="14"/>
        <v>0.0028759233460263767</v>
      </c>
      <c r="D154" s="79">
        <f t="shared" si="12"/>
        <v>0.0029533506469876054</v>
      </c>
      <c r="E154" s="79">
        <f t="shared" si="15"/>
        <v>0.5719090978235065</v>
      </c>
      <c r="F154" s="79"/>
      <c r="G154" s="83">
        <f t="shared" si="16"/>
        <v>0.006959427071152215</v>
      </c>
      <c r="H154" s="83">
        <f t="shared" si="17"/>
      </c>
      <c r="I154" s="82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5.75">
      <c r="A155" s="1">
        <v>145</v>
      </c>
      <c r="B155" s="80">
        <f t="shared" si="13"/>
        <v>0.00700775635636855</v>
      </c>
      <c r="C155" s="120">
        <f t="shared" si="14"/>
        <v>0.0028595714897492464</v>
      </c>
      <c r="D155" s="79">
        <f t="shared" si="12"/>
        <v>0.0029365585564118126</v>
      </c>
      <c r="E155" s="79">
        <f t="shared" si="15"/>
        <v>0.5748456563799184</v>
      </c>
      <c r="F155" s="79"/>
      <c r="G155" s="83">
        <f t="shared" si="16"/>
        <v>0.00700775635636855</v>
      </c>
      <c r="H155" s="83">
        <f t="shared" si="17"/>
      </c>
      <c r="I155" s="82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5.75">
      <c r="A156" s="1">
        <v>146</v>
      </c>
      <c r="B156" s="80">
        <f t="shared" si="13"/>
        <v>0.007056085641584883</v>
      </c>
      <c r="C156" s="120">
        <f t="shared" si="14"/>
        <v>0.002843277361984309</v>
      </c>
      <c r="D156" s="79">
        <f t="shared" si="12"/>
        <v>0.002919825748549195</v>
      </c>
      <c r="E156" s="79">
        <f t="shared" si="15"/>
        <v>0.5777654821284676</v>
      </c>
      <c r="F156" s="79"/>
      <c r="G156" s="83">
        <f t="shared" si="16"/>
        <v>0.007056085641584883</v>
      </c>
      <c r="H156" s="83">
        <f t="shared" si="17"/>
      </c>
      <c r="I156" s="82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5.75">
      <c r="A157" s="1">
        <v>147</v>
      </c>
      <c r="B157" s="80">
        <f t="shared" si="13"/>
        <v>0.007104414926801217</v>
      </c>
      <c r="C157" s="120">
        <f t="shared" si="14"/>
        <v>0.002827041500701566</v>
      </c>
      <c r="D157" s="79">
        <f t="shared" si="12"/>
        <v>0.002903152775853298</v>
      </c>
      <c r="E157" s="79">
        <f t="shared" si="15"/>
        <v>0.5806686349043209</v>
      </c>
      <c r="F157" s="79"/>
      <c r="G157" s="83">
        <f t="shared" si="16"/>
        <v>0.007104414926801217</v>
      </c>
      <c r="H157" s="83">
        <f t="shared" si="17"/>
      </c>
      <c r="I157" s="82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5.75">
      <c r="A158" s="1">
        <v>148</v>
      </c>
      <c r="B158" s="80">
        <f t="shared" si="13"/>
        <v>0.007152744212017551</v>
      </c>
      <c r="C158" s="120">
        <f t="shared" si="14"/>
        <v>0.0028108644217692547</v>
      </c>
      <c r="D158" s="79">
        <f t="shared" si="12"/>
        <v>0.0028865401680808677</v>
      </c>
      <c r="E158" s="79">
        <f t="shared" si="15"/>
        <v>0.5835551750724017</v>
      </c>
      <c r="F158" s="79"/>
      <c r="G158" s="83">
        <f t="shared" si="16"/>
        <v>0.007152744212017551</v>
      </c>
      <c r="H158" s="83">
        <f t="shared" si="17"/>
      </c>
      <c r="I158" s="82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5.75">
      <c r="A159" s="1">
        <v>149</v>
      </c>
      <c r="B159" s="80">
        <f t="shared" si="13"/>
        <v>0.007201073497233886</v>
      </c>
      <c r="C159" s="120">
        <f t="shared" si="14"/>
        <v>0.0027947466185458403</v>
      </c>
      <c r="D159" s="79">
        <f t="shared" si="12"/>
        <v>0.0028699884318728565</v>
      </c>
      <c r="E159" s="79">
        <f t="shared" si="15"/>
        <v>0.5864251635042745</v>
      </c>
      <c r="F159" s="79"/>
      <c r="G159" s="83">
        <f t="shared" si="16"/>
        <v>0.007201073497233886</v>
      </c>
      <c r="H159" s="83">
        <f t="shared" si="17"/>
      </c>
      <c r="I159" s="82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5.75">
      <c r="A160" s="1">
        <v>150</v>
      </c>
      <c r="B160" s="80">
        <f t="shared" si="13"/>
        <v>0.00724940278245022</v>
      </c>
      <c r="C160" s="120">
        <f t="shared" si="14"/>
        <v>0.002778688563547682</v>
      </c>
      <c r="D160" s="79">
        <f t="shared" si="12"/>
        <v>0.002853498052466987</v>
      </c>
      <c r="E160" s="79">
        <f t="shared" si="15"/>
        <v>0.5892786615567416</v>
      </c>
      <c r="F160" s="79"/>
      <c r="G160" s="83">
        <f t="shared" si="16"/>
        <v>0.00724940278245022</v>
      </c>
      <c r="H160" s="83">
        <f t="shared" si="17"/>
      </c>
      <c r="I160" s="82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5.75">
      <c r="A161" s="1">
        <v>151</v>
      </c>
      <c r="B161" s="80">
        <f t="shared" si="13"/>
        <v>0.007297732067666553</v>
      </c>
      <c r="C161" s="120">
        <f t="shared" si="14"/>
        <v>0.0027626907081639285</v>
      </c>
      <c r="D161" s="79">
        <f t="shared" si="12"/>
        <v>0.0028370694934049716</v>
      </c>
      <c r="E161" s="79">
        <f t="shared" si="15"/>
        <v>0.5921157310501466</v>
      </c>
      <c r="F161" s="79"/>
      <c r="G161" s="83">
        <f t="shared" si="16"/>
        <v>0.007297732067666553</v>
      </c>
      <c r="H161" s="83">
        <f t="shared" si="17"/>
      </c>
      <c r="I161" s="82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5.75">
      <c r="A162" s="1">
        <v>152</v>
      </c>
      <c r="B162" s="80">
        <f t="shared" si="13"/>
        <v>0.007346061352882888</v>
      </c>
      <c r="C162" s="120">
        <f t="shared" si="14"/>
        <v>0.0027467534837801733</v>
      </c>
      <c r="D162" s="79">
        <f t="shared" si="12"/>
        <v>0.0028207031976864214</v>
      </c>
      <c r="E162" s="79">
        <f t="shared" si="15"/>
        <v>0.594936434247833</v>
      </c>
      <c r="F162" s="79"/>
      <c r="G162" s="83">
        <f t="shared" si="16"/>
        <v>0.007346061352882888</v>
      </c>
      <c r="H162" s="83">
        <f t="shared" si="17"/>
      </c>
      <c r="I162" s="82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5.75">
      <c r="A163" s="1">
        <v>153</v>
      </c>
      <c r="B163" s="80">
        <f t="shared" si="13"/>
        <v>0.007394390638099222</v>
      </c>
      <c r="C163" s="120">
        <f t="shared" si="14"/>
        <v>0.0027308773021959</v>
      </c>
      <c r="D163" s="79">
        <f t="shared" si="12"/>
        <v>0.002804399588197528</v>
      </c>
      <c r="E163" s="79">
        <f t="shared" si="15"/>
        <v>0.5977408338360306</v>
      </c>
      <c r="F163" s="79"/>
      <c r="G163" s="83">
        <f t="shared" si="16"/>
        <v>0.007394390638099222</v>
      </c>
      <c r="H163" s="83">
        <f t="shared" si="17"/>
      </c>
      <c r="I163" s="82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5.75">
      <c r="A164" s="1">
        <v>154</v>
      </c>
      <c r="B164" s="80">
        <f t="shared" si="13"/>
        <v>0.007442719923315556</v>
      </c>
      <c r="C164" s="120">
        <f t="shared" si="14"/>
        <v>0.0027150625558637342</v>
      </c>
      <c r="D164" s="79">
        <f t="shared" si="12"/>
        <v>0.002788159067956757</v>
      </c>
      <c r="E164" s="79">
        <f t="shared" si="15"/>
        <v>0.6005289929039873</v>
      </c>
      <c r="F164" s="79"/>
      <c r="G164" s="83">
        <f t="shared" si="16"/>
        <v>0.007442719923315556</v>
      </c>
      <c r="H164" s="83">
        <f t="shared" si="17"/>
      </c>
      <c r="I164" s="82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5.75">
      <c r="A165" s="1">
        <v>155</v>
      </c>
      <c r="B165" s="80">
        <f t="shared" si="13"/>
        <v>0.00749104920853189</v>
      </c>
      <c r="C165" s="120">
        <f t="shared" si="14"/>
        <v>0.002699309619020318</v>
      </c>
      <c r="D165" s="79">
        <f t="shared" si="12"/>
        <v>0.00277198202127617</v>
      </c>
      <c r="E165" s="79">
        <f t="shared" si="15"/>
        <v>0.6033009749252635</v>
      </c>
      <c r="F165" s="79"/>
      <c r="G165" s="83">
        <f t="shared" si="16"/>
        <v>0.00749104920853189</v>
      </c>
      <c r="H165" s="83">
        <f t="shared" si="17"/>
      </c>
      <c r="I165" s="82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5.75">
      <c r="A166" s="1">
        <v>156</v>
      </c>
      <c r="B166" s="80">
        <f t="shared" si="13"/>
        <v>0.007539378493748225</v>
      </c>
      <c r="C166" s="120">
        <f t="shared" si="14"/>
        <v>0.0026836188476755396</v>
      </c>
      <c r="D166" s="79">
        <f t="shared" si="12"/>
        <v>0.0027558688137503634</v>
      </c>
      <c r="E166" s="79">
        <f t="shared" si="15"/>
        <v>0.6060568437390138</v>
      </c>
      <c r="F166" s="79"/>
      <c r="G166" s="83">
        <f t="shared" si="16"/>
        <v>0.007539378493748225</v>
      </c>
      <c r="H166" s="83">
        <f t="shared" si="17"/>
      </c>
      <c r="I166" s="82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5.75">
      <c r="A167" s="1">
        <v>157</v>
      </c>
      <c r="B167" s="80">
        <f t="shared" si="13"/>
        <v>0.007587707778964559</v>
      </c>
      <c r="C167" s="120">
        <f t="shared" si="14"/>
        <v>0.0026679905801887394</v>
      </c>
      <c r="D167" s="79">
        <f t="shared" si="12"/>
        <v>0.002739819792848186</v>
      </c>
      <c r="E167" s="79">
        <f t="shared" si="15"/>
        <v>0.608796663531862</v>
      </c>
      <c r="F167" s="79"/>
      <c r="G167" s="83">
        <f t="shared" si="16"/>
        <v>0.007587707778964559</v>
      </c>
      <c r="H167" s="83">
        <f t="shared" si="17"/>
      </c>
      <c r="I167" s="82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5.75">
      <c r="A168" s="1">
        <v>158</v>
      </c>
      <c r="B168" s="80">
        <f t="shared" si="13"/>
        <v>0.007636037064180892</v>
      </c>
      <c r="C168" s="120">
        <f t="shared" si="14"/>
        <v>0.0026524251379919095</v>
      </c>
      <c r="D168" s="79">
        <f t="shared" si="12"/>
        <v>0.002723835288655412</v>
      </c>
      <c r="E168" s="79">
        <f t="shared" si="15"/>
        <v>0.6115204988205174</v>
      </c>
      <c r="F168" s="79"/>
      <c r="G168" s="83">
        <f t="shared" si="16"/>
        <v>0.007636037064180892</v>
      </c>
      <c r="H168" s="83">
        <f t="shared" si="17"/>
      </c>
      <c r="I168" s="82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5.75">
      <c r="A169" s="1">
        <v>159</v>
      </c>
      <c r="B169" s="80">
        <f t="shared" si="13"/>
        <v>0.007684366349397227</v>
      </c>
      <c r="C169" s="120">
        <f t="shared" si="14"/>
        <v>0.002636922825784871</v>
      </c>
      <c r="D169" s="79">
        <f t="shared" si="12"/>
        <v>0.00270791561407517</v>
      </c>
      <c r="E169" s="79">
        <f t="shared" si="15"/>
        <v>0.6142284144345925</v>
      </c>
      <c r="F169" s="79"/>
      <c r="G169" s="83">
        <f t="shared" si="16"/>
        <v>0.007684366349397227</v>
      </c>
      <c r="H169" s="83">
        <f t="shared" si="17"/>
      </c>
      <c r="I169" s="82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5.75">
      <c r="A170" s="1">
        <v>160</v>
      </c>
      <c r="B170" s="80">
        <f t="shared" si="13"/>
        <v>0.007732695634613561</v>
      </c>
      <c r="C170" s="120">
        <f t="shared" si="14"/>
        <v>0.002621483932240598</v>
      </c>
      <c r="D170" s="79">
        <f t="shared" si="12"/>
        <v>0.0026920610655522576</v>
      </c>
      <c r="E170" s="79">
        <f t="shared" si="15"/>
        <v>0.6169204755001448</v>
      </c>
      <c r="F170" s="79"/>
      <c r="G170" s="83">
        <f t="shared" si="16"/>
        <v>0.007732695634613561</v>
      </c>
      <c r="H170" s="83">
        <f t="shared" si="17"/>
      </c>
      <c r="I170" s="82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5.75">
      <c r="A171" s="1">
        <v>161</v>
      </c>
      <c r="B171" s="80">
        <f t="shared" si="13"/>
        <v>0.0077810249198298955</v>
      </c>
      <c r="C171" s="120">
        <f t="shared" si="14"/>
        <v>0.002606108730205059</v>
      </c>
      <c r="D171" s="79">
        <f t="shared" si="12"/>
        <v>0.0026762719232783635</v>
      </c>
      <c r="E171" s="79">
        <f t="shared" si="15"/>
        <v>0.6195967474234232</v>
      </c>
      <c r="F171" s="79"/>
      <c r="G171" s="83">
        <f t="shared" si="16"/>
        <v>0.0077810249198298955</v>
      </c>
      <c r="H171" s="83">
        <f t="shared" si="17"/>
      </c>
      <c r="I171" s="82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5.75">
      <c r="A172" s="1">
        <v>162</v>
      </c>
      <c r="B172" s="80">
        <f t="shared" si="13"/>
        <v>0.00782935420504623</v>
      </c>
      <c r="C172" s="120">
        <f t="shared" si="14"/>
        <v>0.0025907974772099163</v>
      </c>
      <c r="D172" s="79">
        <f t="shared" si="12"/>
        <v>0.002660548451718569</v>
      </c>
      <c r="E172" s="79">
        <f t="shared" si="15"/>
        <v>0.6222572958751418</v>
      </c>
      <c r="F172" s="79"/>
      <c r="G172" s="83">
        <f t="shared" si="16"/>
        <v>0.00782935420504623</v>
      </c>
      <c r="H172" s="83">
        <f t="shared" si="17"/>
      </c>
      <c r="I172" s="82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5.75">
      <c r="A173" s="1">
        <v>163</v>
      </c>
      <c r="B173" s="80">
        <f t="shared" si="13"/>
        <v>0.007877683490262565</v>
      </c>
      <c r="C173" s="120">
        <f t="shared" si="14"/>
        <v>0.002575550415989558</v>
      </c>
      <c r="D173" s="79">
        <f t="shared" si="12"/>
        <v>0.0026448909001422997</v>
      </c>
      <c r="E173" s="79">
        <f t="shared" si="15"/>
        <v>0.6249021867752841</v>
      </c>
      <c r="F173" s="79"/>
      <c r="G173" s="83">
        <f t="shared" si="16"/>
        <v>0.007877683490262565</v>
      </c>
      <c r="H173" s="83">
        <f t="shared" si="17"/>
      </c>
      <c r="I173" s="82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5.75">
      <c r="A174" s="1">
        <v>164</v>
      </c>
      <c r="B174" s="80">
        <f t="shared" si="13"/>
        <v>0.0079260127754789</v>
      </c>
      <c r="C174" s="120">
        <f t="shared" si="14"/>
        <v>0.0025603677747148</v>
      </c>
      <c r="D174" s="79">
        <f t="shared" si="12"/>
        <v>0.0026292995028633207</v>
      </c>
      <c r="E174" s="79">
        <f t="shared" si="15"/>
        <v>0.6275314862781474</v>
      </c>
      <c r="F174" s="79"/>
      <c r="G174" s="83">
        <f t="shared" si="16"/>
        <v>0.0079260127754789</v>
      </c>
      <c r="H174" s="83">
        <f t="shared" si="17"/>
      </c>
      <c r="I174" s="82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5.75">
      <c r="A175" s="1">
        <v>165</v>
      </c>
      <c r="B175" s="80">
        <f t="shared" si="13"/>
        <v>0.007974342060695232</v>
      </c>
      <c r="C175" s="120">
        <f t="shared" si="14"/>
        <v>0.0025452497675118035</v>
      </c>
      <c r="D175" s="79">
        <f t="shared" si="12"/>
        <v>0.002613774479772624</v>
      </c>
      <c r="E175" s="79">
        <f t="shared" si="15"/>
        <v>0.63014526075792</v>
      </c>
      <c r="F175" s="79"/>
      <c r="G175" s="83">
        <f t="shared" si="16"/>
        <v>0.007974342060695232</v>
      </c>
      <c r="H175" s="83">
        <f t="shared" si="17"/>
      </c>
      <c r="I175" s="82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5.75">
      <c r="A176" s="1">
        <v>166</v>
      </c>
      <c r="B176" s="80">
        <f t="shared" si="13"/>
        <v>0.008022671345911565</v>
      </c>
      <c r="C176" s="120">
        <f t="shared" si="14"/>
        <v>0.002530196594863643</v>
      </c>
      <c r="D176" s="79">
        <f t="shared" si="12"/>
        <v>0.002598316036750807</v>
      </c>
      <c r="E176" s="79">
        <f t="shared" si="15"/>
        <v>0.6327435767946707</v>
      </c>
      <c r="F176" s="79"/>
      <c r="G176" s="83">
        <f t="shared" si="16"/>
        <v>0.008022671345911565</v>
      </c>
      <c r="H176" s="83">
        <f t="shared" si="17"/>
      </c>
      <c r="I176" s="82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5.75">
      <c r="A177" s="1">
        <v>167</v>
      </c>
      <c r="B177" s="80">
        <f t="shared" si="13"/>
        <v>0.008071000631127902</v>
      </c>
      <c r="C177" s="120">
        <f t="shared" si="14"/>
        <v>0.002515208443685135</v>
      </c>
      <c r="D177" s="79">
        <f t="shared" si="12"/>
        <v>0.002582924365744918</v>
      </c>
      <c r="E177" s="79">
        <f t="shared" si="15"/>
        <v>0.6353265011604157</v>
      </c>
      <c r="F177" s="79"/>
      <c r="G177" s="83">
        <f t="shared" si="16"/>
        <v>0.008071000631127902</v>
      </c>
      <c r="H177" s="83">
        <f t="shared" si="17"/>
      </c>
      <c r="I177" s="82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5.75">
      <c r="A178" s="1">
        <v>168</v>
      </c>
      <c r="B178" s="80">
        <f t="shared" si="13"/>
        <v>0.008119329916344235</v>
      </c>
      <c r="C178" s="120">
        <f t="shared" si="14"/>
        <v>0.0025002854882671954</v>
      </c>
      <c r="D178" s="79">
        <f t="shared" si="12"/>
        <v>0.0025675996457382344</v>
      </c>
      <c r="E178" s="79">
        <f t="shared" si="15"/>
        <v>0.6378941008061539</v>
      </c>
      <c r="F178" s="79"/>
      <c r="G178" s="83">
        <f t="shared" si="16"/>
        <v>0.008119329916344235</v>
      </c>
      <c r="H178" s="83">
        <f t="shared" si="17"/>
      </c>
      <c r="I178" s="82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5.75">
      <c r="A179" s="1">
        <v>169</v>
      </c>
      <c r="B179" s="80">
        <f t="shared" si="13"/>
        <v>0.00816765920156057</v>
      </c>
      <c r="C179" s="120">
        <f t="shared" si="14"/>
        <v>0.0024854278900079407</v>
      </c>
      <c r="D179" s="79">
        <f t="shared" si="12"/>
        <v>0.002552342042474128</v>
      </c>
      <c r="E179" s="79">
        <f t="shared" si="15"/>
        <v>0.6404464428486281</v>
      </c>
      <c r="F179" s="79"/>
      <c r="G179" s="83">
        <f t="shared" si="16"/>
        <v>0.00816765920156057</v>
      </c>
      <c r="H179" s="83">
        <f t="shared" si="17"/>
      </c>
      <c r="I179" s="82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5.75">
      <c r="A180" s="1">
        <v>170</v>
      </c>
      <c r="B180" s="80">
        <f t="shared" si="13"/>
        <v>0.008215988486776902</v>
      </c>
      <c r="C180" s="120">
        <f t="shared" si="14"/>
        <v>0.0024706357980960325</v>
      </c>
      <c r="D180" s="79">
        <f t="shared" si="12"/>
        <v>0.0025371517091578055</v>
      </c>
      <c r="E180" s="79">
        <f t="shared" si="15"/>
        <v>0.6429835945577859</v>
      </c>
      <c r="F180" s="79"/>
      <c r="G180" s="83">
        <f t="shared" si="16"/>
        <v>0.008215988486776902</v>
      </c>
      <c r="H180" s="83">
        <f t="shared" si="17"/>
      </c>
      <c r="I180" s="82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5.75">
      <c r="A181" s="1">
        <v>171</v>
      </c>
      <c r="B181" s="80">
        <f t="shared" si="13"/>
        <v>0.008264317771993237</v>
      </c>
      <c r="C181" s="120">
        <f t="shared" si="14"/>
        <v>0.0024559085853986806</v>
      </c>
      <c r="D181" s="79">
        <f t="shared" si="12"/>
        <v>0.0025220280017724385</v>
      </c>
      <c r="E181" s="79">
        <f t="shared" si="15"/>
        <v>0.6455056225595583</v>
      </c>
      <c r="F181" s="79"/>
      <c r="G181" s="83">
        <f t="shared" si="16"/>
        <v>0.008264317771993237</v>
      </c>
      <c r="H181" s="83">
        <f t="shared" si="17"/>
      </c>
      <c r="I181" s="82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5.75">
      <c r="A182" s="1">
        <v>172</v>
      </c>
      <c r="B182" s="80">
        <f t="shared" si="13"/>
        <v>0.008312647057209572</v>
      </c>
      <c r="C182" s="120">
        <f t="shared" si="14"/>
        <v>0.002441248618481495</v>
      </c>
      <c r="D182" s="79">
        <f t="shared" si="12"/>
        <v>0.0025069733505977097</v>
      </c>
      <c r="E182" s="79">
        <f t="shared" si="15"/>
        <v>0.648012595910156</v>
      </c>
      <c r="F182" s="79"/>
      <c r="G182" s="83">
        <f t="shared" si="16"/>
        <v>0.008312647057209572</v>
      </c>
      <c r="H182" s="83">
        <f t="shared" si="17"/>
      </c>
      <c r="I182" s="82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5.75">
      <c r="A183" s="1">
        <v>173</v>
      </c>
      <c r="B183" s="80">
        <f t="shared" si="13"/>
        <v>0.008360976342425904</v>
      </c>
      <c r="C183" s="120">
        <f t="shared" si="14"/>
        <v>0.0024266538195582</v>
      </c>
      <c r="D183" s="79">
        <f t="shared" si="12"/>
        <v>0.002491985621907957</v>
      </c>
      <c r="E183" s="79">
        <f t="shared" si="15"/>
        <v>0.650504581532064</v>
      </c>
      <c r="F183" s="79"/>
      <c r="G183" s="83">
        <f t="shared" si="16"/>
        <v>0.008360976342425904</v>
      </c>
      <c r="H183" s="83">
        <f t="shared" si="17"/>
      </c>
      <c r="I183" s="82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5.75">
      <c r="A184" s="1">
        <v>174</v>
      </c>
      <c r="B184" s="80">
        <f t="shared" si="13"/>
        <v>0.00840930562764224</v>
      </c>
      <c r="C184" s="120">
        <f t="shared" si="14"/>
        <v>0.0024121250072765</v>
      </c>
      <c r="D184" s="79">
        <f t="shared" si="12"/>
        <v>0.002477065656391002</v>
      </c>
      <c r="E184" s="79">
        <f t="shared" si="15"/>
        <v>0.6529816471884551</v>
      </c>
      <c r="F184" s="79"/>
      <c r="G184" s="83">
        <f t="shared" si="16"/>
        <v>0.00840930562764224</v>
      </c>
      <c r="H184" s="83">
        <f t="shared" si="17"/>
      </c>
      <c r="I184" s="82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5.75">
      <c r="A185" s="1">
        <v>175</v>
      </c>
      <c r="B185" s="80">
        <f t="shared" si="13"/>
        <v>0.008457634912858574</v>
      </c>
      <c r="C185" s="120">
        <f t="shared" si="14"/>
        <v>0.002397662274285506</v>
      </c>
      <c r="D185" s="79">
        <f t="shared" si="12"/>
        <v>0.0024622135491903082</v>
      </c>
      <c r="E185" s="79">
        <f t="shared" si="15"/>
        <v>0.6554438607376454</v>
      </c>
      <c r="F185" s="79"/>
      <c r="G185" s="83">
        <f t="shared" si="16"/>
        <v>0.008457634912858574</v>
      </c>
      <c r="H185" s="83">
        <f t="shared" si="17"/>
      </c>
      <c r="I185" s="82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5.75">
      <c r="A186" s="1">
        <v>176</v>
      </c>
      <c r="B186" s="80">
        <f t="shared" si="13"/>
        <v>0.008505964198074908</v>
      </c>
      <c r="C186" s="120">
        <f t="shared" si="14"/>
        <v>0.002383265702390225</v>
      </c>
      <c r="D186" s="79">
        <f t="shared" si="12"/>
        <v>0.0024474293843132857</v>
      </c>
      <c r="E186" s="79">
        <f t="shared" si="15"/>
        <v>0.6578912901219587</v>
      </c>
      <c r="F186" s="79"/>
      <c r="G186" s="83">
        <f t="shared" si="16"/>
        <v>0.008505964198074908</v>
      </c>
      <c r="H186" s="83">
        <f t="shared" si="17"/>
      </c>
      <c r="I186" s="82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5.75">
      <c r="A187" s="1">
        <v>177</v>
      </c>
      <c r="B187" s="80">
        <f t="shared" si="13"/>
        <v>0.008554293483291241</v>
      </c>
      <c r="C187" s="120">
        <f t="shared" si="14"/>
        <v>0.002368935363911917</v>
      </c>
      <c r="D187" s="79">
        <f t="shared" si="12"/>
        <v>0.0024327132360282707</v>
      </c>
      <c r="E187" s="79">
        <f t="shared" si="15"/>
        <v>0.6603240033579869</v>
      </c>
      <c r="F187" s="79"/>
      <c r="G187" s="83">
        <f t="shared" si="16"/>
        <v>0.008554293483291241</v>
      </c>
      <c r="H187" s="83">
        <f t="shared" si="17"/>
      </c>
      <c r="I187" s="82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5.75">
      <c r="A188" s="1">
        <v>178</v>
      </c>
      <c r="B188" s="80">
        <f t="shared" si="13"/>
        <v>0.008602622768507576</v>
      </c>
      <c r="C188" s="120">
        <f t="shared" si="14"/>
        <v>0.0023546713208225656</v>
      </c>
      <c r="D188" s="79">
        <f t="shared" si="12"/>
        <v>0.0024180651679756916</v>
      </c>
      <c r="E188" s="79">
        <f t="shared" si="15"/>
        <v>0.6627420685259626</v>
      </c>
      <c r="F188" s="79"/>
      <c r="G188" s="83">
        <f t="shared" si="16"/>
        <v>0.008602622768507576</v>
      </c>
      <c r="H188" s="83">
        <f t="shared" si="17"/>
      </c>
      <c r="I188" s="82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5.75">
      <c r="A189" s="1">
        <v>179</v>
      </c>
      <c r="B189" s="80">
        <f t="shared" si="13"/>
        <v>0.00865095205372391</v>
      </c>
      <c r="C189" s="120">
        <f t="shared" si="14"/>
        <v>0.002340473625722095</v>
      </c>
      <c r="D189" s="79">
        <f t="shared" si="12"/>
        <v>0.002403485234171599</v>
      </c>
      <c r="E189" s="79">
        <f t="shared" si="15"/>
        <v>0.6651455537601342</v>
      </c>
      <c r="F189" s="79"/>
      <c r="G189" s="83">
        <f t="shared" si="16"/>
        <v>0.00865095205372391</v>
      </c>
      <c r="H189" s="83">
        <f t="shared" si="17"/>
      </c>
      <c r="I189" s="82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5.75">
      <c r="A190" s="1">
        <v>180</v>
      </c>
      <c r="B190" s="80">
        <f t="shared" si="13"/>
        <v>0.008699281338940244</v>
      </c>
      <c r="C190" s="120">
        <f t="shared" si="14"/>
        <v>0.0023263423217496637</v>
      </c>
      <c r="D190" s="79">
        <f t="shared" si="12"/>
        <v>0.0023889734789165704</v>
      </c>
      <c r="E190" s="79">
        <f t="shared" si="15"/>
        <v>0.6675345272390507</v>
      </c>
      <c r="F190" s="79"/>
      <c r="G190" s="83">
        <f t="shared" si="16"/>
        <v>0.008699281338940244</v>
      </c>
      <c r="H190" s="83">
        <f t="shared" si="17"/>
      </c>
      <c r="I190" s="82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5.75">
      <c r="A191" s="1">
        <v>181</v>
      </c>
      <c r="B191" s="80">
        <f t="shared" si="13"/>
        <v>0.00874761062415658</v>
      </c>
      <c r="C191" s="120">
        <f t="shared" si="14"/>
        <v>0.0023122774430619497</v>
      </c>
      <c r="D191" s="79">
        <f t="shared" si="12"/>
        <v>0.002374529937286869</v>
      </c>
      <c r="E191" s="79">
        <f t="shared" si="15"/>
        <v>0.6699090571763375</v>
      </c>
      <c r="F191" s="79"/>
      <c r="G191" s="83">
        <f t="shared" si="16"/>
        <v>0.00874761062415658</v>
      </c>
      <c r="H191" s="83">
        <f t="shared" si="17"/>
      </c>
      <c r="I191" s="82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5.75">
      <c r="A192" s="1">
        <v>182</v>
      </c>
      <c r="B192" s="80">
        <f t="shared" si="13"/>
        <v>0.008795939909372913</v>
      </c>
      <c r="C192" s="120">
        <f t="shared" si="14"/>
        <v>0.0022982790147373366</v>
      </c>
      <c r="D192" s="79">
        <f t="shared" si="12"/>
        <v>0.002360154635036054</v>
      </c>
      <c r="E192" s="79">
        <f t="shared" si="15"/>
        <v>0.6722692118113736</v>
      </c>
      <c r="F192" s="79"/>
      <c r="G192" s="83">
        <f t="shared" si="16"/>
        <v>0.008795939909372913</v>
      </c>
      <c r="H192" s="83">
        <f t="shared" si="17"/>
      </c>
      <c r="I192" s="82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5.75">
      <c r="A193" s="1">
        <v>183</v>
      </c>
      <c r="B193" s="80">
        <f t="shared" si="13"/>
        <v>0.008844269194589246</v>
      </c>
      <c r="C193" s="120">
        <f t="shared" si="14"/>
        <v>0.002284347053712721</v>
      </c>
      <c r="D193" s="79">
        <f t="shared" si="12"/>
        <v>0.0023458475895570055</v>
      </c>
      <c r="E193" s="79">
        <f t="shared" si="15"/>
        <v>0.6746150594009306</v>
      </c>
      <c r="F193" s="79"/>
      <c r="G193" s="83">
        <f t="shared" si="16"/>
        <v>0.008844269194589246</v>
      </c>
      <c r="H193" s="83">
        <f t="shared" si="17"/>
      </c>
      <c r="I193" s="82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5.75">
      <c r="A194" s="1">
        <v>184</v>
      </c>
      <c r="B194" s="80">
        <f t="shared" si="13"/>
        <v>0.00889259847980558</v>
      </c>
      <c r="C194" s="120">
        <f t="shared" si="14"/>
        <v>0.002270481567971938</v>
      </c>
      <c r="D194" s="79">
        <f t="shared" si="12"/>
        <v>0.0023316088090485063</v>
      </c>
      <c r="E194" s="79">
        <f t="shared" si="15"/>
        <v>0.6769466682099791</v>
      </c>
      <c r="F194" s="79"/>
      <c r="G194" s="83">
        <f t="shared" si="16"/>
        <v>0.00889259847980558</v>
      </c>
      <c r="H194" s="83">
        <f t="shared" si="17"/>
      </c>
      <c r="I194" s="82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5.75">
      <c r="A195" s="1">
        <v>185</v>
      </c>
      <c r="B195" s="80">
        <f t="shared" si="13"/>
        <v>0.008940927765021915</v>
      </c>
      <c r="C195" s="120">
        <f t="shared" si="14"/>
        <v>0.002256682557955969</v>
      </c>
      <c r="D195" s="79">
        <f t="shared" si="12"/>
        <v>0.002317438293963409</v>
      </c>
      <c r="E195" s="79">
        <f t="shared" si="15"/>
        <v>0.6792641065039424</v>
      </c>
      <c r="F195" s="79"/>
      <c r="G195" s="83">
        <f t="shared" si="16"/>
        <v>0.008940927765021915</v>
      </c>
      <c r="H195" s="83">
        <f t="shared" si="17"/>
      </c>
      <c r="I195" s="82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5.75">
      <c r="A196" s="1">
        <v>186</v>
      </c>
      <c r="B196" s="80">
        <f t="shared" si="13"/>
        <v>0.00898925705023825</v>
      </c>
      <c r="C196" s="120">
        <f t="shared" si="14"/>
        <v>0.0022429500157835625</v>
      </c>
      <c r="D196" s="79">
        <f t="shared" si="12"/>
        <v>0.0023033360362082786</v>
      </c>
      <c r="E196" s="79">
        <f t="shared" si="15"/>
        <v>0.6815674425401507</v>
      </c>
      <c r="F196" s="79"/>
      <c r="G196" s="83">
        <f t="shared" si="16"/>
        <v>0.00898925705023825</v>
      </c>
      <c r="H196" s="83">
        <f t="shared" si="17"/>
      </c>
      <c r="I196" s="82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5.75">
      <c r="A197" s="1">
        <v>187</v>
      </c>
      <c r="B197" s="80">
        <f t="shared" si="13"/>
        <v>0.009037586335454583</v>
      </c>
      <c r="C197" s="120">
        <f t="shared" si="14"/>
        <v>0.0022292839258887254</v>
      </c>
      <c r="D197" s="79">
        <f t="shared" si="12"/>
        <v>0.0022893020197980447</v>
      </c>
      <c r="E197" s="79">
        <f t="shared" si="15"/>
        <v>0.6838567445599487</v>
      </c>
      <c r="F197" s="79"/>
      <c r="G197" s="83">
        <f t="shared" si="16"/>
        <v>0.009037586335454583</v>
      </c>
      <c r="H197" s="83">
        <f t="shared" si="17"/>
      </c>
      <c r="I197" s="82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5.75">
      <c r="A198" s="1">
        <v>188</v>
      </c>
      <c r="B198" s="80">
        <f t="shared" si="13"/>
        <v>0.009085915620670917</v>
      </c>
      <c r="C198" s="120">
        <f t="shared" si="14"/>
        <v>0.002215684265482909</v>
      </c>
      <c r="D198" s="79">
        <f t="shared" si="12"/>
        <v>0.002275336221330633</v>
      </c>
      <c r="E198" s="79">
        <f t="shared" si="15"/>
        <v>0.6861320807812793</v>
      </c>
      <c r="F198" s="79"/>
      <c r="G198" s="83">
        <f t="shared" si="16"/>
        <v>0.009085915620670917</v>
      </c>
      <c r="H198" s="83">
        <f t="shared" si="17"/>
      </c>
      <c r="I198" s="82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5.75">
      <c r="A199" s="1">
        <v>189</v>
      </c>
      <c r="B199" s="80">
        <f t="shared" si="13"/>
        <v>0.009134244905887252</v>
      </c>
      <c r="C199" s="120">
        <f t="shared" si="14"/>
        <v>0.0022021510042024017</v>
      </c>
      <c r="D199" s="79">
        <f t="shared" si="12"/>
        <v>0.002261438609624861</v>
      </c>
      <c r="E199" s="79">
        <f t="shared" si="15"/>
        <v>0.6883935193909042</v>
      </c>
      <c r="F199" s="79"/>
      <c r="G199" s="83">
        <f t="shared" si="16"/>
        <v>0.009134244905887252</v>
      </c>
      <c r="H199" s="83">
        <f t="shared" si="17"/>
      </c>
      <c r="I199" s="82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5.75">
      <c r="A200" s="1">
        <v>190</v>
      </c>
      <c r="B200" s="80">
        <f t="shared" si="13"/>
        <v>0.009182574191103585</v>
      </c>
      <c r="C200" s="120">
        <f t="shared" si="14"/>
        <v>0.002188684104863503</v>
      </c>
      <c r="D200" s="79">
        <f t="shared" si="12"/>
        <v>0.0022476091464959476</v>
      </c>
      <c r="E200" s="79">
        <f t="shared" si="15"/>
        <v>0.6906411285374001</v>
      </c>
      <c r="F200" s="79"/>
      <c r="G200" s="83">
        <f t="shared" si="16"/>
        <v>0.009182574191103585</v>
      </c>
      <c r="H200" s="83">
        <f t="shared" si="17"/>
      </c>
      <c r="I200" s="82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5.75">
      <c r="A201" s="1">
        <v>191</v>
      </c>
      <c r="B201" s="80">
        <f t="shared" si="13"/>
        <v>0.00923090347631992</v>
      </c>
      <c r="C201" s="120">
        <f t="shared" si="14"/>
        <v>0.00217528352309293</v>
      </c>
      <c r="D201" s="79">
        <f t="shared" si="12"/>
        <v>0.002233847786375966</v>
      </c>
      <c r="E201" s="79">
        <f t="shared" si="15"/>
        <v>0.692874976323776</v>
      </c>
      <c r="F201" s="79"/>
      <c r="G201" s="83">
        <f t="shared" si="16"/>
        <v>0.00923090347631992</v>
      </c>
      <c r="H201" s="83">
        <f t="shared" si="17"/>
      </c>
      <c r="I201" s="82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5.75">
      <c r="A202" s="1">
        <v>192</v>
      </c>
      <c r="B202" s="80">
        <f t="shared" si="13"/>
        <v>0.009279232761536254</v>
      </c>
      <c r="C202" s="120">
        <f t="shared" si="14"/>
        <v>0.0021619492080886538</v>
      </c>
      <c r="D202" s="79">
        <f aca="true" t="shared" si="18" ref="D202:D265">C202/$D$7</f>
        <v>0.002220154477095165</v>
      </c>
      <c r="E202" s="79">
        <f t="shared" si="15"/>
        <v>0.6950951308008712</v>
      </c>
      <c r="F202" s="79"/>
      <c r="G202" s="83">
        <f t="shared" si="16"/>
        <v>0.009279232761536254</v>
      </c>
      <c r="H202" s="83">
        <f t="shared" si="17"/>
      </c>
      <c r="I202" s="82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5.75">
      <c r="A203" s="1">
        <v>193</v>
      </c>
      <c r="B203" s="80">
        <f aca="true" t="shared" si="19" ref="B203:B266">$C$4+($C$5-$C$4)*A203/502</f>
        <v>0.009327562046752589</v>
      </c>
      <c r="C203" s="120">
        <f aca="true" t="shared" si="20" ref="C203:C266">BETADIST((B203+B204)/2,$H$2,$H$3)-BETADIST((B202+B203)/2,$H$2,$H$3)</f>
        <v>0.0021486811025612784</v>
      </c>
      <c r="D203" s="79">
        <f t="shared" si="18"/>
        <v>0.0022065291598217696</v>
      </c>
      <c r="E203" s="79">
        <f aca="true" t="shared" si="21" ref="E203:E266">D203+E202</f>
        <v>0.6973016599606929</v>
      </c>
      <c r="F203" s="79"/>
      <c r="G203" s="83">
        <f aca="true" t="shared" si="22" ref="G203:G266">IF(E203&lt;=0.95,B203,"")</f>
        <v>0.009327562046752589</v>
      </c>
      <c r="H203" s="83">
        <f aca="true" t="shared" si="23" ref="H203:H266">IF($E203&lt;=0.5,$B203,"")</f>
      </c>
      <c r="I203" s="82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5.75">
      <c r="A204" s="1">
        <v>194</v>
      </c>
      <c r="B204" s="80">
        <f t="shared" si="19"/>
        <v>0.009375891331968922</v>
      </c>
      <c r="C204" s="120">
        <f t="shared" si="20"/>
        <v>0.0021354791425091113</v>
      </c>
      <c r="D204" s="79">
        <f t="shared" si="18"/>
        <v>0.0021929717688309964</v>
      </c>
      <c r="E204" s="79">
        <f t="shared" si="21"/>
        <v>0.699494631729524</v>
      </c>
      <c r="F204" s="79"/>
      <c r="G204" s="83">
        <f t="shared" si="22"/>
        <v>0.009375891331968922</v>
      </c>
      <c r="H204" s="83">
        <f t="shared" si="23"/>
      </c>
      <c r="I204" s="82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5.75">
      <c r="A205" s="1">
        <v>195</v>
      </c>
      <c r="B205" s="80">
        <f t="shared" si="19"/>
        <v>0.009424220617185257</v>
      </c>
      <c r="C205" s="120">
        <f t="shared" si="20"/>
        <v>0.0021223432583259427</v>
      </c>
      <c r="D205" s="79">
        <f t="shared" si="18"/>
        <v>0.002179482232642656</v>
      </c>
      <c r="E205" s="79">
        <f t="shared" si="21"/>
        <v>0.7016741139621666</v>
      </c>
      <c r="F205" s="79"/>
      <c r="G205" s="83">
        <f t="shared" si="22"/>
        <v>0.009424220617185257</v>
      </c>
      <c r="H205" s="83">
        <f t="shared" si="23"/>
      </c>
      <c r="I205" s="82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5.75">
      <c r="A206" s="1">
        <v>196</v>
      </c>
      <c r="B206" s="80">
        <f t="shared" si="19"/>
        <v>0.009472549902401591</v>
      </c>
      <c r="C206" s="120">
        <f t="shared" si="20"/>
        <v>0.0021092733738213854</v>
      </c>
      <c r="D206" s="79">
        <f t="shared" si="18"/>
        <v>0.0021660604730151193</v>
      </c>
      <c r="E206" s="79">
        <f t="shared" si="21"/>
        <v>0.7038401744351818</v>
      </c>
      <c r="F206" s="79"/>
      <c r="G206" s="83">
        <f t="shared" si="22"/>
        <v>0.009472549902401591</v>
      </c>
      <c r="H206" s="83">
        <f t="shared" si="23"/>
      </c>
      <c r="I206" s="82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5.75">
      <c r="A207" s="1">
        <v>197</v>
      </c>
      <c r="B207" s="80">
        <f t="shared" si="19"/>
        <v>0.009520879187617924</v>
      </c>
      <c r="C207" s="120">
        <f t="shared" si="20"/>
        <v>0.0020962694075917776</v>
      </c>
      <c r="D207" s="79">
        <f t="shared" si="18"/>
        <v>0.0021527064063531264</v>
      </c>
      <c r="E207" s="79">
        <f t="shared" si="21"/>
        <v>0.7059928808415349</v>
      </c>
      <c r="F207" s="79"/>
      <c r="G207" s="83">
        <f t="shared" si="22"/>
        <v>0.009520879187617924</v>
      </c>
      <c r="H207" s="83">
        <f t="shared" si="23"/>
      </c>
      <c r="I207" s="82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5.75">
      <c r="A208" s="1">
        <v>198</v>
      </c>
      <c r="B208" s="80">
        <f t="shared" si="19"/>
        <v>0.009569208472834259</v>
      </c>
      <c r="C208" s="120">
        <f t="shared" si="20"/>
        <v>0.002083331272150768</v>
      </c>
      <c r="D208" s="79">
        <f t="shared" si="18"/>
        <v>0.0021394199428149676</v>
      </c>
      <c r="E208" s="79">
        <f t="shared" si="21"/>
        <v>0.7081323007843499</v>
      </c>
      <c r="F208" s="79"/>
      <c r="G208" s="83">
        <f t="shared" si="22"/>
        <v>0.009569208472834259</v>
      </c>
      <c r="H208" s="83">
        <f t="shared" si="23"/>
      </c>
      <c r="I208" s="82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5.75">
      <c r="A209" s="1">
        <v>199</v>
      </c>
      <c r="B209" s="80">
        <f t="shared" si="19"/>
        <v>0.009617537758050593</v>
      </c>
      <c r="C209" s="120">
        <f t="shared" si="20"/>
        <v>0.002070458874706471</v>
      </c>
      <c r="D209" s="79">
        <f t="shared" si="18"/>
        <v>0.0021262009871105595</v>
      </c>
      <c r="E209" s="79">
        <f t="shared" si="21"/>
        <v>0.7102585017714604</v>
      </c>
      <c r="F209" s="79"/>
      <c r="G209" s="83">
        <f t="shared" si="22"/>
        <v>0.009617537758050593</v>
      </c>
      <c r="H209" s="83">
        <f t="shared" si="23"/>
      </c>
      <c r="I209" s="82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5.75">
      <c r="A210" s="1">
        <v>200</v>
      </c>
      <c r="B210" s="80">
        <f t="shared" si="19"/>
        <v>0.009665867043266926</v>
      </c>
      <c r="C210" s="120">
        <f t="shared" si="20"/>
        <v>0.002057652117185227</v>
      </c>
      <c r="D210" s="79">
        <f t="shared" si="18"/>
        <v>0.0021130494385258455</v>
      </c>
      <c r="E210" s="79">
        <f t="shared" si="21"/>
        <v>0.7123715512099863</v>
      </c>
      <c r="F210" s="79"/>
      <c r="G210" s="83">
        <f t="shared" si="22"/>
        <v>0.009665867043266926</v>
      </c>
      <c r="H210" s="83">
        <f t="shared" si="23"/>
      </c>
      <c r="I210" s="82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5.75">
      <c r="A211" s="1">
        <v>201</v>
      </c>
      <c r="B211" s="80">
        <f t="shared" si="19"/>
        <v>0.009714196328483261</v>
      </c>
      <c r="C211" s="120">
        <f t="shared" si="20"/>
        <v>0.0020449108961200224</v>
      </c>
      <c r="D211" s="79">
        <f t="shared" si="18"/>
        <v>0.002099965190808212</v>
      </c>
      <c r="E211" s="79">
        <f t="shared" si="21"/>
        <v>0.7144715164007945</v>
      </c>
      <c r="F211" s="79"/>
      <c r="G211" s="83">
        <f t="shared" si="22"/>
        <v>0.009714196328483261</v>
      </c>
      <c r="H211" s="83">
        <f t="shared" si="23"/>
      </c>
      <c r="I211" s="82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5.75">
      <c r="A212" s="1">
        <v>202</v>
      </c>
      <c r="B212" s="80">
        <f t="shared" si="19"/>
        <v>0.009762525613699596</v>
      </c>
      <c r="C212" s="120">
        <f t="shared" si="20"/>
        <v>0.002032235103189395</v>
      </c>
      <c r="D212" s="79">
        <f t="shared" si="18"/>
        <v>0.0020869481327199027</v>
      </c>
      <c r="E212" s="79">
        <f t="shared" si="21"/>
        <v>0.7165584645335145</v>
      </c>
      <c r="F212" s="79"/>
      <c r="G212" s="83">
        <f t="shared" si="22"/>
        <v>0.009762525613699596</v>
      </c>
      <c r="H212" s="83">
        <f t="shared" si="23"/>
      </c>
      <c r="I212" s="82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5.75">
      <c r="A213" s="1">
        <v>203</v>
      </c>
      <c r="B213" s="80">
        <f t="shared" si="19"/>
        <v>0.00981085489891593</v>
      </c>
      <c r="C213" s="120">
        <f t="shared" si="20"/>
        <v>0.0020196246251558136</v>
      </c>
      <c r="D213" s="79">
        <f t="shared" si="18"/>
        <v>0.0020739981479747397</v>
      </c>
      <c r="E213" s="79">
        <f t="shared" si="21"/>
        <v>0.7186324626814892</v>
      </c>
      <c r="F213" s="79"/>
      <c r="G213" s="83">
        <f t="shared" si="22"/>
        <v>0.00981085489891593</v>
      </c>
      <c r="H213" s="83">
        <f t="shared" si="23"/>
      </c>
      <c r="I213" s="82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5.75">
      <c r="A214" s="1">
        <v>204</v>
      </c>
      <c r="B214" s="80">
        <f t="shared" si="19"/>
        <v>0.009859184184132263</v>
      </c>
      <c r="C214" s="120">
        <f t="shared" si="20"/>
        <v>0.002007079344065521</v>
      </c>
      <c r="D214" s="79">
        <f t="shared" si="18"/>
        <v>0.0020611151154433446</v>
      </c>
      <c r="E214" s="79">
        <f t="shared" si="21"/>
        <v>0.7206935777969325</v>
      </c>
      <c r="F214" s="79"/>
      <c r="G214" s="83">
        <f t="shared" si="22"/>
        <v>0.009859184184132263</v>
      </c>
      <c r="H214" s="83">
        <f t="shared" si="23"/>
      </c>
      <c r="I214" s="82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5.75">
      <c r="A215" s="1">
        <v>205</v>
      </c>
      <c r="B215" s="80">
        <f t="shared" si="19"/>
        <v>0.009907513469348596</v>
      </c>
      <c r="C215" s="120">
        <f t="shared" si="20"/>
        <v>0.001994599137085884</v>
      </c>
      <c r="D215" s="79">
        <f t="shared" si="18"/>
        <v>0.0020482989089861117</v>
      </c>
      <c r="E215" s="79">
        <f t="shared" si="21"/>
        <v>0.7227418767059186</v>
      </c>
      <c r="F215" s="79"/>
      <c r="G215" s="83">
        <f t="shared" si="22"/>
        <v>0.009907513469348596</v>
      </c>
      <c r="H215" s="83">
        <f t="shared" si="23"/>
      </c>
      <c r="I215" s="82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5.75">
      <c r="A216" s="1">
        <v>206</v>
      </c>
      <c r="B216" s="80">
        <f t="shared" si="19"/>
        <v>0.009955842754564933</v>
      </c>
      <c r="C216" s="120">
        <f t="shared" si="20"/>
        <v>0.0019821838774004563</v>
      </c>
      <c r="D216" s="79">
        <f t="shared" si="18"/>
        <v>0.002035549398372368</v>
      </c>
      <c r="E216" s="79">
        <f t="shared" si="21"/>
        <v>0.724777426104291</v>
      </c>
      <c r="F216" s="79"/>
      <c r="G216" s="83">
        <f t="shared" si="22"/>
        <v>0.009955842754564933</v>
      </c>
      <c r="H216" s="83">
        <f t="shared" si="23"/>
      </c>
      <c r="I216" s="82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5.75">
      <c r="A217" s="1">
        <v>207</v>
      </c>
      <c r="B217" s="80">
        <f t="shared" si="19"/>
        <v>0.010004172039781265</v>
      </c>
      <c r="C217" s="120">
        <f t="shared" si="20"/>
        <v>0.0019698334334776746</v>
      </c>
      <c r="D217" s="79">
        <f t="shared" si="18"/>
        <v>0.0020228664485293793</v>
      </c>
      <c r="E217" s="79">
        <f t="shared" si="21"/>
        <v>0.7268002925528203</v>
      </c>
      <c r="F217" s="79"/>
      <c r="G217" s="83">
        <f t="shared" si="22"/>
        <v>0.010004172039781265</v>
      </c>
      <c r="H217" s="83">
        <f t="shared" si="23"/>
      </c>
      <c r="I217" s="82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5.75">
      <c r="A218" s="1">
        <v>208</v>
      </c>
      <c r="B218" s="80">
        <f t="shared" si="19"/>
        <v>0.0100525013249976</v>
      </c>
      <c r="C218" s="120">
        <f t="shared" si="20"/>
        <v>0.00195754766955758</v>
      </c>
      <c r="D218" s="79">
        <f t="shared" si="18"/>
        <v>0.0020102499200421783</v>
      </c>
      <c r="E218" s="79">
        <f t="shared" si="21"/>
        <v>0.7288105424728625</v>
      </c>
      <c r="F218" s="79"/>
      <c r="G218" s="83">
        <f t="shared" si="22"/>
        <v>0.0100525013249976</v>
      </c>
      <c r="H218" s="83">
        <f t="shared" si="23"/>
      </c>
      <c r="I218" s="82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5.75">
      <c r="A219" s="1">
        <v>209</v>
      </c>
      <c r="B219" s="80">
        <f t="shared" si="19"/>
        <v>0.010100830610213935</v>
      </c>
      <c r="C219" s="120">
        <f t="shared" si="20"/>
        <v>0.0019453264459413644</v>
      </c>
      <c r="D219" s="79">
        <f t="shared" si="18"/>
        <v>0.001997699669450903</v>
      </c>
      <c r="E219" s="79">
        <f t="shared" si="21"/>
        <v>0.7308082421423134</v>
      </c>
      <c r="F219" s="79"/>
      <c r="G219" s="83">
        <f t="shared" si="22"/>
        <v>0.010100830610213935</v>
      </c>
      <c r="H219" s="83">
        <f t="shared" si="23"/>
      </c>
      <c r="I219" s="82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5.75">
      <c r="A220" s="1">
        <v>210</v>
      </c>
      <c r="B220" s="80">
        <f t="shared" si="19"/>
        <v>0.01014915989543027</v>
      </c>
      <c r="C220" s="120">
        <f t="shared" si="20"/>
        <v>0.0019331696190860725</v>
      </c>
      <c r="D220" s="79">
        <f t="shared" si="18"/>
        <v>0.00198521554934805</v>
      </c>
      <c r="E220" s="79">
        <f t="shared" si="21"/>
        <v>0.7327934576916615</v>
      </c>
      <c r="F220" s="79"/>
      <c r="G220" s="83">
        <f t="shared" si="22"/>
        <v>0.01014915989543027</v>
      </c>
      <c r="H220" s="83">
        <f t="shared" si="23"/>
      </c>
      <c r="I220" s="82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5.75">
      <c r="A221" s="1">
        <v>211</v>
      </c>
      <c r="B221" s="80">
        <f t="shared" si="19"/>
        <v>0.010197489180646602</v>
      </c>
      <c r="C221" s="120">
        <f t="shared" si="20"/>
        <v>0.001921077041321495</v>
      </c>
      <c r="D221" s="79">
        <f t="shared" si="18"/>
        <v>0.0019727974080877455</v>
      </c>
      <c r="E221" s="79">
        <f t="shared" si="21"/>
        <v>0.7347662550997492</v>
      </c>
      <c r="F221" s="79"/>
      <c r="G221" s="83">
        <f t="shared" si="22"/>
        <v>0.010197489180646602</v>
      </c>
      <c r="H221" s="83">
        <f t="shared" si="23"/>
      </c>
      <c r="I221" s="82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5.75">
      <c r="A222" s="1">
        <v>212</v>
      </c>
      <c r="B222" s="80">
        <f t="shared" si="19"/>
        <v>0.010245818465862935</v>
      </c>
      <c r="C222" s="120">
        <f t="shared" si="20"/>
        <v>0.0019090485611834573</v>
      </c>
      <c r="D222" s="79">
        <f t="shared" si="18"/>
        <v>0.0019604450901280074</v>
      </c>
      <c r="E222" s="79">
        <f t="shared" si="21"/>
        <v>0.7367267001898773</v>
      </c>
      <c r="F222" s="79"/>
      <c r="G222" s="83">
        <f t="shared" si="22"/>
        <v>0.010245818465862935</v>
      </c>
      <c r="H222" s="83">
        <f t="shared" si="23"/>
      </c>
      <c r="I222" s="82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5.75">
      <c r="A223" s="1">
        <v>213</v>
      </c>
      <c r="B223" s="80">
        <f t="shared" si="19"/>
        <v>0.010294147751079272</v>
      </c>
      <c r="C223" s="120">
        <f t="shared" si="20"/>
        <v>0.0018970840240293274</v>
      </c>
      <c r="D223" s="79">
        <f t="shared" si="18"/>
        <v>0.001948158436662824</v>
      </c>
      <c r="E223" s="79">
        <f t="shared" si="21"/>
        <v>0.7386748586265401</v>
      </c>
      <c r="F223" s="79"/>
      <c r="G223" s="83">
        <f t="shared" si="22"/>
        <v>0.010294147751079272</v>
      </c>
      <c r="H223" s="83">
        <f t="shared" si="23"/>
      </c>
      <c r="I223" s="82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5.75">
      <c r="A224" s="1">
        <v>214</v>
      </c>
      <c r="B224" s="80">
        <f t="shared" si="19"/>
        <v>0.010342477036295605</v>
      </c>
      <c r="C224" s="120">
        <f t="shared" si="20"/>
        <v>0.001885183271317259</v>
      </c>
      <c r="D224" s="79">
        <f t="shared" si="18"/>
        <v>0.001935937284881992</v>
      </c>
      <c r="E224" s="79">
        <f t="shared" si="21"/>
        <v>0.7406107959114221</v>
      </c>
      <c r="F224" s="79"/>
      <c r="G224" s="83">
        <f t="shared" si="22"/>
        <v>0.010342477036295605</v>
      </c>
      <c r="H224" s="83">
        <f t="shared" si="23"/>
      </c>
      <c r="I224" s="82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5.75">
      <c r="A225" s="1">
        <v>215</v>
      </c>
      <c r="B225" s="80">
        <f t="shared" si="19"/>
        <v>0.01039080632151194</v>
      </c>
      <c r="C225" s="120">
        <f t="shared" si="20"/>
        <v>0.0018733461411548635</v>
      </c>
      <c r="D225" s="79">
        <f t="shared" si="18"/>
        <v>0.0019237814685345606</v>
      </c>
      <c r="E225" s="79">
        <f t="shared" si="21"/>
        <v>0.7425345773799567</v>
      </c>
      <c r="F225" s="79"/>
      <c r="G225" s="83">
        <f t="shared" si="22"/>
        <v>0.01039080632151194</v>
      </c>
      <c r="H225" s="83">
        <f t="shared" si="23"/>
      </c>
      <c r="I225" s="82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5.75">
      <c r="A226" s="1">
        <v>216</v>
      </c>
      <c r="B226" s="80">
        <f t="shared" si="19"/>
        <v>0.010439135606728274</v>
      </c>
      <c r="C226" s="120">
        <f t="shared" si="20"/>
        <v>0.0018615724685615564</v>
      </c>
      <c r="D226" s="79">
        <f t="shared" si="18"/>
        <v>0.0019116908181982407</v>
      </c>
      <c r="E226" s="79">
        <f t="shared" si="21"/>
        <v>0.7444462681981548</v>
      </c>
      <c r="F226" s="79"/>
      <c r="G226" s="83">
        <f t="shared" si="22"/>
        <v>0.010439135606728274</v>
      </c>
      <c r="H226" s="83">
        <f t="shared" si="23"/>
      </c>
      <c r="I226" s="82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5.75">
      <c r="A227" s="1">
        <v>217</v>
      </c>
      <c r="B227" s="80">
        <f t="shared" si="19"/>
        <v>0.010487464891944607</v>
      </c>
      <c r="C227" s="120">
        <f t="shared" si="20"/>
        <v>0.0018498620851291614</v>
      </c>
      <c r="D227" s="79">
        <f t="shared" si="18"/>
        <v>0.0018996651609308722</v>
      </c>
      <c r="E227" s="79">
        <f t="shared" si="21"/>
        <v>0.7463459333590857</v>
      </c>
      <c r="F227" s="79"/>
      <c r="G227" s="83">
        <f t="shared" si="22"/>
        <v>0.010487464891944607</v>
      </c>
      <c r="H227" s="83">
        <f t="shared" si="23"/>
      </c>
      <c r="I227" s="82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5.75">
      <c r="A228" s="1">
        <v>218</v>
      </c>
      <c r="B228" s="80">
        <f t="shared" si="19"/>
        <v>0.010535794177160942</v>
      </c>
      <c r="C228" s="120">
        <f t="shared" si="20"/>
        <v>0.0018382148193835102</v>
      </c>
      <c r="D228" s="79">
        <f t="shared" si="18"/>
        <v>0.0018877043206417584</v>
      </c>
      <c r="E228" s="79">
        <f t="shared" si="21"/>
        <v>0.7482336376797275</v>
      </c>
      <c r="F228" s="79"/>
      <c r="G228" s="83">
        <f t="shared" si="22"/>
        <v>0.010535794177160942</v>
      </c>
      <c r="H228" s="83">
        <f t="shared" si="23"/>
      </c>
      <c r="I228" s="82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5.75">
      <c r="A229" s="1">
        <v>219</v>
      </c>
      <c r="B229" s="80">
        <f t="shared" si="19"/>
        <v>0.010584123462377274</v>
      </c>
      <c r="C229" s="120">
        <f t="shared" si="20"/>
        <v>0.0018266304970423475</v>
      </c>
      <c r="D229" s="79">
        <f t="shared" si="18"/>
        <v>0.0018758081183565141</v>
      </c>
      <c r="E229" s="79">
        <f t="shared" si="21"/>
        <v>0.750109445798084</v>
      </c>
      <c r="F229" s="79"/>
      <c r="G229" s="83">
        <f t="shared" si="22"/>
        <v>0.010584123462377274</v>
      </c>
      <c r="H229" s="83">
        <f t="shared" si="23"/>
      </c>
      <c r="I229" s="82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5.75">
      <c r="A230" s="1">
        <v>220</v>
      </c>
      <c r="B230" s="80">
        <f t="shared" si="19"/>
        <v>0.01063245274759361</v>
      </c>
      <c r="C230" s="120">
        <f t="shared" si="20"/>
        <v>0.001815108940811272</v>
      </c>
      <c r="D230" s="79">
        <f t="shared" si="18"/>
        <v>0.0018639763720075145</v>
      </c>
      <c r="E230" s="79">
        <f t="shared" si="21"/>
        <v>0.7519734221700916</v>
      </c>
      <c r="F230" s="79"/>
      <c r="G230" s="83">
        <f t="shared" si="22"/>
        <v>0.01063245274759361</v>
      </c>
      <c r="H230" s="83">
        <f t="shared" si="23"/>
      </c>
      <c r="I230" s="82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5.75">
      <c r="A231" s="1">
        <v>221</v>
      </c>
      <c r="B231" s="80">
        <f t="shared" si="19"/>
        <v>0.010680782032809944</v>
      </c>
      <c r="C231" s="120">
        <f t="shared" si="20"/>
        <v>0.0018036499704143782</v>
      </c>
      <c r="D231" s="79">
        <f t="shared" si="18"/>
        <v>0.0018522088964653593</v>
      </c>
      <c r="E231" s="79">
        <f t="shared" si="21"/>
        <v>0.7538256310665569</v>
      </c>
      <c r="F231" s="79"/>
      <c r="G231" s="83">
        <f t="shared" si="22"/>
        <v>0.010680782032809944</v>
      </c>
      <c r="H231" s="83">
        <f t="shared" si="23"/>
      </c>
      <c r="I231" s="82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5.75">
      <c r="A232" s="1">
        <v>222</v>
      </c>
      <c r="B232" s="80">
        <f t="shared" si="19"/>
        <v>0.010729111318026277</v>
      </c>
      <c r="C232" s="120">
        <f t="shared" si="20"/>
        <v>0.001792253403250732</v>
      </c>
      <c r="D232" s="79">
        <f t="shared" si="18"/>
        <v>0.0018405055042130252</v>
      </c>
      <c r="E232" s="79">
        <f t="shared" si="21"/>
        <v>0.7556661365707699</v>
      </c>
      <c r="F232" s="79"/>
      <c r="G232" s="83">
        <f t="shared" si="22"/>
        <v>0.010729111318026277</v>
      </c>
      <c r="H232" s="83">
        <f t="shared" si="23"/>
      </c>
      <c r="I232" s="82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5.75">
      <c r="A233" s="1">
        <v>223</v>
      </c>
      <c r="B233" s="80">
        <f t="shared" si="19"/>
        <v>0.010777440603242613</v>
      </c>
      <c r="C233" s="120">
        <f t="shared" si="20"/>
        <v>0.001780919053693153</v>
      </c>
      <c r="D233" s="79">
        <f t="shared" si="18"/>
        <v>0.0018288660046257672</v>
      </c>
      <c r="E233" s="79">
        <f t="shared" si="21"/>
        <v>0.7574950025753956</v>
      </c>
      <c r="F233" s="79"/>
      <c r="G233" s="83">
        <f t="shared" si="22"/>
        <v>0.010777440603242613</v>
      </c>
      <c r="H233" s="83">
        <f t="shared" si="23"/>
      </c>
      <c r="I233" s="82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5.75">
      <c r="A234" s="1">
        <v>224</v>
      </c>
      <c r="B234" s="80">
        <f t="shared" si="19"/>
        <v>0.010825769888458946</v>
      </c>
      <c r="C234" s="120">
        <f t="shared" si="20"/>
        <v>0.0017696467337747768</v>
      </c>
      <c r="D234" s="79">
        <f t="shared" si="18"/>
        <v>0.0018172902046761665</v>
      </c>
      <c r="E234" s="79">
        <f t="shared" si="21"/>
        <v>0.7593122927800717</v>
      </c>
      <c r="F234" s="79"/>
      <c r="G234" s="83">
        <f t="shared" si="22"/>
        <v>0.010825769888458946</v>
      </c>
      <c r="H234" s="83">
        <f t="shared" si="23"/>
      </c>
      <c r="I234" s="82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5.75">
      <c r="A235" s="1">
        <v>225</v>
      </c>
      <c r="B235" s="80">
        <f t="shared" si="19"/>
        <v>0.01087409917367528</v>
      </c>
      <c r="C235" s="120">
        <f t="shared" si="20"/>
        <v>0.0017584362531012365</v>
      </c>
      <c r="D235" s="79">
        <f t="shared" si="18"/>
        <v>0.0018057779088439469</v>
      </c>
      <c r="E235" s="79">
        <f t="shared" si="21"/>
        <v>0.7611180706889157</v>
      </c>
      <c r="F235" s="79"/>
      <c r="G235" s="83">
        <f t="shared" si="22"/>
        <v>0.01087409917367528</v>
      </c>
      <c r="H235" s="83">
        <f t="shared" si="23"/>
      </c>
      <c r="I235" s="82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5.75">
      <c r="A236" s="1">
        <v>226</v>
      </c>
      <c r="B236" s="80">
        <f t="shared" si="19"/>
        <v>0.010922428458891614</v>
      </c>
      <c r="C236" s="120">
        <f t="shared" si="20"/>
        <v>0.0017472874189028431</v>
      </c>
      <c r="D236" s="79">
        <f t="shared" si="18"/>
        <v>0.0017943289191695605</v>
      </c>
      <c r="E236" s="79">
        <f t="shared" si="21"/>
        <v>0.7629123996080852</v>
      </c>
      <c r="F236" s="79"/>
      <c r="G236" s="83">
        <f t="shared" si="22"/>
        <v>0.010922428458891614</v>
      </c>
      <c r="H236" s="83">
        <f t="shared" si="23"/>
      </c>
      <c r="I236" s="82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5.75">
      <c r="A237" s="1">
        <v>227</v>
      </c>
      <c r="B237" s="80">
        <f t="shared" si="19"/>
        <v>0.01097075774410795</v>
      </c>
      <c r="C237" s="120">
        <f t="shared" si="20"/>
        <v>0.0017362000360523488</v>
      </c>
      <c r="D237" s="79">
        <f t="shared" si="18"/>
        <v>0.001782943035272429</v>
      </c>
      <c r="E237" s="79">
        <f t="shared" si="21"/>
        <v>0.7646953426433576</v>
      </c>
      <c r="F237" s="79"/>
      <c r="G237" s="83">
        <f t="shared" si="22"/>
        <v>0.01097075774410795</v>
      </c>
      <c r="H237" s="83">
        <f t="shared" si="23"/>
      </c>
      <c r="I237" s="82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5.75">
      <c r="A238" s="1">
        <v>228</v>
      </c>
      <c r="B238" s="80">
        <f t="shared" si="19"/>
        <v>0.011019087029324283</v>
      </c>
      <c r="C238" s="120">
        <f t="shared" si="20"/>
        <v>0.0017251739071567629</v>
      </c>
      <c r="D238" s="79">
        <f t="shared" si="18"/>
        <v>0.001771620054445231</v>
      </c>
      <c r="E238" s="79">
        <f t="shared" si="21"/>
        <v>0.7664669626978028</v>
      </c>
      <c r="F238" s="79"/>
      <c r="G238" s="83">
        <f t="shared" si="22"/>
        <v>0.011019087029324283</v>
      </c>
      <c r="H238" s="83">
        <f t="shared" si="23"/>
      </c>
      <c r="I238" s="82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5.75">
      <c r="A239" s="1">
        <v>229</v>
      </c>
      <c r="B239" s="80">
        <f t="shared" si="19"/>
        <v>0.011067416314540616</v>
      </c>
      <c r="C239" s="120">
        <f t="shared" si="20"/>
        <v>0.0017142088327831706</v>
      </c>
      <c r="D239" s="79">
        <f t="shared" si="18"/>
        <v>0.001760359771885802</v>
      </c>
      <c r="E239" s="79">
        <f t="shared" si="21"/>
        <v>0.7682273224696886</v>
      </c>
      <c r="F239" s="79"/>
      <c r="G239" s="83">
        <f t="shared" si="22"/>
        <v>0.011067416314540616</v>
      </c>
      <c r="H239" s="83">
        <f t="shared" si="23"/>
      </c>
      <c r="I239" s="82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5.75">
      <c r="A240" s="1">
        <v>230</v>
      </c>
      <c r="B240" s="80">
        <f t="shared" si="19"/>
        <v>0.011115745599756952</v>
      </c>
      <c r="C240" s="120">
        <f t="shared" si="20"/>
        <v>0.001703304611579859</v>
      </c>
      <c r="D240" s="79">
        <f t="shared" si="18"/>
        <v>0.001749161980821519</v>
      </c>
      <c r="E240" s="79">
        <f t="shared" si="21"/>
        <v>0.7699764844505101</v>
      </c>
      <c r="F240" s="79"/>
      <c r="G240" s="83">
        <f t="shared" si="22"/>
        <v>0.011115745599756952</v>
      </c>
      <c r="H240" s="83">
        <f t="shared" si="23"/>
      </c>
      <c r="I240" s="82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5.75">
      <c r="A241" s="1">
        <v>231</v>
      </c>
      <c r="B241" s="80">
        <f t="shared" si="19"/>
        <v>0.011164074884973285</v>
      </c>
      <c r="C241" s="120">
        <f t="shared" si="20"/>
        <v>0.001692461039951687</v>
      </c>
      <c r="D241" s="79">
        <f t="shared" si="18"/>
        <v>0.0017380264721759337</v>
      </c>
      <c r="E241" s="79">
        <f t="shared" si="21"/>
        <v>0.7717145109226861</v>
      </c>
      <c r="F241" s="79"/>
      <c r="G241" s="83">
        <f t="shared" si="22"/>
        <v>0.011164074884973285</v>
      </c>
      <c r="H241" s="83">
        <f t="shared" si="23"/>
      </c>
      <c r="I241" s="82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5.75">
      <c r="A242" s="1">
        <v>232</v>
      </c>
      <c r="B242" s="80">
        <f t="shared" si="19"/>
        <v>0.01121240417018962</v>
      </c>
      <c r="C242" s="120">
        <f t="shared" si="20"/>
        <v>0.0016816779124786407</v>
      </c>
      <c r="D242" s="79">
        <f t="shared" si="18"/>
        <v>0.0017269530349985926</v>
      </c>
      <c r="E242" s="79">
        <f t="shared" si="21"/>
        <v>0.7734414639576846</v>
      </c>
      <c r="F242" s="79"/>
      <c r="G242" s="83">
        <f t="shared" si="22"/>
        <v>0.01121240417018962</v>
      </c>
      <c r="H242" s="83">
        <f t="shared" si="23"/>
      </c>
      <c r="I242" s="82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5.75">
      <c r="A243" s="1">
        <v>233</v>
      </c>
      <c r="B243" s="80">
        <f t="shared" si="19"/>
        <v>0.011260733455405953</v>
      </c>
      <c r="C243" s="120">
        <f t="shared" si="20"/>
        <v>0.001670955021876419</v>
      </c>
      <c r="D243" s="79">
        <f t="shared" si="18"/>
        <v>0.0017159414564245656</v>
      </c>
      <c r="E243" s="79">
        <f t="shared" si="21"/>
        <v>0.7751574054141093</v>
      </c>
      <c r="F243" s="79"/>
      <c r="G243" s="83">
        <f t="shared" si="22"/>
        <v>0.011260733455405953</v>
      </c>
      <c r="H243" s="83">
        <f t="shared" si="23"/>
      </c>
      <c r="I243" s="82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5.75">
      <c r="A244" s="1">
        <v>234</v>
      </c>
      <c r="B244" s="80">
        <f t="shared" si="19"/>
        <v>0.011309062740622287</v>
      </c>
      <c r="C244" s="120">
        <f t="shared" si="20"/>
        <v>0.001660292159475385</v>
      </c>
      <c r="D244" s="79">
        <f t="shared" si="18"/>
        <v>0.0017049915221662882</v>
      </c>
      <c r="E244" s="79">
        <f t="shared" si="21"/>
        <v>0.7768623969362756</v>
      </c>
      <c r="F244" s="79"/>
      <c r="G244" s="83">
        <f t="shared" si="22"/>
        <v>0.011309062740622287</v>
      </c>
      <c r="H244" s="83">
        <f t="shared" si="23"/>
      </c>
      <c r="I244" s="82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5.75">
      <c r="A245" s="1">
        <v>235</v>
      </c>
      <c r="B245" s="80">
        <f t="shared" si="19"/>
        <v>0.011357392025838622</v>
      </c>
      <c r="C245" s="120">
        <f t="shared" si="20"/>
        <v>0.001649689114015973</v>
      </c>
      <c r="D245" s="79">
        <f t="shared" si="18"/>
        <v>0.0016941030152765409</v>
      </c>
      <c r="E245" s="79">
        <f t="shared" si="21"/>
        <v>0.7785564999515521</v>
      </c>
      <c r="F245" s="79"/>
      <c r="G245" s="83">
        <f t="shared" si="22"/>
        <v>0.011357392025838622</v>
      </c>
      <c r="H245" s="83">
        <f t="shared" si="23"/>
      </c>
      <c r="I245" s="82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5.75">
      <c r="A246" s="1">
        <v>236</v>
      </c>
      <c r="B246" s="80">
        <f t="shared" si="19"/>
        <v>0.011405721311054955</v>
      </c>
      <c r="C246" s="120">
        <f t="shared" si="20"/>
        <v>0.0016391456737141485</v>
      </c>
      <c r="D246" s="79">
        <f t="shared" si="18"/>
        <v>0.0016832757182695145</v>
      </c>
      <c r="E246" s="79">
        <f t="shared" si="21"/>
        <v>0.7802397756698216</v>
      </c>
      <c r="F246" s="79"/>
      <c r="G246" s="83">
        <f t="shared" si="22"/>
        <v>0.011405721311054955</v>
      </c>
      <c r="H246" s="83">
        <f t="shared" si="23"/>
      </c>
      <c r="I246" s="82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5.75">
      <c r="A247" s="1">
        <v>237</v>
      </c>
      <c r="B247" s="80">
        <f t="shared" si="19"/>
        <v>0.011454050596271291</v>
      </c>
      <c r="C247" s="120">
        <f t="shared" si="20"/>
        <v>0.001628661624168637</v>
      </c>
      <c r="D247" s="79">
        <f t="shared" si="18"/>
        <v>0.0016725094109716972</v>
      </c>
      <c r="E247" s="79">
        <f t="shared" si="21"/>
        <v>0.7819122850807934</v>
      </c>
      <c r="F247" s="79"/>
      <c r="G247" s="83">
        <f t="shared" si="22"/>
        <v>0.011454050596271291</v>
      </c>
      <c r="H247" s="83">
        <f t="shared" si="23"/>
      </c>
      <c r="I247" s="82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5.75">
      <c r="A248" s="1">
        <v>238</v>
      </c>
      <c r="B248" s="80">
        <f t="shared" si="19"/>
        <v>0.011502379881487624</v>
      </c>
      <c r="C248" s="120">
        <f t="shared" si="20"/>
        <v>0.0016182367502072248</v>
      </c>
      <c r="D248" s="79">
        <f t="shared" si="18"/>
        <v>0.0016618038724178826</v>
      </c>
      <c r="E248" s="79">
        <f t="shared" si="21"/>
        <v>0.7835740889532112</v>
      </c>
      <c r="F248" s="79"/>
      <c r="G248" s="83">
        <f t="shared" si="22"/>
        <v>0.011502379881487624</v>
      </c>
      <c r="H248" s="83">
        <f t="shared" si="23"/>
      </c>
      <c r="I248" s="82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5.75">
      <c r="A249" s="1">
        <v>239</v>
      </c>
      <c r="B249" s="80">
        <f t="shared" si="19"/>
        <v>0.011550709166703957</v>
      </c>
      <c r="C249" s="120">
        <f t="shared" si="20"/>
        <v>0.0016078708348852278</v>
      </c>
      <c r="D249" s="79">
        <f t="shared" si="18"/>
        <v>0.001651158879822674</v>
      </c>
      <c r="E249" s="79">
        <f t="shared" si="21"/>
        <v>0.7852252478330339</v>
      </c>
      <c r="F249" s="79"/>
      <c r="G249" s="83">
        <f t="shared" si="22"/>
        <v>0.011550709166703957</v>
      </c>
      <c r="H249" s="83">
        <f t="shared" si="23"/>
      </c>
      <c r="I249" s="82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5.75">
      <c r="A250" s="1">
        <v>240</v>
      </c>
      <c r="B250" s="80">
        <f t="shared" si="19"/>
        <v>0.011599038451920292</v>
      </c>
      <c r="C250" s="120">
        <f t="shared" si="20"/>
        <v>0.0015975636599950827</v>
      </c>
      <c r="D250" s="79">
        <f t="shared" si="18"/>
        <v>0.0016405742091037954</v>
      </c>
      <c r="E250" s="79">
        <f t="shared" si="21"/>
        <v>0.7868658220421377</v>
      </c>
      <c r="F250" s="79"/>
      <c r="G250" s="83">
        <f t="shared" si="22"/>
        <v>0.011599038451920292</v>
      </c>
      <c r="H250" s="83">
        <f t="shared" si="23"/>
      </c>
      <c r="I250" s="82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5.75">
      <c r="A251" s="1">
        <v>241</v>
      </c>
      <c r="B251" s="80">
        <f t="shared" si="19"/>
        <v>0.011647367737136627</v>
      </c>
      <c r="C251" s="120">
        <f t="shared" si="20"/>
        <v>0.001587315005719292</v>
      </c>
      <c r="D251" s="79">
        <f t="shared" si="18"/>
        <v>0.0016300496345256937</v>
      </c>
      <c r="E251" s="79">
        <f t="shared" si="21"/>
        <v>0.7884958716766635</v>
      </c>
      <c r="F251" s="79"/>
      <c r="G251" s="83">
        <f t="shared" si="22"/>
        <v>0.011647367737136627</v>
      </c>
      <c r="H251" s="83">
        <f t="shared" si="23"/>
      </c>
      <c r="I251" s="82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5.75">
      <c r="A252" s="1">
        <v>242</v>
      </c>
      <c r="B252" s="80">
        <f t="shared" si="19"/>
        <v>0.011695697022352961</v>
      </c>
      <c r="C252" s="120">
        <f t="shared" si="20"/>
        <v>0.0015771246512877868</v>
      </c>
      <c r="D252" s="79">
        <f t="shared" si="18"/>
        <v>0.001619584929374598</v>
      </c>
      <c r="E252" s="79">
        <f t="shared" si="21"/>
        <v>0.7901154566060381</v>
      </c>
      <c r="F252" s="79"/>
      <c r="G252" s="83">
        <f t="shared" si="22"/>
        <v>0.011695697022352961</v>
      </c>
      <c r="H252" s="83">
        <f t="shared" si="23"/>
      </c>
      <c r="I252" s="82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5.75">
      <c r="A253" s="1">
        <v>243</v>
      </c>
      <c r="B253" s="80">
        <f t="shared" si="19"/>
        <v>0.011744026307569294</v>
      </c>
      <c r="C253" s="120">
        <f t="shared" si="20"/>
        <v>0.001566992374680054</v>
      </c>
      <c r="D253" s="79">
        <f t="shared" si="18"/>
        <v>0.0016091798656526282</v>
      </c>
      <c r="E253" s="79">
        <f t="shared" si="21"/>
        <v>0.7917246364716908</v>
      </c>
      <c r="F253" s="79"/>
      <c r="G253" s="83">
        <f t="shared" si="22"/>
        <v>0.011744026307569294</v>
      </c>
      <c r="H253" s="83">
        <f t="shared" si="23"/>
      </c>
      <c r="I253" s="82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5.75">
      <c r="A254" s="1">
        <v>244</v>
      </c>
      <c r="B254" s="80">
        <f t="shared" si="19"/>
        <v>0.01179235559278563</v>
      </c>
      <c r="C254" s="120">
        <f t="shared" si="20"/>
        <v>0.0015569179523781118</v>
      </c>
      <c r="D254" s="79">
        <f t="shared" si="18"/>
        <v>0.0015988342138241198</v>
      </c>
      <c r="E254" s="79">
        <f t="shared" si="21"/>
        <v>0.7933234706855149</v>
      </c>
      <c r="F254" s="79"/>
      <c r="G254" s="83">
        <f t="shared" si="22"/>
        <v>0.01179235559278563</v>
      </c>
      <c r="H254" s="83">
        <f t="shared" si="23"/>
      </c>
      <c r="I254" s="82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5.75">
      <c r="A255" s="1">
        <v>245</v>
      </c>
      <c r="B255" s="80">
        <f t="shared" si="19"/>
        <v>0.011840684878001963</v>
      </c>
      <c r="C255" s="120">
        <f t="shared" si="20"/>
        <v>0.001546901160170977</v>
      </c>
      <c r="D255" s="79">
        <f t="shared" si="18"/>
        <v>0.0015885477436417498</v>
      </c>
      <c r="E255" s="79">
        <f t="shared" si="21"/>
        <v>0.7949120184291566</v>
      </c>
      <c r="F255" s="79"/>
      <c r="G255" s="83">
        <f t="shared" si="22"/>
        <v>0.011840684878001963</v>
      </c>
      <c r="H255" s="83">
        <f t="shared" si="23"/>
      </c>
      <c r="I255" s="82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5.75">
      <c r="A256" s="1">
        <v>246</v>
      </c>
      <c r="B256" s="80">
        <f t="shared" si="19"/>
        <v>0.011889014163218296</v>
      </c>
      <c r="C256" s="120">
        <f t="shared" si="20"/>
        <v>0.0015369417726232015</v>
      </c>
      <c r="D256" s="79">
        <f t="shared" si="18"/>
        <v>0.0015783202236007642</v>
      </c>
      <c r="E256" s="79">
        <f t="shared" si="21"/>
        <v>0.7964903386527573</v>
      </c>
      <c r="F256" s="79"/>
      <c r="G256" s="83">
        <f t="shared" si="22"/>
        <v>0.011889014163218296</v>
      </c>
      <c r="H256" s="83">
        <f t="shared" si="23"/>
      </c>
      <c r="I256" s="82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5.75">
      <c r="A257" s="1">
        <v>247</v>
      </c>
      <c r="B257" s="80">
        <f t="shared" si="19"/>
        <v>0.011937343448434631</v>
      </c>
      <c r="C257" s="120">
        <f t="shared" si="20"/>
        <v>0.0015270395630471167</v>
      </c>
      <c r="D257" s="79">
        <f t="shared" si="18"/>
        <v>0.0015681514209104758</v>
      </c>
      <c r="E257" s="79">
        <f t="shared" si="21"/>
        <v>0.7980584900736678</v>
      </c>
      <c r="F257" s="79"/>
      <c r="G257" s="83">
        <f t="shared" si="22"/>
        <v>0.011937343448434631</v>
      </c>
      <c r="H257" s="83">
        <f t="shared" si="23"/>
      </c>
      <c r="I257" s="82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5.75">
      <c r="A258" s="1">
        <v>248</v>
      </c>
      <c r="B258" s="80">
        <f t="shared" si="19"/>
        <v>0.011985672733650966</v>
      </c>
      <c r="C258" s="120">
        <f t="shared" si="20"/>
        <v>0.0015171943042695535</v>
      </c>
      <c r="D258" s="79">
        <f t="shared" si="18"/>
        <v>0.001558041102281625</v>
      </c>
      <c r="E258" s="79">
        <f t="shared" si="21"/>
        <v>0.7996165311759494</v>
      </c>
      <c r="F258" s="79"/>
      <c r="G258" s="83">
        <f t="shared" si="22"/>
        <v>0.011985672733650966</v>
      </c>
      <c r="H258" s="83">
        <f t="shared" si="23"/>
      </c>
      <c r="I258" s="82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5.75">
      <c r="A259" s="1">
        <v>249</v>
      </c>
      <c r="B259" s="80">
        <f t="shared" si="19"/>
        <v>0.0120340020188673</v>
      </c>
      <c r="C259" s="120">
        <f t="shared" si="20"/>
        <v>0.0015074057677815222</v>
      </c>
      <c r="D259" s="79">
        <f t="shared" si="18"/>
        <v>0.0015479890330531694</v>
      </c>
      <c r="E259" s="79">
        <f t="shared" si="21"/>
        <v>0.8011645202090026</v>
      </c>
      <c r="F259" s="79"/>
      <c r="G259" s="83">
        <f t="shared" si="22"/>
        <v>0.0120340020188673</v>
      </c>
      <c r="H259" s="83">
        <f t="shared" si="23"/>
      </c>
      <c r="I259" s="82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5.75">
      <c r="A260" s="1">
        <v>250</v>
      </c>
      <c r="B260" s="80">
        <f t="shared" si="19"/>
        <v>0.012082331304083633</v>
      </c>
      <c r="C260" s="120">
        <f t="shared" si="20"/>
        <v>0.0014976737244764005</v>
      </c>
      <c r="D260" s="79">
        <f t="shared" si="18"/>
        <v>0.0015379949779503429</v>
      </c>
      <c r="E260" s="79">
        <f t="shared" si="21"/>
        <v>0.802702515186953</v>
      </c>
      <c r="F260" s="79"/>
      <c r="G260" s="83">
        <f t="shared" si="22"/>
        <v>0.012082331304083633</v>
      </c>
      <c r="H260" s="83">
        <f t="shared" si="23"/>
      </c>
      <c r="I260" s="82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5.75">
      <c r="A261" s="1">
        <v>251</v>
      </c>
      <c r="B261" s="80">
        <f t="shared" si="19"/>
        <v>0.012130660589299968</v>
      </c>
      <c r="C261" s="120">
        <f t="shared" si="20"/>
        <v>0.0014879979442163904</v>
      </c>
      <c r="D261" s="79">
        <f t="shared" si="18"/>
        <v>0.0015280587006394426</v>
      </c>
      <c r="E261" s="79">
        <f t="shared" si="21"/>
        <v>0.8042305738875924</v>
      </c>
      <c r="F261" s="79"/>
      <c r="G261" s="83">
        <f t="shared" si="22"/>
        <v>0.012130660589299968</v>
      </c>
      <c r="H261" s="83">
        <f t="shared" si="23"/>
      </c>
      <c r="I261" s="82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5.75">
      <c r="A262" s="1">
        <v>252</v>
      </c>
      <c r="B262" s="80">
        <f t="shared" si="19"/>
        <v>0.012178989874516303</v>
      </c>
      <c r="C262" s="120">
        <f t="shared" si="20"/>
        <v>0.0014783781961817954</v>
      </c>
      <c r="D262" s="79">
        <f t="shared" si="18"/>
        <v>0.001518179964086508</v>
      </c>
      <c r="E262" s="79">
        <f t="shared" si="21"/>
        <v>0.805748753851679</v>
      </c>
      <c r="F262" s="79"/>
      <c r="G262" s="83">
        <f t="shared" si="22"/>
        <v>0.012178989874516303</v>
      </c>
      <c r="H262" s="83">
        <f t="shared" si="23"/>
      </c>
      <c r="I262" s="82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5.75">
      <c r="A263" s="1">
        <v>253</v>
      </c>
      <c r="B263" s="80">
        <f t="shared" si="19"/>
        <v>0.012227319159732635</v>
      </c>
      <c r="C263" s="120">
        <f t="shared" si="20"/>
        <v>0.001468814248956729</v>
      </c>
      <c r="D263" s="79">
        <f t="shared" si="18"/>
        <v>0.001508358530645338</v>
      </c>
      <c r="E263" s="79">
        <f t="shared" si="21"/>
        <v>0.8072571123823243</v>
      </c>
      <c r="F263" s="79"/>
      <c r="G263" s="83">
        <f t="shared" si="22"/>
        <v>0.012227319159732635</v>
      </c>
      <c r="H263" s="83">
        <f t="shared" si="23"/>
      </c>
      <c r="I263" s="82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5.75">
      <c r="A264" s="1">
        <v>254</v>
      </c>
      <c r="B264" s="80">
        <f t="shared" si="19"/>
        <v>0.01227564844494897</v>
      </c>
      <c r="C264" s="120">
        <f t="shared" si="20"/>
        <v>0.001459305870140537</v>
      </c>
      <c r="D264" s="79">
        <f t="shared" si="18"/>
        <v>0.001498594161658451</v>
      </c>
      <c r="E264" s="79">
        <f t="shared" si="21"/>
        <v>0.8087557065439828</v>
      </c>
      <c r="F264" s="79"/>
      <c r="G264" s="83">
        <f t="shared" si="22"/>
        <v>0.01227564844494897</v>
      </c>
      <c r="H264" s="83">
        <f t="shared" si="23"/>
      </c>
      <c r="I264" s="82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5.75">
      <c r="A265" s="1">
        <v>255</v>
      </c>
      <c r="B265" s="80">
        <f t="shared" si="19"/>
        <v>0.012323977730165305</v>
      </c>
      <c r="C265" s="120">
        <f t="shared" si="20"/>
        <v>0.0014498528271120747</v>
      </c>
      <c r="D265" s="79">
        <f t="shared" si="18"/>
        <v>0.0014888866182419392</v>
      </c>
      <c r="E265" s="79">
        <f t="shared" si="21"/>
        <v>0.8102445931622247</v>
      </c>
      <c r="F265" s="79"/>
      <c r="G265" s="83">
        <f t="shared" si="22"/>
        <v>0.012323977730165305</v>
      </c>
      <c r="H265" s="83">
        <f t="shared" si="23"/>
      </c>
      <c r="I265" s="82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5.75">
      <c r="A266" s="1">
        <v>256</v>
      </c>
      <c r="B266" s="80">
        <f t="shared" si="19"/>
        <v>0.012372307015381638</v>
      </c>
      <c r="C266" s="120">
        <f t="shared" si="20"/>
        <v>0.0014404548860887934</v>
      </c>
      <c r="D266" s="79">
        <f aca="true" t="shared" si="24" ref="D266:D329">C266/$D$7</f>
        <v>0.0014792356603192224</v>
      </c>
      <c r="E266" s="79">
        <f t="shared" si="21"/>
        <v>0.811723828822544</v>
      </c>
      <c r="F266" s="79"/>
      <c r="G266" s="83">
        <f t="shared" si="22"/>
        <v>0.012372307015381638</v>
      </c>
      <c r="H266" s="83">
        <f t="shared" si="23"/>
      </c>
      <c r="I266" s="82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5.75">
      <c r="A267" s="1">
        <v>257</v>
      </c>
      <c r="B267" s="80">
        <f aca="true" t="shared" si="25" ref="B267:B330">$C$4+($C$5-$C$4)*A267/502</f>
        <v>0.012420636300597972</v>
      </c>
      <c r="C267" s="120">
        <f aca="true" t="shared" si="26" ref="C267:C330">BETADIST((B267+B268)/2,$H$2,$H$3)-BETADIST((B266+B267)/2,$H$2,$H$3)</f>
        <v>0.0014311118132277478</v>
      </c>
      <c r="D267" s="79">
        <f t="shared" si="24"/>
        <v>0.0014696410477516983</v>
      </c>
      <c r="E267" s="79">
        <f aca="true" t="shared" si="27" ref="E267:E330">D267+E266</f>
        <v>0.8131934698702957</v>
      </c>
      <c r="F267" s="79"/>
      <c r="G267" s="83">
        <f aca="true" t="shared" si="28" ref="G267:G330">IF(E267&lt;=0.95,B267,"")</f>
        <v>0.012420636300597972</v>
      </c>
      <c r="H267" s="83">
        <f aca="true" t="shared" si="29" ref="H267:H330">IF($E267&lt;=0.5,$B267,"")</f>
      </c>
      <c r="I267" s="82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5.75">
      <c r="A268" s="1">
        <v>258</v>
      </c>
      <c r="B268" s="80">
        <f t="shared" si="25"/>
        <v>0.012468965585814307</v>
      </c>
      <c r="C268" s="120">
        <f t="shared" si="26"/>
        <v>0.001421823373834119</v>
      </c>
      <c r="D268" s="79">
        <f t="shared" si="24"/>
        <v>0.0014601025395259554</v>
      </c>
      <c r="E268" s="79">
        <f t="shared" si="27"/>
        <v>0.8146535724098217</v>
      </c>
      <c r="F268" s="79"/>
      <c r="G268" s="83">
        <f t="shared" si="28"/>
        <v>0.012468965585814307</v>
      </c>
      <c r="H268" s="83">
        <f t="shared" si="29"/>
      </c>
      <c r="I268" s="82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5.75">
      <c r="A269" s="1">
        <v>259</v>
      </c>
      <c r="B269" s="80">
        <f t="shared" si="25"/>
        <v>0.012517294871030642</v>
      </c>
      <c r="C269" s="120">
        <f t="shared" si="26"/>
        <v>0.0014125893329106631</v>
      </c>
      <c r="D269" s="79">
        <f t="shared" si="24"/>
        <v>0.0014506198943180157</v>
      </c>
      <c r="E269" s="79">
        <f t="shared" si="27"/>
        <v>0.8161041923041398</v>
      </c>
      <c r="F269" s="79"/>
      <c r="G269" s="83">
        <f t="shared" si="28"/>
        <v>0.012517294871030642</v>
      </c>
      <c r="H269" s="83">
        <f t="shared" si="29"/>
      </c>
      <c r="I269" s="82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5.75">
      <c r="A270" s="1">
        <v>260</v>
      </c>
      <c r="B270" s="80">
        <f t="shared" si="25"/>
        <v>0.012565624156246975</v>
      </c>
      <c r="C270" s="120">
        <f t="shared" si="26"/>
        <v>0.0014034094549696396</v>
      </c>
      <c r="D270" s="79">
        <f t="shared" si="24"/>
        <v>0.0014411928703001995</v>
      </c>
      <c r="E270" s="79">
        <f t="shared" si="27"/>
        <v>0.81754538517444</v>
      </c>
      <c r="F270" s="79"/>
      <c r="G270" s="83">
        <f t="shared" si="28"/>
        <v>0.012565624156246975</v>
      </c>
      <c r="H270" s="83">
        <f t="shared" si="29"/>
      </c>
      <c r="I270" s="82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5.75">
      <c r="A271" s="1">
        <v>261</v>
      </c>
      <c r="B271" s="80">
        <f t="shared" si="25"/>
        <v>0.01261395344146331</v>
      </c>
      <c r="C271" s="120">
        <f t="shared" si="26"/>
        <v>0.0013942835039262302</v>
      </c>
      <c r="D271" s="79">
        <f t="shared" si="24"/>
        <v>0.0014318212250316739</v>
      </c>
      <c r="E271" s="79">
        <f t="shared" si="27"/>
        <v>0.8189772063994717</v>
      </c>
      <c r="F271" s="79"/>
      <c r="G271" s="83">
        <f t="shared" si="28"/>
        <v>0.01261395344146331</v>
      </c>
      <c r="H271" s="83">
        <f t="shared" si="29"/>
      </c>
      <c r="I271" s="82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5.75">
      <c r="A272" s="1">
        <v>262</v>
      </c>
      <c r="B272" s="80">
        <f t="shared" si="25"/>
        <v>0.012662282726679644</v>
      </c>
      <c r="C272" s="120">
        <f t="shared" si="26"/>
        <v>0.0013852112435324138</v>
      </c>
      <c r="D272" s="79">
        <f t="shared" si="24"/>
        <v>0.0014225047159040095</v>
      </c>
      <c r="E272" s="79">
        <f t="shared" si="27"/>
        <v>0.8203997111153757</v>
      </c>
      <c r="F272" s="79"/>
      <c r="G272" s="83">
        <f t="shared" si="28"/>
        <v>0.012662282726679644</v>
      </c>
      <c r="H272" s="83">
        <f t="shared" si="29"/>
      </c>
      <c r="I272" s="82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5.75">
      <c r="A273" s="1">
        <v>263</v>
      </c>
      <c r="B273" s="80">
        <f t="shared" si="25"/>
        <v>0.012710612011895977</v>
      </c>
      <c r="C273" s="120">
        <f t="shared" si="26"/>
        <v>0.0013761924371504808</v>
      </c>
      <c r="D273" s="79">
        <f t="shared" si="24"/>
        <v>0.0014132430999085972</v>
      </c>
      <c r="E273" s="79">
        <f t="shared" si="27"/>
        <v>0.8218129542152843</v>
      </c>
      <c r="F273" s="79"/>
      <c r="G273" s="83">
        <f t="shared" si="28"/>
        <v>0.012710612011895977</v>
      </c>
      <c r="H273" s="83">
        <f t="shared" si="29"/>
      </c>
      <c r="I273" s="82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5.75">
      <c r="A274" s="1">
        <v>264</v>
      </c>
      <c r="B274" s="80">
        <f t="shared" si="25"/>
        <v>0.012758941297112312</v>
      </c>
      <c r="C274" s="120">
        <f t="shared" si="26"/>
        <v>0.0013672268479030247</v>
      </c>
      <c r="D274" s="79">
        <f t="shared" si="24"/>
        <v>0.0014040361337906773</v>
      </c>
      <c r="E274" s="79">
        <f t="shared" si="27"/>
        <v>0.823216990349075</v>
      </c>
      <c r="F274" s="79"/>
      <c r="G274" s="83">
        <f t="shared" si="28"/>
        <v>0.012758941297112312</v>
      </c>
      <c r="H274" s="83">
        <f t="shared" si="29"/>
      </c>
      <c r="I274" s="82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5.75">
      <c r="A275" s="1">
        <v>265</v>
      </c>
      <c r="B275" s="80">
        <f t="shared" si="25"/>
        <v>0.012807270582328646</v>
      </c>
      <c r="C275" s="120">
        <f t="shared" si="26"/>
        <v>0.0013583142383328806</v>
      </c>
      <c r="D275" s="79">
        <f t="shared" si="24"/>
        <v>0.0013948835737001234</v>
      </c>
      <c r="E275" s="79">
        <f t="shared" si="27"/>
        <v>0.8246118739227751</v>
      </c>
      <c r="F275" s="79"/>
      <c r="G275" s="83">
        <f t="shared" si="28"/>
        <v>0.012807270582328646</v>
      </c>
      <c r="H275" s="83">
        <f t="shared" si="29"/>
      </c>
      <c r="I275" s="82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5.75">
      <c r="A276" s="1">
        <v>266</v>
      </c>
      <c r="B276" s="80">
        <f t="shared" si="25"/>
        <v>0.01285559986754498</v>
      </c>
      <c r="C276" s="120">
        <f t="shared" si="26"/>
        <v>0.0013494543710774742</v>
      </c>
      <c r="D276" s="79">
        <f t="shared" si="24"/>
        <v>0.0013857851758839466</v>
      </c>
      <c r="E276" s="79">
        <f t="shared" si="27"/>
        <v>0.8259976590986591</v>
      </c>
      <c r="F276" s="79"/>
      <c r="G276" s="83">
        <f t="shared" si="28"/>
        <v>0.01285559986754498</v>
      </c>
      <c r="H276" s="83">
        <f t="shared" si="29"/>
      </c>
      <c r="I276" s="82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5.75">
      <c r="A277" s="1">
        <v>267</v>
      </c>
      <c r="B277" s="80">
        <f t="shared" si="25"/>
        <v>0.012903929152761314</v>
      </c>
      <c r="C277" s="120">
        <f t="shared" si="26"/>
        <v>0.001340647008337803</v>
      </c>
      <c r="D277" s="79">
        <f t="shared" si="24"/>
        <v>0.0013767406961409793</v>
      </c>
      <c r="E277" s="79">
        <f t="shared" si="27"/>
        <v>0.8273743997948001</v>
      </c>
      <c r="F277" s="79"/>
      <c r="G277" s="83">
        <f t="shared" si="28"/>
        <v>0.012903929152761314</v>
      </c>
      <c r="H277" s="83">
        <f t="shared" si="29"/>
      </c>
      <c r="I277" s="82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5.75">
      <c r="A278" s="1">
        <v>268</v>
      </c>
      <c r="B278" s="80">
        <f t="shared" si="25"/>
        <v>0.012952258437977647</v>
      </c>
      <c r="C278" s="120">
        <f t="shared" si="26"/>
        <v>0.0013318919122510264</v>
      </c>
      <c r="D278" s="79">
        <f t="shared" si="24"/>
        <v>0.0013677498902044975</v>
      </c>
      <c r="E278" s="79">
        <f t="shared" si="27"/>
        <v>0.8287421496850046</v>
      </c>
      <c r="F278" s="79"/>
      <c r="G278" s="83">
        <f t="shared" si="28"/>
        <v>0.012952258437977647</v>
      </c>
      <c r="H278" s="83">
        <f t="shared" si="29"/>
      </c>
      <c r="I278" s="82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5.75">
      <c r="A279" s="1">
        <v>269</v>
      </c>
      <c r="B279" s="80">
        <f t="shared" si="25"/>
        <v>0.013000587723193983</v>
      </c>
      <c r="C279" s="120">
        <f t="shared" si="26"/>
        <v>0.0013231888448083096</v>
      </c>
      <c r="D279" s="79">
        <f t="shared" si="24"/>
        <v>0.0013588125136578526</v>
      </c>
      <c r="E279" s="79">
        <f t="shared" si="27"/>
        <v>0.8301009621986625</v>
      </c>
      <c r="F279" s="79"/>
      <c r="G279" s="83">
        <f t="shared" si="28"/>
        <v>0.013000587723193983</v>
      </c>
      <c r="H279" s="83">
        <f t="shared" si="29"/>
      </c>
      <c r="I279" s="82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5.75">
      <c r="A280" s="1">
        <v>270</v>
      </c>
      <c r="B280" s="80">
        <f t="shared" si="25"/>
        <v>0.013048917008410316</v>
      </c>
      <c r="C280" s="120">
        <f t="shared" si="26"/>
        <v>0.0013145375676537618</v>
      </c>
      <c r="D280" s="79">
        <f t="shared" si="24"/>
        <v>0.0013499283217279965</v>
      </c>
      <c r="E280" s="79">
        <f t="shared" si="27"/>
        <v>0.8314508905203905</v>
      </c>
      <c r="F280" s="79"/>
      <c r="G280" s="83">
        <f t="shared" si="28"/>
        <v>0.013048917008410316</v>
      </c>
      <c r="H280" s="83">
        <f t="shared" si="29"/>
      </c>
      <c r="I280" s="82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5.75">
      <c r="A281" s="1">
        <v>271</v>
      </c>
      <c r="B281" s="80">
        <f t="shared" si="25"/>
        <v>0.01309724629362665</v>
      </c>
      <c r="C281" s="120">
        <f t="shared" si="26"/>
        <v>0.001305937842816518</v>
      </c>
      <c r="D281" s="79">
        <f t="shared" si="24"/>
        <v>0.0013410970700372719</v>
      </c>
      <c r="E281" s="79">
        <f t="shared" si="27"/>
        <v>0.8327919875904277</v>
      </c>
      <c r="F281" s="79"/>
      <c r="G281" s="83">
        <f t="shared" si="28"/>
        <v>0.01309724629362665</v>
      </c>
      <c r="H281" s="83">
        <f t="shared" si="29"/>
      </c>
      <c r="I281" s="82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5.75">
      <c r="A282" s="1">
        <v>272</v>
      </c>
      <c r="B282" s="80">
        <f t="shared" si="25"/>
        <v>0.013145575578842985</v>
      </c>
      <c r="C282" s="120">
        <f t="shared" si="26"/>
        <v>0.0012973894315766454</v>
      </c>
      <c r="D282" s="79">
        <f t="shared" si="24"/>
        <v>0.001332318513438788</v>
      </c>
      <c r="E282" s="79">
        <f t="shared" si="27"/>
        <v>0.8341243061038665</v>
      </c>
      <c r="F282" s="79"/>
      <c r="G282" s="83">
        <f t="shared" si="28"/>
        <v>0.013145575578842985</v>
      </c>
      <c r="H282" s="83">
        <f t="shared" si="29"/>
      </c>
      <c r="I282" s="82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5.75">
      <c r="A283" s="1">
        <v>273</v>
      </c>
      <c r="B283" s="80">
        <f t="shared" si="25"/>
        <v>0.013193904864059318</v>
      </c>
      <c r="C283" s="120">
        <f t="shared" si="26"/>
        <v>0.001288892095724914</v>
      </c>
      <c r="D283" s="79">
        <f t="shared" si="24"/>
        <v>0.0013235924073101053</v>
      </c>
      <c r="E283" s="79">
        <f t="shared" si="27"/>
        <v>0.8354478985111765</v>
      </c>
      <c r="F283" s="79"/>
      <c r="G283" s="83">
        <f t="shared" si="28"/>
        <v>0.013193904864059318</v>
      </c>
      <c r="H283" s="83">
        <f t="shared" si="29"/>
      </c>
      <c r="I283" s="82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5.75">
      <c r="A284" s="1">
        <v>274</v>
      </c>
      <c r="B284" s="80">
        <f t="shared" si="25"/>
        <v>0.013242234149275653</v>
      </c>
      <c r="C284" s="120">
        <f t="shared" si="26"/>
        <v>0.001280445596975599</v>
      </c>
      <c r="D284" s="79">
        <f t="shared" si="24"/>
        <v>0.001314918506950231</v>
      </c>
      <c r="E284" s="79">
        <f t="shared" si="27"/>
        <v>0.8367628170181267</v>
      </c>
      <c r="F284" s="79"/>
      <c r="G284" s="83">
        <f t="shared" si="28"/>
        <v>0.013242234149275653</v>
      </c>
      <c r="H284" s="83">
        <f t="shared" si="29"/>
      </c>
      <c r="I284" s="82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5.75">
      <c r="A285" s="1">
        <v>275</v>
      </c>
      <c r="B285" s="80">
        <f t="shared" si="25"/>
        <v>0.013290563434491986</v>
      </c>
      <c r="C285" s="120">
        <f t="shared" si="26"/>
        <v>0.0012720496966404093</v>
      </c>
      <c r="D285" s="79">
        <f t="shared" si="24"/>
        <v>0.001306296567244767</v>
      </c>
      <c r="E285" s="79">
        <f t="shared" si="27"/>
        <v>0.8380691135853715</v>
      </c>
      <c r="F285" s="79"/>
      <c r="G285" s="83">
        <f t="shared" si="28"/>
        <v>0.013290563434491986</v>
      </c>
      <c r="H285" s="83">
        <f t="shared" si="29"/>
      </c>
      <c r="I285" s="82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5.75">
      <c r="A286" s="1">
        <v>276</v>
      </c>
      <c r="B286" s="80">
        <f t="shared" si="25"/>
        <v>0.013338892719708322</v>
      </c>
      <c r="C286" s="120">
        <f t="shared" si="26"/>
        <v>0.0012637041565938256</v>
      </c>
      <c r="D286" s="79">
        <f t="shared" si="24"/>
        <v>0.0012977263436572384</v>
      </c>
      <c r="E286" s="79">
        <f t="shared" si="27"/>
        <v>0.8393668399290287</v>
      </c>
      <c r="F286" s="79"/>
      <c r="G286" s="83">
        <f t="shared" si="28"/>
        <v>0.013338892719708322</v>
      </c>
      <c r="H286" s="83">
        <f t="shared" si="29"/>
      </c>
      <c r="I286" s="82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5.75">
      <c r="A287" s="1">
        <v>277</v>
      </c>
      <c r="B287" s="80">
        <f t="shared" si="25"/>
        <v>0.013387222004924655</v>
      </c>
      <c r="C287" s="120">
        <f t="shared" si="26"/>
        <v>0.0012554087384761825</v>
      </c>
      <c r="D287" s="79">
        <f t="shared" si="24"/>
        <v>0.001289207591410721</v>
      </c>
      <c r="E287" s="79">
        <f t="shared" si="27"/>
        <v>0.8406560475204394</v>
      </c>
      <c r="F287" s="79"/>
      <c r="G287" s="83">
        <f t="shared" si="28"/>
        <v>0.013387222004924655</v>
      </c>
      <c r="H287" s="83">
        <f t="shared" si="29"/>
      </c>
      <c r="I287" s="82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5.75">
      <c r="A288" s="1">
        <v>278</v>
      </c>
      <c r="B288" s="80">
        <f t="shared" si="25"/>
        <v>0.01343555129014099</v>
      </c>
      <c r="C288" s="120">
        <f t="shared" si="26"/>
        <v>0.001247163203899726</v>
      </c>
      <c r="D288" s="79">
        <f t="shared" si="24"/>
        <v>0.0012807400656994455</v>
      </c>
      <c r="E288" s="79">
        <f t="shared" si="27"/>
        <v>0.8419367875861389</v>
      </c>
      <c r="F288" s="79"/>
      <c r="G288" s="83">
        <f t="shared" si="28"/>
        <v>0.01343555129014099</v>
      </c>
      <c r="H288" s="83">
        <f t="shared" si="29"/>
      </c>
      <c r="I288" s="82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5.75">
      <c r="A289" s="1">
        <v>279</v>
      </c>
      <c r="B289" s="80">
        <f t="shared" si="25"/>
        <v>0.013483880575357324</v>
      </c>
      <c r="C289" s="120">
        <f t="shared" si="26"/>
        <v>0.0012389673150319247</v>
      </c>
      <c r="D289" s="79">
        <f t="shared" si="24"/>
        <v>0.0012723235222878125</v>
      </c>
      <c r="E289" s="79">
        <f t="shared" si="27"/>
        <v>0.8432091111084267</v>
      </c>
      <c r="F289" s="79"/>
      <c r="G289" s="83">
        <f t="shared" si="28"/>
        <v>0.013483880575357324</v>
      </c>
      <c r="H289" s="83">
        <f t="shared" si="29"/>
      </c>
      <c r="I289" s="82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5.75">
      <c r="A290" s="1">
        <v>280</v>
      </c>
      <c r="B290" s="80">
        <f t="shared" si="25"/>
        <v>0.013532209860573657</v>
      </c>
      <c r="C290" s="120">
        <f t="shared" si="26"/>
        <v>0.0012308208335782833</v>
      </c>
      <c r="D290" s="79">
        <f t="shared" si="24"/>
        <v>0.0012639577164658224</v>
      </c>
      <c r="E290" s="79">
        <f t="shared" si="27"/>
        <v>0.8444730688248925</v>
      </c>
      <c r="F290" s="79"/>
      <c r="G290" s="83">
        <f t="shared" si="28"/>
        <v>0.013532209860573657</v>
      </c>
      <c r="H290" s="83">
        <f t="shared" si="29"/>
      </c>
      <c r="I290" s="82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5.75">
      <c r="A291" s="1">
        <v>281</v>
      </c>
      <c r="B291" s="80">
        <f t="shared" si="25"/>
        <v>0.013580539145789992</v>
      </c>
      <c r="C291" s="120">
        <f t="shared" si="26"/>
        <v>0.0012227235220065857</v>
      </c>
      <c r="D291" s="79">
        <f t="shared" si="24"/>
        <v>0.0012556424043062772</v>
      </c>
      <c r="E291" s="79">
        <f t="shared" si="27"/>
        <v>0.8457287112291988</v>
      </c>
      <c r="F291" s="79"/>
      <c r="G291" s="83">
        <f t="shared" si="28"/>
        <v>0.013580539145789992</v>
      </c>
      <c r="H291" s="83">
        <f t="shared" si="29"/>
      </c>
      <c r="I291" s="82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5.75">
      <c r="A292" s="1">
        <v>282</v>
      </c>
      <c r="B292" s="80">
        <f t="shared" si="25"/>
        <v>0.013628868431006325</v>
      </c>
      <c r="C292" s="120">
        <f t="shared" si="26"/>
        <v>0.0012146751424242375</v>
      </c>
      <c r="D292" s="79">
        <f t="shared" si="24"/>
        <v>0.0012473773415118978</v>
      </c>
      <c r="E292" s="79">
        <f t="shared" si="27"/>
        <v>0.8469760885707107</v>
      </c>
      <c r="F292" s="79"/>
      <c r="G292" s="83">
        <f t="shared" si="28"/>
        <v>0.013628868431006325</v>
      </c>
      <c r="H292" s="83">
        <f t="shared" si="29"/>
      </c>
      <c r="I292" s="82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5.75">
      <c r="A293" s="1">
        <v>283</v>
      </c>
      <c r="B293" s="80">
        <f t="shared" si="25"/>
        <v>0.013677197716222661</v>
      </c>
      <c r="C293" s="120">
        <f t="shared" si="26"/>
        <v>0.0012066754575126293</v>
      </c>
      <c r="D293" s="79">
        <f t="shared" si="24"/>
        <v>0.0012391622843748434</v>
      </c>
      <c r="E293" s="79">
        <f t="shared" si="27"/>
        <v>0.8482152508550855</v>
      </c>
      <c r="F293" s="79"/>
      <c r="G293" s="83">
        <f t="shared" si="28"/>
        <v>0.013677197716222661</v>
      </c>
      <c r="H293" s="83">
        <f t="shared" si="29"/>
      </c>
      <c r="I293" s="82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5.75">
      <c r="A294" s="1">
        <v>284</v>
      </c>
      <c r="B294" s="80">
        <f t="shared" si="25"/>
        <v>0.013725527001438994</v>
      </c>
      <c r="C294" s="120">
        <f t="shared" si="26"/>
        <v>0.0011987242299446033</v>
      </c>
      <c r="D294" s="79">
        <f t="shared" si="24"/>
        <v>0.001230996989178495</v>
      </c>
      <c r="E294" s="79">
        <f t="shared" si="27"/>
        <v>0.849446247844264</v>
      </c>
      <c r="F294" s="79"/>
      <c r="G294" s="83">
        <f t="shared" si="28"/>
        <v>0.013725527001438994</v>
      </c>
      <c r="H294" s="83">
        <f t="shared" si="29"/>
      </c>
      <c r="I294" s="82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5.75">
      <c r="A295" s="1">
        <v>285</v>
      </c>
      <c r="B295" s="80">
        <f t="shared" si="25"/>
        <v>0.013773856286655327</v>
      </c>
      <c r="C295" s="120">
        <f t="shared" si="26"/>
        <v>0.0011908231781271317</v>
      </c>
      <c r="D295" s="79">
        <f t="shared" si="24"/>
        <v>0.0012228832205937888</v>
      </c>
      <c r="E295" s="79">
        <f t="shared" si="27"/>
        <v>0.8506691310648579</v>
      </c>
      <c r="F295" s="79"/>
      <c r="G295" s="83">
        <f t="shared" si="28"/>
        <v>0.013773856286655327</v>
      </c>
      <c r="H295" s="83">
        <f t="shared" si="29"/>
      </c>
      <c r="I295" s="82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5.75">
      <c r="A296" s="1">
        <v>286</v>
      </c>
      <c r="B296" s="80">
        <f t="shared" si="25"/>
        <v>0.013822185571871664</v>
      </c>
      <c r="C296" s="120">
        <f t="shared" si="26"/>
        <v>0.0011829662934795815</v>
      </c>
      <c r="D296" s="79">
        <f t="shared" si="24"/>
        <v>0.0012148148082735473</v>
      </c>
      <c r="E296" s="79">
        <f t="shared" si="27"/>
        <v>0.8518839458731314</v>
      </c>
      <c r="F296" s="79"/>
      <c r="G296" s="83">
        <f t="shared" si="28"/>
        <v>0.013822185571871664</v>
      </c>
      <c r="H296" s="83">
        <f t="shared" si="29"/>
      </c>
      <c r="I296" s="82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5.75">
      <c r="A297" s="1">
        <v>287</v>
      </c>
      <c r="B297" s="80">
        <f t="shared" si="25"/>
        <v>0.013870514857087997</v>
      </c>
      <c r="C297" s="120">
        <f t="shared" si="26"/>
        <v>0.001175159021175376</v>
      </c>
      <c r="D297" s="79">
        <f t="shared" si="24"/>
        <v>0.0012067973439893575</v>
      </c>
      <c r="E297" s="79">
        <f t="shared" si="27"/>
        <v>0.8530907432171208</v>
      </c>
      <c r="F297" s="79"/>
      <c r="G297" s="83">
        <f t="shared" si="28"/>
        <v>0.013870514857087997</v>
      </c>
      <c r="H297" s="83">
        <f t="shared" si="29"/>
      </c>
      <c r="I297" s="82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5.75">
      <c r="A298" s="1">
        <v>288</v>
      </c>
      <c r="B298" s="80">
        <f t="shared" si="25"/>
        <v>0.013918844142304331</v>
      </c>
      <c r="C298" s="120">
        <f t="shared" si="26"/>
        <v>0.0011673992600067518</v>
      </c>
      <c r="D298" s="79">
        <f t="shared" si="24"/>
        <v>0.0011988286699635043</v>
      </c>
      <c r="E298" s="79">
        <f t="shared" si="27"/>
        <v>0.8542895718870842</v>
      </c>
      <c r="F298" s="79"/>
      <c r="G298" s="83">
        <f t="shared" si="28"/>
        <v>0.013918844142304331</v>
      </c>
      <c r="H298" s="83">
        <f t="shared" si="29"/>
      </c>
      <c r="I298" s="82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5.75">
      <c r="A299" s="1">
        <v>289</v>
      </c>
      <c r="B299" s="80">
        <f t="shared" si="25"/>
        <v>0.013967173427520664</v>
      </c>
      <c r="C299" s="120">
        <f t="shared" si="26"/>
        <v>0.0011596867738634664</v>
      </c>
      <c r="D299" s="79">
        <f t="shared" si="24"/>
        <v>0.001190908543729046</v>
      </c>
      <c r="E299" s="79">
        <f t="shared" si="27"/>
        <v>0.8554804804308133</v>
      </c>
      <c r="F299" s="79"/>
      <c r="G299" s="83">
        <f t="shared" si="28"/>
        <v>0.013967173427520664</v>
      </c>
      <c r="H299" s="83">
        <f t="shared" si="29"/>
      </c>
      <c r="I299" s="82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5.75">
      <c r="A300" s="1">
        <v>290</v>
      </c>
      <c r="B300" s="80">
        <f t="shared" si="25"/>
        <v>0.014015502712737</v>
      </c>
      <c r="C300" s="120">
        <f t="shared" si="26"/>
        <v>0.0011520213275771907</v>
      </c>
      <c r="D300" s="79">
        <f t="shared" si="24"/>
        <v>0.0011830367237863132</v>
      </c>
      <c r="E300" s="79">
        <f t="shared" si="27"/>
        <v>0.8566635171545995</v>
      </c>
      <c r="F300" s="79"/>
      <c r="G300" s="83">
        <f t="shared" si="28"/>
        <v>0.014015502712737</v>
      </c>
      <c r="H300" s="83">
        <f t="shared" si="29"/>
      </c>
      <c r="I300" s="82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5.75">
      <c r="A301" s="1">
        <v>291</v>
      </c>
      <c r="B301" s="80">
        <f t="shared" si="25"/>
        <v>0.014063831997953333</v>
      </c>
      <c r="C301" s="120">
        <f t="shared" si="26"/>
        <v>0.001144402685644197</v>
      </c>
      <c r="D301" s="79">
        <f t="shared" si="24"/>
        <v>0.0011752129682912084</v>
      </c>
      <c r="E301" s="79">
        <f t="shared" si="27"/>
        <v>0.8578387301228908</v>
      </c>
      <c r="F301" s="79"/>
      <c r="G301" s="83">
        <f t="shared" si="28"/>
        <v>0.014063831997953333</v>
      </c>
      <c r="H301" s="83">
        <f t="shared" si="29"/>
      </c>
      <c r="I301" s="82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5.75">
      <c r="A302" s="1">
        <v>292</v>
      </c>
      <c r="B302" s="80">
        <f t="shared" si="25"/>
        <v>0.014112161283169666</v>
      </c>
      <c r="C302" s="120">
        <f t="shared" si="26"/>
        <v>0.001136830613399864</v>
      </c>
      <c r="D302" s="79">
        <f t="shared" si="24"/>
        <v>0.0011674370362613313</v>
      </c>
      <c r="E302" s="79">
        <f t="shared" si="27"/>
        <v>0.8590061671591521</v>
      </c>
      <c r="F302" s="79"/>
      <c r="G302" s="83">
        <f t="shared" si="28"/>
        <v>0.014112161283169666</v>
      </c>
      <c r="H302" s="83">
        <f t="shared" si="29"/>
      </c>
      <c r="I302" s="82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5.75">
      <c r="A303" s="1">
        <v>293</v>
      </c>
      <c r="B303" s="80">
        <f t="shared" si="25"/>
        <v>0.014160490568386003</v>
      </c>
      <c r="C303" s="120">
        <f t="shared" si="26"/>
        <v>0.0011293048762949232</v>
      </c>
      <c r="D303" s="79">
        <f t="shared" si="24"/>
        <v>0.00115970868683274</v>
      </c>
      <c r="E303" s="79">
        <f t="shared" si="27"/>
        <v>0.8601658758459849</v>
      </c>
      <c r="F303" s="79"/>
      <c r="G303" s="83">
        <f t="shared" si="28"/>
        <v>0.014160490568386003</v>
      </c>
      <c r="H303" s="83">
        <f t="shared" si="29"/>
      </c>
      <c r="I303" s="82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5.75">
      <c r="A304" s="1">
        <v>294</v>
      </c>
      <c r="B304" s="80">
        <f t="shared" si="25"/>
        <v>0.014208819853602336</v>
      </c>
      <c r="C304" s="120">
        <f t="shared" si="26"/>
        <v>0.0011218252403087936</v>
      </c>
      <c r="D304" s="79">
        <f t="shared" si="24"/>
        <v>0.0011520276796844135</v>
      </c>
      <c r="E304" s="79">
        <f t="shared" si="27"/>
        <v>0.8613179035256693</v>
      </c>
      <c r="F304" s="79"/>
      <c r="G304" s="83">
        <f t="shared" si="28"/>
        <v>0.014208819853602336</v>
      </c>
      <c r="H304" s="83">
        <f t="shared" si="29"/>
      </c>
      <c r="I304" s="82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5.75">
      <c r="A305" s="1">
        <v>295</v>
      </c>
      <c r="B305" s="80">
        <f t="shared" si="25"/>
        <v>0.01425714913881867</v>
      </c>
      <c r="C305" s="120">
        <f t="shared" si="26"/>
        <v>0.0011143914717822723</v>
      </c>
      <c r="D305" s="79">
        <f t="shared" si="24"/>
        <v>0.0011443937748664384</v>
      </c>
      <c r="E305" s="79">
        <f t="shared" si="27"/>
        <v>0.8624622973005357</v>
      </c>
      <c r="F305" s="79"/>
      <c r="G305" s="83">
        <f t="shared" si="28"/>
        <v>0.01425714913881867</v>
      </c>
      <c r="H305" s="83">
        <f t="shared" si="29"/>
      </c>
      <c r="I305" s="82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5.75">
      <c r="A306" s="1">
        <v>296</v>
      </c>
      <c r="B306" s="80">
        <f t="shared" si="25"/>
        <v>0.014305478424035003</v>
      </c>
      <c r="C306" s="120">
        <f t="shared" si="26"/>
        <v>0.0011069878703924285</v>
      </c>
      <c r="D306" s="79">
        <f t="shared" si="24"/>
        <v>0.0011367908493625494</v>
      </c>
      <c r="E306" s="79">
        <f t="shared" si="27"/>
        <v>0.8635990881498983</v>
      </c>
      <c r="F306" s="79"/>
      <c r="G306" s="83">
        <f t="shared" si="28"/>
        <v>0.014305478424035003</v>
      </c>
      <c r="H306" s="83">
        <f t="shared" si="29"/>
      </c>
      <c r="I306" s="82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5.75">
      <c r="A307" s="1">
        <v>297</v>
      </c>
      <c r="B307" s="80">
        <f t="shared" si="25"/>
        <v>0.014353807709251338</v>
      </c>
      <c r="C307" s="120">
        <f t="shared" si="26"/>
        <v>0.0010996610928895034</v>
      </c>
      <c r="D307" s="79">
        <f t="shared" si="24"/>
        <v>0.001129266816043478</v>
      </c>
      <c r="E307" s="79">
        <f t="shared" si="27"/>
        <v>0.8647283549659418</v>
      </c>
      <c r="F307" s="79"/>
      <c r="G307" s="83">
        <f t="shared" si="28"/>
        <v>0.014353807709251338</v>
      </c>
      <c r="H307" s="83">
        <f t="shared" si="29"/>
      </c>
      <c r="I307" s="82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5.75">
      <c r="A308" s="1">
        <v>298</v>
      </c>
      <c r="B308" s="80">
        <f t="shared" si="25"/>
        <v>0.014402136994467673</v>
      </c>
      <c r="C308" s="120">
        <f t="shared" si="26"/>
        <v>0.0010923635128115006</v>
      </c>
      <c r="D308" s="79">
        <f t="shared" si="24"/>
        <v>0.0011217727662195867</v>
      </c>
      <c r="E308" s="79">
        <f t="shared" si="27"/>
        <v>0.8658501277321614</v>
      </c>
      <c r="F308" s="79"/>
      <c r="G308" s="83">
        <f t="shared" si="28"/>
        <v>0.014402136994467673</v>
      </c>
      <c r="H308" s="83">
        <f t="shared" si="29"/>
      </c>
      <c r="I308" s="82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5.75">
      <c r="A309" s="1">
        <v>299</v>
      </c>
      <c r="B309" s="80">
        <f t="shared" si="25"/>
        <v>0.014450466279684005</v>
      </c>
      <c r="C309" s="120">
        <f t="shared" si="26"/>
        <v>0.001085110870541417</v>
      </c>
      <c r="D309" s="79">
        <f t="shared" si="24"/>
        <v>0.001114324864045728</v>
      </c>
      <c r="E309" s="79">
        <f t="shared" si="27"/>
        <v>0.8669644525962071</v>
      </c>
      <c r="F309" s="79"/>
      <c r="G309" s="83">
        <f t="shared" si="28"/>
        <v>0.014450466279684005</v>
      </c>
      <c r="H309" s="83">
        <f t="shared" si="29"/>
      </c>
      <c r="I309" s="82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5.75">
      <c r="A310" s="1">
        <v>300</v>
      </c>
      <c r="B310" s="80">
        <f t="shared" si="25"/>
        <v>0.014498795564900342</v>
      </c>
      <c r="C310" s="120">
        <f t="shared" si="26"/>
        <v>0.0010779029346801305</v>
      </c>
      <c r="D310" s="79">
        <f t="shared" si="24"/>
        <v>0.0011069228718929161</v>
      </c>
      <c r="E310" s="79">
        <f t="shared" si="27"/>
        <v>0.8680713754681001</v>
      </c>
      <c r="F310" s="79"/>
      <c r="G310" s="83">
        <f t="shared" si="28"/>
        <v>0.014498795564900342</v>
      </c>
      <c r="H310" s="83">
        <f t="shared" si="29"/>
      </c>
      <c r="I310" s="82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5.75">
      <c r="A311" s="1">
        <v>301</v>
      </c>
      <c r="B311" s="80">
        <f t="shared" si="25"/>
        <v>0.014547124850116675</v>
      </c>
      <c r="C311" s="120">
        <f t="shared" si="26"/>
        <v>0.0010707394743321164</v>
      </c>
      <c r="D311" s="79">
        <f t="shared" si="24"/>
        <v>0.0010995665526493212</v>
      </c>
      <c r="E311" s="79">
        <f t="shared" si="27"/>
        <v>0.8691709420207494</v>
      </c>
      <c r="F311" s="79"/>
      <c r="G311" s="83">
        <f t="shared" si="28"/>
        <v>0.014547124850116675</v>
      </c>
      <c r="H311" s="83">
        <f t="shared" si="29"/>
      </c>
      <c r="I311" s="82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5.75">
      <c r="A312" s="1">
        <v>302</v>
      </c>
      <c r="B312" s="80">
        <f t="shared" si="25"/>
        <v>0.014595454135333008</v>
      </c>
      <c r="C312" s="120">
        <f t="shared" si="26"/>
        <v>0.001063620259107223</v>
      </c>
      <c r="D312" s="79">
        <f t="shared" si="24"/>
        <v>0.0010922556697220925</v>
      </c>
      <c r="E312" s="79">
        <f t="shared" si="27"/>
        <v>0.8702631976904714</v>
      </c>
      <c r="F312" s="79"/>
      <c r="G312" s="83">
        <f t="shared" si="28"/>
        <v>0.014595454135333008</v>
      </c>
      <c r="H312" s="83">
        <f t="shared" si="29"/>
      </c>
      <c r="I312" s="82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5.75">
      <c r="A313" s="1">
        <v>303</v>
      </c>
      <c r="B313" s="80">
        <f t="shared" si="25"/>
        <v>0.014643783420549342</v>
      </c>
      <c r="C313" s="120">
        <f t="shared" si="26"/>
        <v>0.0010565450591187853</v>
      </c>
      <c r="D313" s="79">
        <f t="shared" si="24"/>
        <v>0.0010849899870354208</v>
      </c>
      <c r="E313" s="79">
        <f t="shared" si="27"/>
        <v>0.8713481876775069</v>
      </c>
      <c r="F313" s="79"/>
      <c r="G313" s="83">
        <f t="shared" si="28"/>
        <v>0.014643783420549342</v>
      </c>
      <c r="H313" s="83">
        <f t="shared" si="29"/>
      </c>
      <c r="I313" s="82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5.75">
      <c r="A314" s="1">
        <v>304</v>
      </c>
      <c r="B314" s="80">
        <f t="shared" si="25"/>
        <v>0.014692112705765677</v>
      </c>
      <c r="C314" s="120">
        <f t="shared" si="26"/>
        <v>0.001049513645008937</v>
      </c>
      <c r="D314" s="79">
        <f t="shared" si="24"/>
        <v>0.0010777692690565322</v>
      </c>
      <c r="E314" s="79">
        <f t="shared" si="27"/>
        <v>0.8724259569465634</v>
      </c>
      <c r="F314" s="79"/>
      <c r="G314" s="83">
        <f t="shared" si="28"/>
        <v>0.014692112705765677</v>
      </c>
      <c r="H314" s="83">
        <f t="shared" si="29"/>
      </c>
      <c r="I314" s="82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5.75">
      <c r="A315" s="1">
        <v>305</v>
      </c>
      <c r="B315" s="80">
        <f t="shared" si="25"/>
        <v>0.014740441990982012</v>
      </c>
      <c r="C315" s="120">
        <f t="shared" si="26"/>
        <v>0.0010425257880160022</v>
      </c>
      <c r="D315" s="79">
        <f t="shared" si="24"/>
        <v>0.0010705932808648942</v>
      </c>
      <c r="E315" s="79">
        <f t="shared" si="27"/>
        <v>0.8734965502274283</v>
      </c>
      <c r="F315" s="79"/>
      <c r="G315" s="83">
        <f t="shared" si="28"/>
        <v>0.014740441990982012</v>
      </c>
      <c r="H315" s="83">
        <f t="shared" si="29"/>
      </c>
      <c r="I315" s="82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5.75">
      <c r="A316" s="1">
        <v>306</v>
      </c>
      <c r="B316" s="80">
        <f t="shared" si="25"/>
        <v>0.014788771276198345</v>
      </c>
      <c r="C316" s="120">
        <f t="shared" si="26"/>
        <v>0.0010355812598880076</v>
      </c>
      <c r="D316" s="79">
        <f t="shared" si="24"/>
        <v>0.0010634617880634</v>
      </c>
      <c r="E316" s="79">
        <f t="shared" si="27"/>
        <v>0.8745600120154917</v>
      </c>
      <c r="F316" s="79"/>
      <c r="G316" s="83">
        <f t="shared" si="28"/>
        <v>0.014788771276198345</v>
      </c>
      <c r="H316" s="83">
        <f t="shared" si="29"/>
      </c>
      <c r="I316" s="82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5.75">
      <c r="A317" s="1">
        <v>307</v>
      </c>
      <c r="B317" s="80">
        <f t="shared" si="25"/>
        <v>0.014837100561414681</v>
      </c>
      <c r="C317" s="120">
        <f t="shared" si="26"/>
        <v>0.0010286798329280922</v>
      </c>
      <c r="D317" s="79">
        <f t="shared" si="24"/>
        <v>0.0010563745568249992</v>
      </c>
      <c r="E317" s="79">
        <f t="shared" si="27"/>
        <v>0.8756163865723167</v>
      </c>
      <c r="F317" s="79"/>
      <c r="G317" s="83">
        <f t="shared" si="28"/>
        <v>0.014837100561414681</v>
      </c>
      <c r="H317" s="83">
        <f t="shared" si="29"/>
      </c>
      <c r="I317" s="82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5.75">
      <c r="A318" s="1">
        <v>308</v>
      </c>
      <c r="B318" s="80">
        <f t="shared" si="25"/>
        <v>0.014885429846631014</v>
      </c>
      <c r="C318" s="120">
        <f t="shared" si="26"/>
        <v>0.0010218212800804372</v>
      </c>
      <c r="D318" s="79">
        <f t="shared" si="24"/>
        <v>0.001049331353980943</v>
      </c>
      <c r="E318" s="79">
        <f t="shared" si="27"/>
        <v>0.8766657179262977</v>
      </c>
      <c r="F318" s="79"/>
      <c r="G318" s="83">
        <f t="shared" si="28"/>
        <v>0.014885429846631014</v>
      </c>
      <c r="H318" s="83">
        <f t="shared" si="29"/>
      </c>
      <c r="I318" s="82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5.75">
      <c r="A319" s="1">
        <v>309</v>
      </c>
      <c r="B319" s="80">
        <f t="shared" si="25"/>
        <v>0.014933759131847347</v>
      </c>
      <c r="C319" s="120">
        <f t="shared" si="26"/>
        <v>0.0010150053747909338</v>
      </c>
      <c r="D319" s="79">
        <f t="shared" si="24"/>
        <v>0.0010423319468776996</v>
      </c>
      <c r="E319" s="79">
        <f t="shared" si="27"/>
        <v>0.8777080498731754</v>
      </c>
      <c r="F319" s="79"/>
      <c r="G319" s="83">
        <f t="shared" si="28"/>
        <v>0.014933759131847347</v>
      </c>
      <c r="H319" s="83">
        <f t="shared" si="29"/>
      </c>
      <c r="I319" s="82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5.75">
      <c r="A320" s="1">
        <v>310</v>
      </c>
      <c r="B320" s="80">
        <f t="shared" si="25"/>
        <v>0.014982088417063682</v>
      </c>
      <c r="C320" s="120">
        <f t="shared" si="26"/>
        <v>0.0010082318911970312</v>
      </c>
      <c r="D320" s="79">
        <f t="shared" si="24"/>
        <v>0.0010353761035719132</v>
      </c>
      <c r="E320" s="79">
        <f t="shared" si="27"/>
        <v>0.8787434259767474</v>
      </c>
      <c r="F320" s="79"/>
      <c r="G320" s="83">
        <f t="shared" si="28"/>
        <v>0.014982088417063682</v>
      </c>
      <c r="H320" s="83">
        <f t="shared" si="29"/>
      </c>
      <c r="I320" s="82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5.75">
      <c r="A321" s="1">
        <v>311</v>
      </c>
      <c r="B321" s="80">
        <f t="shared" si="25"/>
        <v>0.015030417702280016</v>
      </c>
      <c r="C321" s="120">
        <f t="shared" si="26"/>
        <v>0.0010015006039942875</v>
      </c>
      <c r="D321" s="79">
        <f t="shared" si="24"/>
        <v>0.0010284635926933634</v>
      </c>
      <c r="E321" s="79">
        <f t="shared" si="27"/>
        <v>0.8797718895694407</v>
      </c>
      <c r="F321" s="79"/>
      <c r="G321" s="83">
        <f t="shared" si="28"/>
        <v>0.015030417702280016</v>
      </c>
      <c r="H321" s="83">
        <f t="shared" si="29"/>
      </c>
      <c r="I321" s="82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5.75">
      <c r="A322" s="1">
        <v>312</v>
      </c>
      <c r="B322" s="80">
        <f t="shared" si="25"/>
        <v>0.01507874698749635</v>
      </c>
      <c r="C322" s="120">
        <f t="shared" si="26"/>
        <v>0.0009948112884842208</v>
      </c>
      <c r="D322" s="79">
        <f t="shared" si="24"/>
        <v>0.0010215941834941036</v>
      </c>
      <c r="E322" s="79">
        <f t="shared" si="27"/>
        <v>0.8807934837529349</v>
      </c>
      <c r="F322" s="79"/>
      <c r="G322" s="83">
        <f t="shared" si="28"/>
        <v>0.01507874698749635</v>
      </c>
      <c r="H322" s="83">
        <f t="shared" si="29"/>
      </c>
      <c r="I322" s="82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5.75">
      <c r="A323" s="1">
        <v>313</v>
      </c>
      <c r="B323" s="80">
        <f t="shared" si="25"/>
        <v>0.015127076272712684</v>
      </c>
      <c r="C323" s="120">
        <f t="shared" si="26"/>
        <v>0.0009881637205961802</v>
      </c>
      <c r="D323" s="79">
        <f t="shared" si="24"/>
        <v>0.001014767645870921</v>
      </c>
      <c r="E323" s="79">
        <f t="shared" si="27"/>
        <v>0.8818082513988058</v>
      </c>
      <c r="F323" s="79"/>
      <c r="G323" s="83">
        <f t="shared" si="28"/>
        <v>0.015127076272712684</v>
      </c>
      <c r="H323" s="83">
        <f t="shared" si="29"/>
      </c>
      <c r="I323" s="82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5.75">
      <c r="A324" s="1">
        <v>314</v>
      </c>
      <c r="B324" s="80">
        <f t="shared" si="25"/>
        <v>0.015175405557929018</v>
      </c>
      <c r="C324" s="120">
        <f t="shared" si="26"/>
        <v>0.0009815576769846013</v>
      </c>
      <c r="D324" s="79">
        <f t="shared" si="24"/>
        <v>0.00100798375046521</v>
      </c>
      <c r="E324" s="79">
        <f t="shared" si="27"/>
        <v>0.882816235149271</v>
      </c>
      <c r="F324" s="79"/>
      <c r="G324" s="83">
        <f t="shared" si="28"/>
        <v>0.015175405557929018</v>
      </c>
      <c r="H324" s="83">
        <f t="shared" si="29"/>
      </c>
      <c r="I324" s="82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5.75">
      <c r="A325" s="1">
        <v>315</v>
      </c>
      <c r="B325" s="80">
        <f t="shared" si="25"/>
        <v>0.015223734843145353</v>
      </c>
      <c r="C325" s="120">
        <f t="shared" si="26"/>
        <v>0.0009749929347946384</v>
      </c>
      <c r="D325" s="79">
        <f t="shared" si="24"/>
        <v>0.0010012422684222962</v>
      </c>
      <c r="E325" s="79">
        <f t="shared" si="27"/>
        <v>0.8838174774176932</v>
      </c>
      <c r="F325" s="79"/>
      <c r="G325" s="83">
        <f t="shared" si="28"/>
        <v>0.015223734843145353</v>
      </c>
      <c r="H325" s="83">
        <f t="shared" si="29"/>
      </c>
      <c r="I325" s="82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5.75">
      <c r="A326" s="1">
        <v>316</v>
      </c>
      <c r="B326" s="80">
        <f t="shared" si="25"/>
        <v>0.015272064128361686</v>
      </c>
      <c r="C326" s="120">
        <f t="shared" si="26"/>
        <v>0.000968469271977801</v>
      </c>
      <c r="D326" s="79">
        <f t="shared" si="24"/>
        <v>0.0009945429717155684</v>
      </c>
      <c r="E326" s="79">
        <f t="shared" si="27"/>
        <v>0.8848120203894088</v>
      </c>
      <c r="F326" s="79"/>
      <c r="G326" s="83">
        <f t="shared" si="28"/>
        <v>0.015272064128361686</v>
      </c>
      <c r="H326" s="83">
        <f t="shared" si="29"/>
      </c>
      <c r="I326" s="82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5.75">
      <c r="A327" s="1">
        <v>317</v>
      </c>
      <c r="B327" s="80">
        <f t="shared" si="25"/>
        <v>0.01532039341357802</v>
      </c>
      <c r="C327" s="120">
        <f t="shared" si="26"/>
        <v>0.0009619864670113998</v>
      </c>
      <c r="D327" s="79">
        <f t="shared" si="24"/>
        <v>0.0009878856328583735</v>
      </c>
      <c r="E327" s="79">
        <f t="shared" si="27"/>
        <v>0.8857999060222671</v>
      </c>
      <c r="F327" s="79"/>
      <c r="G327" s="83">
        <f t="shared" si="28"/>
        <v>0.01532039341357802</v>
      </c>
      <c r="H327" s="83">
        <f t="shared" si="29"/>
      </c>
      <c r="I327" s="82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5.75">
      <c r="A328" s="1">
        <v>318</v>
      </c>
      <c r="B328" s="80">
        <f t="shared" si="25"/>
        <v>0.015368722698794355</v>
      </c>
      <c r="C328" s="120">
        <f t="shared" si="26"/>
        <v>0.0009555442991898699</v>
      </c>
      <c r="D328" s="79">
        <f t="shared" si="24"/>
        <v>0.0009812700252031814</v>
      </c>
      <c r="E328" s="79">
        <f t="shared" si="27"/>
        <v>0.8867811760474703</v>
      </c>
      <c r="F328" s="79"/>
      <c r="G328" s="83">
        <f t="shared" si="28"/>
        <v>0.015368722698794355</v>
      </c>
      <c r="H328" s="83">
        <f t="shared" si="29"/>
      </c>
      <c r="I328" s="82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5.75">
      <c r="A329" s="1">
        <v>319</v>
      </c>
      <c r="B329" s="80">
        <f t="shared" si="25"/>
        <v>0.015417051984010688</v>
      </c>
      <c r="C329" s="120">
        <f t="shared" si="26"/>
        <v>0.0009491425483364457</v>
      </c>
      <c r="D329" s="79">
        <f t="shared" si="24"/>
        <v>0.0009746959226454978</v>
      </c>
      <c r="E329" s="79">
        <f t="shared" si="27"/>
        <v>0.8877558719701159</v>
      </c>
      <c r="F329" s="79"/>
      <c r="G329" s="83">
        <f t="shared" si="28"/>
        <v>0.015417051984010688</v>
      </c>
      <c r="H329" s="83">
        <f t="shared" si="29"/>
      </c>
      <c r="I329" s="82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5.75">
      <c r="A330" s="1">
        <v>320</v>
      </c>
      <c r="B330" s="80">
        <f t="shared" si="25"/>
        <v>0.015465381269227023</v>
      </c>
      <c r="C330" s="120">
        <f t="shared" si="26"/>
        <v>0.0009427809950577348</v>
      </c>
      <c r="D330" s="79">
        <f aca="true" t="shared" si="30" ref="D330:D393">C330/$D$7</f>
        <v>0.0009681630998852925</v>
      </c>
      <c r="E330" s="79">
        <f t="shared" si="27"/>
        <v>0.8887240350700012</v>
      </c>
      <c r="F330" s="79"/>
      <c r="G330" s="83">
        <f t="shared" si="28"/>
        <v>0.015465381269227023</v>
      </c>
      <c r="H330" s="83">
        <f t="shared" si="29"/>
      </c>
      <c r="I330" s="82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5.75">
      <c r="A331" s="1">
        <v>321</v>
      </c>
      <c r="B331" s="80">
        <f aca="true" t="shared" si="31" ref="B331:B394">$C$4+($C$5-$C$4)*A331/502</f>
        <v>0.015513710554443358</v>
      </c>
      <c r="C331" s="120">
        <f aca="true" t="shared" si="32" ref="C331:C394">BETADIST((B331+B332)/2,$H$2,$H$3)-BETADIST((B330+B331)/2,$H$2,$H$3)</f>
        <v>0.0009364594206239252</v>
      </c>
      <c r="D331" s="79">
        <f t="shared" si="30"/>
        <v>0.0009616713323039805</v>
      </c>
      <c r="E331" s="79">
        <f aca="true" t="shared" si="33" ref="E331:E394">D331+E330</f>
        <v>0.8896857064023052</v>
      </c>
      <c r="F331" s="79"/>
      <c r="G331" s="83">
        <f aca="true" t="shared" si="34" ref="G331:G394">IF(E331&lt;=0.95,B331,"")</f>
        <v>0.015513710554443358</v>
      </c>
      <c r="H331" s="83">
        <f aca="true" t="shared" si="35" ref="H331:H394">IF($E331&lt;=0.5,$B331,"")</f>
      </c>
      <c r="I331" s="82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5.75">
      <c r="A332" s="1">
        <v>322</v>
      </c>
      <c r="B332" s="80">
        <f t="shared" si="31"/>
        <v>0.015562039839659692</v>
      </c>
      <c r="C332" s="120">
        <f t="shared" si="32"/>
        <v>0.0009301776069923218</v>
      </c>
      <c r="D332" s="79">
        <f t="shared" si="30"/>
        <v>0.0009552203959885934</v>
      </c>
      <c r="E332" s="79">
        <f t="shared" si="33"/>
        <v>0.8906409267982938</v>
      </c>
      <c r="F332" s="79"/>
      <c r="G332" s="83">
        <f t="shared" si="34"/>
        <v>0.015562039839659692</v>
      </c>
      <c r="H332" s="83">
        <f t="shared" si="35"/>
      </c>
      <c r="I332" s="82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5.75">
      <c r="A333" s="1">
        <v>323</v>
      </c>
      <c r="B333" s="80">
        <f t="shared" si="31"/>
        <v>0.015610369124876025</v>
      </c>
      <c r="C333" s="120">
        <f t="shared" si="32"/>
        <v>0.0009239353368443171</v>
      </c>
      <c r="D333" s="79">
        <f t="shared" si="30"/>
        <v>0.0009488100677697438</v>
      </c>
      <c r="E333" s="79">
        <f t="shared" si="33"/>
        <v>0.8915897368660635</v>
      </c>
      <c r="F333" s="79"/>
      <c r="G333" s="83">
        <f t="shared" si="34"/>
        <v>0.015610369124876025</v>
      </c>
      <c r="H333" s="83">
        <f t="shared" si="35"/>
      </c>
      <c r="I333" s="82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5.75">
      <c r="A334" s="1">
        <v>324</v>
      </c>
      <c r="B334" s="80">
        <f t="shared" si="31"/>
        <v>0.015658698410092358</v>
      </c>
      <c r="C334" s="120">
        <f t="shared" si="32"/>
        <v>0.0009177323935622983</v>
      </c>
      <c r="D334" s="79">
        <f t="shared" si="30"/>
        <v>0.0009424401251979123</v>
      </c>
      <c r="E334" s="79">
        <f t="shared" si="33"/>
        <v>0.8925321769912614</v>
      </c>
      <c r="F334" s="79"/>
      <c r="G334" s="83">
        <f t="shared" si="34"/>
        <v>0.015658698410092358</v>
      </c>
      <c r="H334" s="83">
        <f t="shared" si="35"/>
      </c>
      <c r="I334" s="82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5.75">
      <c r="A335" s="1">
        <v>325</v>
      </c>
      <c r="B335" s="80">
        <f t="shared" si="31"/>
        <v>0.01570702769530869</v>
      </c>
      <c r="C335" s="120">
        <f t="shared" si="32"/>
        <v>0.000911568561266507</v>
      </c>
      <c r="D335" s="79">
        <f t="shared" si="30"/>
        <v>0.0009361103465812985</v>
      </c>
      <c r="E335" s="79">
        <f t="shared" si="33"/>
        <v>0.8934682873378427</v>
      </c>
      <c r="F335" s="79"/>
      <c r="G335" s="83">
        <f t="shared" si="34"/>
        <v>0.01570702769530869</v>
      </c>
      <c r="H335" s="83">
        <f t="shared" si="35"/>
      </c>
      <c r="I335" s="82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5.75">
      <c r="A336" s="1">
        <v>326</v>
      </c>
      <c r="B336" s="80">
        <f t="shared" si="31"/>
        <v>0.015755356980525027</v>
      </c>
      <c r="C336" s="120">
        <f t="shared" si="32"/>
        <v>0.000905443624746427</v>
      </c>
      <c r="D336" s="79">
        <f t="shared" si="30"/>
        <v>0.0009298205109153619</v>
      </c>
      <c r="E336" s="79">
        <f t="shared" si="33"/>
        <v>0.8943981078487581</v>
      </c>
      <c r="F336" s="79"/>
      <c r="G336" s="83">
        <f t="shared" si="34"/>
        <v>0.015755356980525027</v>
      </c>
      <c r="H336" s="83">
        <f t="shared" si="35"/>
      </c>
      <c r="I336" s="82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5.75">
      <c r="A337" s="1">
        <v>327</v>
      </c>
      <c r="B337" s="80">
        <f t="shared" si="31"/>
        <v>0.01580368626574136</v>
      </c>
      <c r="C337" s="120">
        <f t="shared" si="32"/>
        <v>0.0008993573696127743</v>
      </c>
      <c r="D337" s="79">
        <f t="shared" si="30"/>
        <v>0.0009235703980389042</v>
      </c>
      <c r="E337" s="79">
        <f t="shared" si="33"/>
        <v>0.895321678246797</v>
      </c>
      <c r="F337" s="79"/>
      <c r="G337" s="83">
        <f t="shared" si="34"/>
        <v>0.01580368626574136</v>
      </c>
      <c r="H337" s="83">
        <f t="shared" si="35"/>
      </c>
      <c r="I337" s="82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5.75">
      <c r="A338" s="1">
        <v>328</v>
      </c>
      <c r="B338" s="80">
        <f t="shared" si="31"/>
        <v>0.015852015550957697</v>
      </c>
      <c r="C338" s="120">
        <f t="shared" si="32"/>
        <v>0.0008933095821216375</v>
      </c>
      <c r="D338" s="79">
        <f t="shared" si="30"/>
        <v>0.0009173597884534745</v>
      </c>
      <c r="E338" s="79">
        <f t="shared" si="33"/>
        <v>0.8962390380352504</v>
      </c>
      <c r="F338" s="79"/>
      <c r="G338" s="83">
        <f t="shared" si="34"/>
        <v>0.015852015550957697</v>
      </c>
      <c r="H338" s="83">
        <f t="shared" si="35"/>
      </c>
      <c r="I338" s="82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5.75">
      <c r="A339" s="1">
        <v>329</v>
      </c>
      <c r="B339" s="80">
        <f t="shared" si="31"/>
        <v>0.01590034483617403</v>
      </c>
      <c r="C339" s="120">
        <f t="shared" si="32"/>
        <v>0.0008873000493238026</v>
      </c>
      <c r="D339" s="79">
        <f t="shared" si="30"/>
        <v>0.0009111884634767147</v>
      </c>
      <c r="E339" s="79">
        <f t="shared" si="33"/>
        <v>0.8971502264987271</v>
      </c>
      <c r="F339" s="79"/>
      <c r="G339" s="83">
        <f t="shared" si="34"/>
        <v>0.01590034483617403</v>
      </c>
      <c r="H339" s="83">
        <f t="shared" si="35"/>
      </c>
      <c r="I339" s="82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5.75">
      <c r="A340" s="1">
        <v>330</v>
      </c>
      <c r="B340" s="80">
        <f t="shared" si="31"/>
        <v>0.015948674121390363</v>
      </c>
      <c r="C340" s="120">
        <f t="shared" si="32"/>
        <v>0.000881328559022454</v>
      </c>
      <c r="D340" s="79">
        <f t="shared" si="30"/>
        <v>0.0009050562051989219</v>
      </c>
      <c r="E340" s="79">
        <f t="shared" si="33"/>
        <v>0.898055282703926</v>
      </c>
      <c r="F340" s="79"/>
      <c r="G340" s="83">
        <f t="shared" si="34"/>
        <v>0.015948674121390363</v>
      </c>
      <c r="H340" s="83">
        <f t="shared" si="35"/>
      </c>
      <c r="I340" s="82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5.75">
      <c r="A341" s="1">
        <v>331</v>
      </c>
      <c r="B341" s="80">
        <f t="shared" si="31"/>
        <v>0.015997003406606695</v>
      </c>
      <c r="C341" s="120">
        <f t="shared" si="32"/>
        <v>0.0008753948997097805</v>
      </c>
      <c r="D341" s="79">
        <f t="shared" si="30"/>
        <v>0.0008989627964179468</v>
      </c>
      <c r="E341" s="79">
        <f t="shared" si="33"/>
        <v>0.898954245500344</v>
      </c>
      <c r="F341" s="79"/>
      <c r="G341" s="83">
        <f t="shared" si="34"/>
        <v>0.015997003406606695</v>
      </c>
      <c r="H341" s="83">
        <f t="shared" si="35"/>
      </c>
      <c r="I341" s="82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5.75">
      <c r="A342" s="1">
        <v>332</v>
      </c>
      <c r="B342" s="80">
        <f t="shared" si="31"/>
        <v>0.01604533269182303</v>
      </c>
      <c r="C342" s="120">
        <f t="shared" si="32"/>
        <v>0.0008694988607251819</v>
      </c>
      <c r="D342" s="79">
        <f t="shared" si="30"/>
        <v>0.0008929080208016607</v>
      </c>
      <c r="E342" s="79">
        <f t="shared" si="33"/>
        <v>0.8998471535211456</v>
      </c>
      <c r="F342" s="79"/>
      <c r="G342" s="83">
        <f t="shared" si="34"/>
        <v>0.01604533269182303</v>
      </c>
      <c r="H342" s="83">
        <f t="shared" si="35"/>
      </c>
      <c r="I342" s="82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5.75">
      <c r="A343" s="1">
        <v>333</v>
      </c>
      <c r="B343" s="80">
        <f t="shared" si="31"/>
        <v>0.016093661977039365</v>
      </c>
      <c r="C343" s="120">
        <f t="shared" si="32"/>
        <v>0.0008636402320909564</v>
      </c>
      <c r="D343" s="79">
        <f t="shared" si="30"/>
        <v>0.0008868916627192186</v>
      </c>
      <c r="E343" s="79">
        <f t="shared" si="33"/>
        <v>0.9007340451838649</v>
      </c>
      <c r="F343" s="79"/>
      <c r="G343" s="83">
        <f t="shared" si="34"/>
        <v>0.016093661977039365</v>
      </c>
      <c r="H343" s="83">
        <f t="shared" si="35"/>
      </c>
      <c r="I343" s="82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5.75">
      <c r="A344" s="1">
        <v>334</v>
      </c>
      <c r="B344" s="80">
        <f t="shared" si="31"/>
        <v>0.0161419912622557</v>
      </c>
      <c r="C344" s="120">
        <f t="shared" si="32"/>
        <v>0.0008578188046366453</v>
      </c>
      <c r="D344" s="79">
        <f t="shared" si="30"/>
        <v>0.0008809135073687513</v>
      </c>
      <c r="E344" s="79">
        <f t="shared" si="33"/>
        <v>0.9016149586912336</v>
      </c>
      <c r="F344" s="79"/>
      <c r="G344" s="83">
        <f t="shared" si="34"/>
        <v>0.0161419912622557</v>
      </c>
      <c r="H344" s="83">
        <f t="shared" si="35"/>
      </c>
      <c r="I344" s="82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5.75">
      <c r="A345" s="1">
        <v>335</v>
      </c>
      <c r="B345" s="80">
        <f t="shared" si="31"/>
        <v>0.016190320547472034</v>
      </c>
      <c r="C345" s="120">
        <f t="shared" si="32"/>
        <v>0.0008520343699567334</v>
      </c>
      <c r="D345" s="79">
        <f t="shared" si="30"/>
        <v>0.0008749733407339281</v>
      </c>
      <c r="E345" s="79">
        <f t="shared" si="33"/>
        <v>0.9024899320319676</v>
      </c>
      <c r="F345" s="79"/>
      <c r="G345" s="83">
        <f t="shared" si="34"/>
        <v>0.016190320547472034</v>
      </c>
      <c r="H345" s="83">
        <f t="shared" si="35"/>
      </c>
      <c r="I345" s="82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5.75">
      <c r="A346" s="1">
        <v>336</v>
      </c>
      <c r="B346" s="80">
        <f t="shared" si="31"/>
        <v>0.016238649832688367</v>
      </c>
      <c r="C346" s="120">
        <f t="shared" si="32"/>
        <v>0.0008462767624498602</v>
      </c>
      <c r="D346" s="79">
        <f t="shared" si="30"/>
        <v>0.0008690607235290851</v>
      </c>
      <c r="E346" s="79">
        <f t="shared" si="33"/>
        <v>0.9033589927554967</v>
      </c>
      <c r="F346" s="79"/>
      <c r="G346" s="83">
        <f t="shared" si="34"/>
        <v>0.016238649832688367</v>
      </c>
      <c r="H346" s="83">
        <f t="shared" si="35"/>
      </c>
      <c r="I346" s="82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5.75">
      <c r="A347" s="1">
        <v>337</v>
      </c>
      <c r="B347" s="80">
        <f t="shared" si="31"/>
        <v>0.0162869791179047</v>
      </c>
      <c r="C347" s="120">
        <f t="shared" si="32"/>
        <v>0.0008405759241952859</v>
      </c>
      <c r="D347" s="79">
        <f t="shared" si="30"/>
        <v>0.0008632064039517636</v>
      </c>
      <c r="E347" s="79">
        <f t="shared" si="33"/>
        <v>0.9042221991594485</v>
      </c>
      <c r="F347" s="79"/>
      <c r="G347" s="83">
        <f t="shared" si="34"/>
        <v>0.0162869791179047</v>
      </c>
      <c r="H347" s="83">
        <f t="shared" si="35"/>
      </c>
      <c r="I347" s="82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5.75">
      <c r="A348" s="1">
        <v>338</v>
      </c>
      <c r="B348" s="80">
        <f t="shared" si="31"/>
        <v>0.016335308403121036</v>
      </c>
      <c r="C348" s="120">
        <f t="shared" si="32"/>
        <v>0.0008349012171766645</v>
      </c>
      <c r="D348" s="79">
        <f t="shared" si="30"/>
        <v>0.0008573789191309088</v>
      </c>
      <c r="E348" s="79">
        <f t="shared" si="33"/>
        <v>0.9050795780785794</v>
      </c>
      <c r="F348" s="79"/>
      <c r="G348" s="83">
        <f t="shared" si="34"/>
        <v>0.016335308403121036</v>
      </c>
      <c r="H348" s="83">
        <f t="shared" si="35"/>
      </c>
      <c r="I348" s="82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5.75">
      <c r="A349" s="1">
        <v>339</v>
      </c>
      <c r="B349" s="80">
        <f t="shared" si="31"/>
        <v>0.01638363768833737</v>
      </c>
      <c r="C349" s="120">
        <f t="shared" si="32"/>
        <v>0.0008292626773579448</v>
      </c>
      <c r="D349" s="79">
        <f t="shared" si="30"/>
        <v>0.0008515885752245978</v>
      </c>
      <c r="E349" s="79">
        <f t="shared" si="33"/>
        <v>0.905931166653804</v>
      </c>
      <c r="F349" s="79"/>
      <c r="G349" s="83">
        <f t="shared" si="34"/>
        <v>0.01638363768833737</v>
      </c>
      <c r="H349" s="83">
        <f t="shared" si="35"/>
      </c>
      <c r="I349" s="82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5.75">
      <c r="A350" s="1">
        <v>340</v>
      </c>
      <c r="B350" s="80">
        <f t="shared" si="31"/>
        <v>0.016431966973553702</v>
      </c>
      <c r="C350" s="120">
        <f t="shared" si="32"/>
        <v>0.000823660100138901</v>
      </c>
      <c r="D350" s="79">
        <f t="shared" si="30"/>
        <v>0.0008458351621242372</v>
      </c>
      <c r="E350" s="79">
        <f t="shared" si="33"/>
        <v>0.9067770018159282</v>
      </c>
      <c r="F350" s="79"/>
      <c r="G350" s="83">
        <f t="shared" si="34"/>
        <v>0.016431966973553702</v>
      </c>
      <c r="H350" s="83">
        <f t="shared" si="35"/>
      </c>
      <c r="I350" s="82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5.75">
      <c r="A351" s="1">
        <v>341</v>
      </c>
      <c r="B351" s="80">
        <f t="shared" si="31"/>
        <v>0.01648029625877004</v>
      </c>
      <c r="C351" s="120">
        <f t="shared" si="32"/>
        <v>0.0008180932818878661</v>
      </c>
      <c r="D351" s="79">
        <f t="shared" si="30"/>
        <v>0.0008401184707158684</v>
      </c>
      <c r="E351" s="79">
        <f t="shared" si="33"/>
        <v>0.9076171202866441</v>
      </c>
      <c r="F351" s="79"/>
      <c r="G351" s="83">
        <f t="shared" si="34"/>
        <v>0.01648029625877004</v>
      </c>
      <c r="H351" s="83">
        <f t="shared" si="35"/>
      </c>
      <c r="I351" s="82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5.75">
      <c r="A352" s="1">
        <v>342</v>
      </c>
      <c r="B352" s="80">
        <f t="shared" si="31"/>
        <v>0.01652862554398637</v>
      </c>
      <c r="C352" s="120">
        <f t="shared" si="32"/>
        <v>0.0008125620196155481</v>
      </c>
      <c r="D352" s="79">
        <f t="shared" si="30"/>
        <v>0.0008344382925452021</v>
      </c>
      <c r="E352" s="79">
        <f t="shared" si="33"/>
        <v>0.9084515585791892</v>
      </c>
      <c r="F352" s="79"/>
      <c r="G352" s="83">
        <f t="shared" si="34"/>
        <v>0.01652862554398637</v>
      </c>
      <c r="H352" s="83">
        <f t="shared" si="35"/>
      </c>
      <c r="I352" s="82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5.75">
      <c r="A353" s="1">
        <v>343</v>
      </c>
      <c r="B353" s="80">
        <f t="shared" si="31"/>
        <v>0.016576954829202708</v>
      </c>
      <c r="C353" s="120">
        <f t="shared" si="32"/>
        <v>0.0008070661112450361</v>
      </c>
      <c r="D353" s="79">
        <f t="shared" si="30"/>
        <v>0.000828794420094894</v>
      </c>
      <c r="E353" s="79">
        <f t="shared" si="33"/>
        <v>0.9092803529992841</v>
      </c>
      <c r="F353" s="79"/>
      <c r="G353" s="83">
        <f t="shared" si="34"/>
        <v>0.016576954829202708</v>
      </c>
      <c r="H353" s="83">
        <f t="shared" si="35"/>
      </c>
      <c r="I353" s="82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5.75">
      <c r="A354" s="1">
        <v>344</v>
      </c>
      <c r="B354" s="80">
        <f t="shared" si="31"/>
        <v>0.01662528411441904</v>
      </c>
      <c r="C354" s="120">
        <f t="shared" si="32"/>
        <v>0.0008016053554316116</v>
      </c>
      <c r="D354" s="79">
        <f t="shared" si="30"/>
        <v>0.0008231866465995045</v>
      </c>
      <c r="E354" s="79">
        <f t="shared" si="33"/>
        <v>0.9101035396458836</v>
      </c>
      <c r="F354" s="79"/>
      <c r="G354" s="83">
        <f t="shared" si="34"/>
        <v>0.01662528411441904</v>
      </c>
      <c r="H354" s="83">
        <f t="shared" si="35"/>
      </c>
      <c r="I354" s="82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5.75">
      <c r="A355" s="1">
        <v>345</v>
      </c>
      <c r="B355" s="80">
        <f t="shared" si="31"/>
        <v>0.016673613399635374</v>
      </c>
      <c r="C355" s="120">
        <f t="shared" si="32"/>
        <v>0.0007961795516950865</v>
      </c>
      <c r="D355" s="79">
        <f t="shared" si="30"/>
        <v>0.0008176147661813999</v>
      </c>
      <c r="E355" s="79">
        <f t="shared" si="33"/>
        <v>0.910921154412065</v>
      </c>
      <c r="F355" s="79"/>
      <c r="G355" s="83">
        <f t="shared" si="34"/>
        <v>0.016673613399635374</v>
      </c>
      <c r="H355" s="83">
        <f t="shared" si="35"/>
      </c>
      <c r="I355" s="82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5.75">
      <c r="A356" s="1">
        <v>346</v>
      </c>
      <c r="B356" s="80">
        <f t="shared" si="31"/>
        <v>0.016721942684851707</v>
      </c>
      <c r="C356" s="120">
        <f t="shared" si="32"/>
        <v>0.000790788500283357</v>
      </c>
      <c r="D356" s="79">
        <f t="shared" si="30"/>
        <v>0.0008120785737106328</v>
      </c>
      <c r="E356" s="79">
        <f t="shared" si="33"/>
        <v>0.9117332329857757</v>
      </c>
      <c r="F356" s="79"/>
      <c r="G356" s="83">
        <f t="shared" si="34"/>
        <v>0.016721942684851707</v>
      </c>
      <c r="H356" s="83">
        <f t="shared" si="35"/>
      </c>
      <c r="I356" s="82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5.75">
      <c r="A357" s="1">
        <v>347</v>
      </c>
      <c r="B357" s="80">
        <f t="shared" si="31"/>
        <v>0.01677027197006804</v>
      </c>
      <c r="C357" s="120">
        <f t="shared" si="32"/>
        <v>0.0007854320023156225</v>
      </c>
      <c r="D357" s="79">
        <f t="shared" si="30"/>
        <v>0.0008065778649520164</v>
      </c>
      <c r="E357" s="79">
        <f t="shared" si="33"/>
        <v>0.9125398108507277</v>
      </c>
      <c r="F357" s="79"/>
      <c r="G357" s="83">
        <f t="shared" si="34"/>
        <v>0.01677027197006804</v>
      </c>
      <c r="H357" s="83">
        <f t="shared" si="35"/>
      </c>
      <c r="I357" s="82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5.75">
      <c r="A358" s="1">
        <v>348</v>
      </c>
      <c r="B358" s="80">
        <f t="shared" si="31"/>
        <v>0.01681860125528438</v>
      </c>
      <c r="C358" s="120">
        <f t="shared" si="32"/>
        <v>0.0007801098597238765</v>
      </c>
      <c r="D358" s="79">
        <f t="shared" si="30"/>
        <v>0.000801112436505041</v>
      </c>
      <c r="E358" s="79">
        <f t="shared" si="33"/>
        <v>0.9133409232872327</v>
      </c>
      <c r="F358" s="79"/>
      <c r="G358" s="83">
        <f t="shared" si="34"/>
        <v>0.01681860125528438</v>
      </c>
      <c r="H358" s="83">
        <f t="shared" si="35"/>
      </c>
      <c r="I358" s="82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5.75">
      <c r="A359" s="1">
        <v>349</v>
      </c>
      <c r="B359" s="80">
        <f t="shared" si="31"/>
        <v>0.016866930540500712</v>
      </c>
      <c r="C359" s="120">
        <f t="shared" si="32"/>
        <v>0.0007748218751968405</v>
      </c>
      <c r="D359" s="79">
        <f t="shared" si="30"/>
        <v>0.0007956820857462976</v>
      </c>
      <c r="E359" s="79">
        <f t="shared" si="33"/>
        <v>0.914136605372979</v>
      </c>
      <c r="F359" s="79"/>
      <c r="G359" s="83">
        <f t="shared" si="34"/>
        <v>0.016866930540500712</v>
      </c>
      <c r="H359" s="83">
        <f t="shared" si="35"/>
      </c>
      <c r="I359" s="82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5.75">
      <c r="A360" s="1">
        <v>350</v>
      </c>
      <c r="B360" s="80">
        <f t="shared" si="31"/>
        <v>0.016915259825717045</v>
      </c>
      <c r="C360" s="120">
        <f t="shared" si="32"/>
        <v>0.0007695678523104155</v>
      </c>
      <c r="D360" s="79">
        <f t="shared" si="30"/>
        <v>0.0007902866109634419</v>
      </c>
      <c r="E360" s="79">
        <f t="shared" si="33"/>
        <v>0.9149268919839425</v>
      </c>
      <c r="F360" s="79"/>
      <c r="G360" s="83">
        <f t="shared" si="34"/>
        <v>0.016915259825717045</v>
      </c>
      <c r="H360" s="83">
        <f t="shared" si="35"/>
      </c>
      <c r="I360" s="82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5.75">
      <c r="A361" s="1">
        <v>351</v>
      </c>
      <c r="B361" s="80">
        <f t="shared" si="31"/>
        <v>0.016963589110933378</v>
      </c>
      <c r="C361" s="120">
        <f t="shared" si="32"/>
        <v>0.0007643475954129952</v>
      </c>
      <c r="D361" s="79">
        <f t="shared" si="30"/>
        <v>0.0007849258112374202</v>
      </c>
      <c r="E361" s="79">
        <f t="shared" si="33"/>
        <v>0.91571181779518</v>
      </c>
      <c r="F361" s="79"/>
      <c r="G361" s="83">
        <f t="shared" si="34"/>
        <v>0.016963589110933378</v>
      </c>
      <c r="H361" s="83">
        <f t="shared" si="35"/>
      </c>
      <c r="I361" s="82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5.75">
      <c r="A362" s="1">
        <v>352</v>
      </c>
      <c r="B362" s="80">
        <f t="shared" si="31"/>
        <v>0.017011918396149715</v>
      </c>
      <c r="C362" s="120">
        <f t="shared" si="32"/>
        <v>0.0007591609096833096</v>
      </c>
      <c r="D362" s="79">
        <f t="shared" si="30"/>
        <v>0.0007795994865018695</v>
      </c>
      <c r="E362" s="79">
        <f t="shared" si="33"/>
        <v>0.9164914172816818</v>
      </c>
      <c r="F362" s="79"/>
      <c r="G362" s="83">
        <f t="shared" si="34"/>
        <v>0.017011918396149715</v>
      </c>
      <c r="H362" s="83">
        <f t="shared" si="35"/>
      </c>
      <c r="I362" s="82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5.75">
      <c r="A363" s="1">
        <v>353</v>
      </c>
      <c r="B363" s="80">
        <f t="shared" si="31"/>
        <v>0.017060247681366048</v>
      </c>
      <c r="C363" s="120">
        <f t="shared" si="32"/>
        <v>0.0007540076011092189</v>
      </c>
      <c r="D363" s="79">
        <f t="shared" si="30"/>
        <v>0.0007743074375213408</v>
      </c>
      <c r="E363" s="79">
        <f t="shared" si="33"/>
        <v>0.9172657247192032</v>
      </c>
      <c r="F363" s="79"/>
      <c r="G363" s="83">
        <f t="shared" si="34"/>
        <v>0.017060247681366048</v>
      </c>
      <c r="H363" s="83">
        <f t="shared" si="35"/>
      </c>
      <c r="I363" s="82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5.75">
      <c r="A364" s="1">
        <v>354</v>
      </c>
      <c r="B364" s="80">
        <f t="shared" si="31"/>
        <v>0.01710857696658238</v>
      </c>
      <c r="C364" s="120">
        <f t="shared" si="32"/>
        <v>0.0007488874765266829</v>
      </c>
      <c r="D364" s="79">
        <f t="shared" si="30"/>
        <v>0.000769049465931318</v>
      </c>
      <c r="E364" s="79">
        <f t="shared" si="33"/>
        <v>0.9180347741851346</v>
      </c>
      <c r="F364" s="79"/>
      <c r="G364" s="83">
        <f t="shared" si="34"/>
        <v>0.01710857696658238</v>
      </c>
      <c r="H364" s="83">
        <f t="shared" si="35"/>
      </c>
      <c r="I364" s="82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5.75">
      <c r="A365" s="1">
        <v>355</v>
      </c>
      <c r="B365" s="80">
        <f t="shared" si="31"/>
        <v>0.017156906251798717</v>
      </c>
      <c r="C365" s="120">
        <f t="shared" si="32"/>
        <v>0.0007438003435894514</v>
      </c>
      <c r="D365" s="79">
        <f t="shared" si="30"/>
        <v>0.000763825374207092</v>
      </c>
      <c r="E365" s="79">
        <f t="shared" si="33"/>
        <v>0.9187985995593416</v>
      </c>
      <c r="F365" s="79"/>
      <c r="G365" s="83">
        <f t="shared" si="34"/>
        <v>0.017156906251798717</v>
      </c>
      <c r="H365" s="83">
        <f t="shared" si="35"/>
      </c>
      <c r="I365" s="82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5.75">
      <c r="A366" s="1">
        <v>356</v>
      </c>
      <c r="B366" s="80">
        <f t="shared" si="31"/>
        <v>0.01720523553701505</v>
      </c>
      <c r="C366" s="120">
        <f t="shared" si="32"/>
        <v>0.0007387460107604049</v>
      </c>
      <c r="D366" s="79">
        <f t="shared" si="30"/>
        <v>0.0007586349656548684</v>
      </c>
      <c r="E366" s="79">
        <f t="shared" si="33"/>
        <v>0.9195572345249965</v>
      </c>
      <c r="F366" s="79"/>
      <c r="G366" s="83">
        <f t="shared" si="34"/>
        <v>0.01720523553701505</v>
      </c>
      <c r="H366" s="83">
        <f t="shared" si="35"/>
      </c>
      <c r="I366" s="82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5.75">
      <c r="A367" s="1">
        <v>357</v>
      </c>
      <c r="B367" s="80">
        <f t="shared" si="31"/>
        <v>0.017253564822231386</v>
      </c>
      <c r="C367" s="120">
        <f t="shared" si="32"/>
        <v>0.0007337242873397543</v>
      </c>
      <c r="D367" s="79">
        <f t="shared" si="30"/>
        <v>0.0007534780444407258</v>
      </c>
      <c r="E367" s="79">
        <f t="shared" si="33"/>
        <v>0.9203107125694372</v>
      </c>
      <c r="F367" s="79"/>
      <c r="G367" s="83">
        <f t="shared" si="34"/>
        <v>0.017253564822231386</v>
      </c>
      <c r="H367" s="83">
        <f t="shared" si="35"/>
      </c>
      <c r="I367" s="82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5.75">
      <c r="A368" s="1">
        <v>358</v>
      </c>
      <c r="B368" s="80">
        <f t="shared" si="31"/>
        <v>0.01730189410744772</v>
      </c>
      <c r="C368" s="120">
        <f t="shared" si="32"/>
        <v>0.0007287349834479429</v>
      </c>
      <c r="D368" s="79">
        <f t="shared" si="30"/>
        <v>0.0007483544155730584</v>
      </c>
      <c r="E368" s="79">
        <f t="shared" si="33"/>
        <v>0.9210590669850103</v>
      </c>
      <c r="F368" s="79"/>
      <c r="G368" s="83">
        <f t="shared" si="34"/>
        <v>0.01730189410744772</v>
      </c>
      <c r="H368" s="83">
        <f t="shared" si="35"/>
      </c>
      <c r="I368" s="82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5.75">
      <c r="A369" s="1">
        <v>359</v>
      </c>
      <c r="B369" s="80">
        <f t="shared" si="31"/>
        <v>0.017350223392664052</v>
      </c>
      <c r="C369" s="120">
        <f t="shared" si="32"/>
        <v>0.0007237779100499608</v>
      </c>
      <c r="D369" s="79">
        <f t="shared" si="30"/>
        <v>0.0007432638849275448</v>
      </c>
      <c r="E369" s="79">
        <f t="shared" si="33"/>
        <v>0.9218023308699378</v>
      </c>
      <c r="F369" s="79"/>
      <c r="G369" s="83">
        <f t="shared" si="34"/>
        <v>0.017350223392664052</v>
      </c>
      <c r="H369" s="83">
        <f t="shared" si="35"/>
      </c>
      <c r="I369" s="82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5.75">
      <c r="A370" s="1">
        <v>360</v>
      </c>
      <c r="B370" s="80">
        <f t="shared" si="31"/>
        <v>0.017398552677880385</v>
      </c>
      <c r="C370" s="120">
        <f t="shared" si="32"/>
        <v>0.0007188528789270343</v>
      </c>
      <c r="D370" s="79">
        <f t="shared" si="30"/>
        <v>0.0007382062592180745</v>
      </c>
      <c r="E370" s="79">
        <f t="shared" si="33"/>
        <v>0.9225405371291558</v>
      </c>
      <c r="F370" s="79"/>
      <c r="G370" s="83">
        <f t="shared" si="34"/>
        <v>0.017398552677880385</v>
      </c>
      <c r="H370" s="83">
        <f t="shared" si="35"/>
      </c>
      <c r="I370" s="82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5.75">
      <c r="A371" s="1">
        <v>361</v>
      </c>
      <c r="B371" s="80">
        <f t="shared" si="31"/>
        <v>0.017446881963096718</v>
      </c>
      <c r="C371" s="120">
        <f t="shared" si="32"/>
        <v>0.000713959702690059</v>
      </c>
      <c r="D371" s="79">
        <f t="shared" si="30"/>
        <v>0.0007331813460105432</v>
      </c>
      <c r="E371" s="79">
        <f t="shared" si="33"/>
        <v>0.9232737184751664</v>
      </c>
      <c r="F371" s="79"/>
      <c r="G371" s="83">
        <f t="shared" si="34"/>
        <v>0.017446881963096718</v>
      </c>
      <c r="H371" s="83">
        <f t="shared" si="35"/>
      </c>
      <c r="I371" s="82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5.75">
      <c r="A372" s="1">
        <v>362</v>
      </c>
      <c r="B372" s="80">
        <f t="shared" si="31"/>
        <v>0.017495211248313058</v>
      </c>
      <c r="C372" s="120">
        <f t="shared" si="32"/>
        <v>0.0007090981947805997</v>
      </c>
      <c r="D372" s="79">
        <f t="shared" si="30"/>
        <v>0.0007281889537238799</v>
      </c>
      <c r="E372" s="79">
        <f t="shared" si="33"/>
        <v>0.9240019074288902</v>
      </c>
      <c r="F372" s="79"/>
      <c r="G372" s="83">
        <f t="shared" si="34"/>
        <v>0.017495211248313058</v>
      </c>
      <c r="H372" s="83">
        <f t="shared" si="35"/>
      </c>
      <c r="I372" s="82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5.75">
      <c r="A373" s="1">
        <v>363</v>
      </c>
      <c r="B373" s="80">
        <f t="shared" si="31"/>
        <v>0.01754354053352939</v>
      </c>
      <c r="C373" s="120">
        <f t="shared" si="32"/>
        <v>0.000704268169497535</v>
      </c>
      <c r="D373" s="79">
        <f t="shared" si="30"/>
        <v>0.0007232288916574083</v>
      </c>
      <c r="E373" s="79">
        <f t="shared" si="33"/>
        <v>0.9247251363205476</v>
      </c>
      <c r="F373" s="79"/>
      <c r="G373" s="83">
        <f t="shared" si="34"/>
        <v>0.01754354053352939</v>
      </c>
      <c r="H373" s="83">
        <f t="shared" si="35"/>
      </c>
      <c r="I373" s="82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5.75">
      <c r="A374" s="1">
        <v>364</v>
      </c>
      <c r="B374" s="80">
        <f t="shared" si="31"/>
        <v>0.017591869818745724</v>
      </c>
      <c r="C374" s="120">
        <f t="shared" si="32"/>
        <v>0.0006994694419238945</v>
      </c>
      <c r="D374" s="79">
        <f t="shared" si="30"/>
        <v>0.0007183009699157143</v>
      </c>
      <c r="E374" s="79">
        <f t="shared" si="33"/>
        <v>0.9254434372904634</v>
      </c>
      <c r="F374" s="79"/>
      <c r="G374" s="83">
        <f t="shared" si="34"/>
        <v>0.017591869818745724</v>
      </c>
      <c r="H374" s="83">
        <f t="shared" si="35"/>
      </c>
      <c r="I374" s="82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5.75">
      <c r="A375" s="1">
        <v>365</v>
      </c>
      <c r="B375" s="80">
        <f t="shared" si="31"/>
        <v>0.017640199103962056</v>
      </c>
      <c r="C375" s="120">
        <f t="shared" si="32"/>
        <v>0.0006947018280200057</v>
      </c>
      <c r="D375" s="79">
        <f t="shared" si="30"/>
        <v>0.0007134049995043013</v>
      </c>
      <c r="E375" s="79">
        <f t="shared" si="33"/>
        <v>0.9261568422899678</v>
      </c>
      <c r="F375" s="79"/>
      <c r="G375" s="83">
        <f t="shared" si="34"/>
        <v>0.017640199103962056</v>
      </c>
      <c r="H375" s="83">
        <f t="shared" si="35"/>
      </c>
      <c r="I375" s="82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5.75">
      <c r="A376" s="1">
        <v>366</v>
      </c>
      <c r="B376" s="80">
        <f t="shared" si="31"/>
        <v>0.01768852838917839</v>
      </c>
      <c r="C376" s="120">
        <f t="shared" si="32"/>
        <v>0.0006899651445408939</v>
      </c>
      <c r="D376" s="79">
        <f t="shared" si="30"/>
        <v>0.0007085407922447654</v>
      </c>
      <c r="E376" s="79">
        <f t="shared" si="33"/>
        <v>0.9268653830822126</v>
      </c>
      <c r="F376" s="79"/>
      <c r="G376" s="83">
        <f t="shared" si="34"/>
        <v>0.01768852838917839</v>
      </c>
      <c r="H376" s="83">
        <f t="shared" si="35"/>
      </c>
      <c r="I376" s="82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5.75">
      <c r="A377" s="1">
        <v>367</v>
      </c>
      <c r="B377" s="80">
        <f t="shared" si="31"/>
        <v>0.017736857674394726</v>
      </c>
      <c r="C377" s="120">
        <f t="shared" si="32"/>
        <v>0.0006852592091135534</v>
      </c>
      <c r="D377" s="79">
        <f t="shared" si="30"/>
        <v>0.0007037081608541475</v>
      </c>
      <c r="E377" s="79">
        <f t="shared" si="33"/>
        <v>0.9275690912430667</v>
      </c>
      <c r="F377" s="79"/>
      <c r="G377" s="83">
        <f t="shared" si="34"/>
        <v>0.017736857674394726</v>
      </c>
      <c r="H377" s="83">
        <f t="shared" si="35"/>
      </c>
      <c r="I377" s="82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5.75">
      <c r="A378" s="1">
        <v>368</v>
      </c>
      <c r="B378" s="80">
        <f t="shared" si="31"/>
        <v>0.01778518695961106</v>
      </c>
      <c r="C378" s="120">
        <f t="shared" si="32"/>
        <v>0.0006805838401454656</v>
      </c>
      <c r="D378" s="79">
        <f t="shared" si="30"/>
        <v>0.0006989069188509884</v>
      </c>
      <c r="E378" s="79">
        <f t="shared" si="33"/>
        <v>0.9282679981619177</v>
      </c>
      <c r="F378" s="79"/>
      <c r="G378" s="83">
        <f t="shared" si="34"/>
        <v>0.01778518695961106</v>
      </c>
      <c r="H378" s="83">
        <f t="shared" si="35"/>
      </c>
      <c r="I378" s="82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5.75">
      <c r="A379" s="1">
        <v>369</v>
      </c>
      <c r="B379" s="80">
        <f t="shared" si="31"/>
        <v>0.017833516244827395</v>
      </c>
      <c r="C379" s="120">
        <f t="shared" si="32"/>
        <v>0.0006759388569660407</v>
      </c>
      <c r="D379" s="79">
        <f t="shared" si="30"/>
        <v>0.0006941368807005783</v>
      </c>
      <c r="E379" s="79">
        <f t="shared" si="33"/>
        <v>0.9289621350426183</v>
      </c>
      <c r="F379" s="79"/>
      <c r="G379" s="83">
        <f t="shared" si="34"/>
        <v>0.017833516244827395</v>
      </c>
      <c r="H379" s="83">
        <f t="shared" si="35"/>
      </c>
      <c r="I379" s="82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5.75">
      <c r="A380" s="1">
        <v>370</v>
      </c>
      <c r="B380" s="80">
        <f t="shared" si="31"/>
        <v>0.017881845530043728</v>
      </c>
      <c r="C380" s="120">
        <f t="shared" si="32"/>
        <v>0.0006713240796168973</v>
      </c>
      <c r="D380" s="79">
        <f t="shared" si="30"/>
        <v>0.0006893978615995902</v>
      </c>
      <c r="E380" s="79">
        <f t="shared" si="33"/>
        <v>0.9296515329042179</v>
      </c>
      <c r="F380" s="79"/>
      <c r="G380" s="83">
        <f t="shared" si="34"/>
        <v>0.017881845530043728</v>
      </c>
      <c r="H380" s="83">
        <f t="shared" si="35"/>
      </c>
      <c r="I380" s="82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5.75">
      <c r="A381" s="1">
        <v>371</v>
      </c>
      <c r="B381" s="80">
        <f t="shared" si="31"/>
        <v>0.01793017481526006</v>
      </c>
      <c r="C381" s="120">
        <f t="shared" si="32"/>
        <v>0.0006667393290644696</v>
      </c>
      <c r="D381" s="79">
        <f t="shared" si="30"/>
        <v>0.0006846896776944115</v>
      </c>
      <c r="E381" s="79">
        <f t="shared" si="33"/>
        <v>0.9303362225819123</v>
      </c>
      <c r="F381" s="79"/>
      <c r="G381" s="83">
        <f t="shared" si="34"/>
        <v>0.01793017481526006</v>
      </c>
      <c r="H381" s="83">
        <f t="shared" si="35"/>
      </c>
      <c r="I381" s="82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5.75">
      <c r="A382" s="1">
        <v>372</v>
      </c>
      <c r="B382" s="80">
        <f t="shared" si="31"/>
        <v>0.017978504100476397</v>
      </c>
      <c r="C382" s="120">
        <f t="shared" si="32"/>
        <v>0.0006621844271010868</v>
      </c>
      <c r="D382" s="79">
        <f t="shared" si="30"/>
        <v>0.0006800121459795594</v>
      </c>
      <c r="E382" s="79">
        <f t="shared" si="33"/>
        <v>0.9310162347278919</v>
      </c>
      <c r="F382" s="79"/>
      <c r="G382" s="83">
        <f t="shared" si="34"/>
        <v>0.017978504100476397</v>
      </c>
      <c r="H382" s="83">
        <f t="shared" si="35"/>
      </c>
      <c r="I382" s="82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5.75">
      <c r="A383" s="1">
        <v>373</v>
      </c>
      <c r="B383" s="80">
        <f t="shared" si="31"/>
        <v>0.01802683338569273</v>
      </c>
      <c r="C383" s="120">
        <f t="shared" si="32"/>
        <v>0.000657659196295679</v>
      </c>
      <c r="D383" s="79">
        <f t="shared" si="30"/>
        <v>0.0006753650842470605</v>
      </c>
      <c r="E383" s="79">
        <f t="shared" si="33"/>
        <v>0.9316915998121389</v>
      </c>
      <c r="F383" s="79"/>
      <c r="G383" s="83">
        <f t="shared" si="34"/>
        <v>0.01802683338569273</v>
      </c>
      <c r="H383" s="83">
        <f t="shared" si="35"/>
      </c>
      <c r="I383" s="82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5.75">
      <c r="A384" s="1">
        <v>374</v>
      </c>
      <c r="B384" s="80">
        <f t="shared" si="31"/>
        <v>0.018075162670909063</v>
      </c>
      <c r="C384" s="120">
        <f t="shared" si="32"/>
        <v>0.0006531634600871472</v>
      </c>
      <c r="D384" s="79">
        <f t="shared" si="30"/>
        <v>0.0006707483111823339</v>
      </c>
      <c r="E384" s="79">
        <f t="shared" si="33"/>
        <v>0.9323623481233212</v>
      </c>
      <c r="F384" s="79"/>
      <c r="G384" s="83">
        <f t="shared" si="34"/>
        <v>0.018075162670909063</v>
      </c>
      <c r="H384" s="83">
        <f t="shared" si="35"/>
      </c>
      <c r="I384" s="82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5.75">
      <c r="A385" s="1">
        <v>375</v>
      </c>
      <c r="B385" s="80">
        <f t="shared" si="31"/>
        <v>0.018123491956125396</v>
      </c>
      <c r="C385" s="120">
        <f t="shared" si="32"/>
        <v>0.0006486970427702632</v>
      </c>
      <c r="D385" s="79">
        <f t="shared" si="30"/>
        <v>0.0006661616463497118</v>
      </c>
      <c r="E385" s="79">
        <f t="shared" si="33"/>
        <v>0.9330285097696709</v>
      </c>
      <c r="F385" s="79"/>
      <c r="G385" s="83">
        <f t="shared" si="34"/>
        <v>0.018123491956125396</v>
      </c>
      <c r="H385" s="83">
        <f t="shared" si="35"/>
      </c>
      <c r="I385" s="82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5.75">
      <c r="A386" s="1">
        <v>376</v>
      </c>
      <c r="B386" s="80">
        <f t="shared" si="31"/>
        <v>0.018171821241341733</v>
      </c>
      <c r="C386" s="120">
        <f t="shared" si="32"/>
        <v>0.0006442597693963048</v>
      </c>
      <c r="D386" s="79">
        <f t="shared" si="30"/>
        <v>0.0006616049100903996</v>
      </c>
      <c r="E386" s="79">
        <f t="shared" si="33"/>
        <v>0.9336901146797613</v>
      </c>
      <c r="F386" s="79"/>
      <c r="G386" s="83">
        <f t="shared" si="34"/>
        <v>0.018171821241341733</v>
      </c>
      <c r="H386" s="83">
        <f t="shared" si="35"/>
      </c>
      <c r="I386" s="82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5.75">
      <c r="A387" s="1">
        <v>377</v>
      </c>
      <c r="B387" s="80">
        <f t="shared" si="31"/>
        <v>0.01822015052655807</v>
      </c>
      <c r="C387" s="120">
        <f t="shared" si="32"/>
        <v>0.0006398514659499144</v>
      </c>
      <c r="D387" s="79">
        <f t="shared" si="30"/>
        <v>0.0006570779237040958</v>
      </c>
      <c r="E387" s="79">
        <f t="shared" si="33"/>
        <v>0.9343471926034653</v>
      </c>
      <c r="F387" s="79"/>
      <c r="G387" s="83">
        <f t="shared" si="34"/>
        <v>0.01822015052655807</v>
      </c>
      <c r="H387" s="83">
        <f t="shared" si="35"/>
      </c>
      <c r="I387" s="82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5.75">
      <c r="A388" s="1">
        <v>378</v>
      </c>
      <c r="B388" s="80">
        <f t="shared" si="31"/>
        <v>0.018268479811774402</v>
      </c>
      <c r="C388" s="120">
        <f t="shared" si="32"/>
        <v>0.0006354719591299407</v>
      </c>
      <c r="D388" s="79">
        <f t="shared" si="30"/>
        <v>0.0006525805092239335</v>
      </c>
      <c r="E388" s="79">
        <f t="shared" si="33"/>
        <v>0.9349997731126892</v>
      </c>
      <c r="F388" s="79"/>
      <c r="G388" s="83">
        <f t="shared" si="34"/>
        <v>0.018268479811774402</v>
      </c>
      <c r="H388" s="83">
        <f t="shared" si="35"/>
      </c>
      <c r="I388" s="82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5.75">
      <c r="A389" s="1">
        <v>379</v>
      </c>
      <c r="B389" s="80">
        <f t="shared" si="31"/>
        <v>0.018316809096990735</v>
      </c>
      <c r="C389" s="120">
        <f t="shared" si="32"/>
        <v>0.0006311210765551634</v>
      </c>
      <c r="D389" s="79">
        <f t="shared" si="30"/>
        <v>0.0006481124896277436</v>
      </c>
      <c r="E389" s="79">
        <f t="shared" si="33"/>
        <v>0.9356478856023169</v>
      </c>
      <c r="F389" s="79"/>
      <c r="G389" s="83">
        <f t="shared" si="34"/>
        <v>0.018316809096990735</v>
      </c>
      <c r="H389" s="83">
        <f t="shared" si="35"/>
      </c>
      <c r="I389" s="82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5.75">
      <c r="A390" s="1">
        <v>380</v>
      </c>
      <c r="B390" s="80">
        <f t="shared" si="31"/>
        <v>0.018365138382207068</v>
      </c>
      <c r="C390" s="120">
        <f t="shared" si="32"/>
        <v>0.0006267986466456099</v>
      </c>
      <c r="D390" s="79">
        <f t="shared" si="30"/>
        <v>0.0006436736887161767</v>
      </c>
      <c r="E390" s="79">
        <f t="shared" si="33"/>
        <v>0.9362915592910331</v>
      </c>
      <c r="F390" s="79"/>
      <c r="G390" s="83">
        <f t="shared" si="34"/>
        <v>0.018365138382207068</v>
      </c>
      <c r="H390" s="83">
        <f t="shared" si="35"/>
      </c>
      <c r="I390" s="82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5.75">
      <c r="A391" s="1">
        <v>381</v>
      </c>
      <c r="B391" s="80">
        <f t="shared" si="31"/>
        <v>0.0184134676674234</v>
      </c>
      <c r="C391" s="120">
        <f t="shared" si="32"/>
        <v>0.0006225044986245543</v>
      </c>
      <c r="D391" s="79">
        <f t="shared" si="30"/>
        <v>0.0006392639311147552</v>
      </c>
      <c r="E391" s="79">
        <f t="shared" si="33"/>
        <v>0.9369308232221479</v>
      </c>
      <c r="F391" s="79"/>
      <c r="G391" s="83">
        <f t="shared" si="34"/>
        <v>0.0184134676674234</v>
      </c>
      <c r="H391" s="83">
        <f t="shared" si="35"/>
      </c>
      <c r="I391" s="82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5.75">
      <c r="A392" s="1">
        <v>382</v>
      </c>
      <c r="B392" s="80">
        <f t="shared" si="31"/>
        <v>0.018461796952639737</v>
      </c>
      <c r="C392" s="120">
        <f t="shared" si="32"/>
        <v>0.0006182384625720294</v>
      </c>
      <c r="D392" s="79">
        <f t="shared" si="30"/>
        <v>0.0006348830423288269</v>
      </c>
      <c r="E392" s="79">
        <f t="shared" si="33"/>
        <v>0.9375657062644768</v>
      </c>
      <c r="F392" s="79"/>
      <c r="G392" s="83">
        <f t="shared" si="34"/>
        <v>0.018461796952639737</v>
      </c>
      <c r="H392" s="83">
        <f t="shared" si="35"/>
      </c>
      <c r="I392" s="82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5.75">
      <c r="A393" s="1">
        <v>383</v>
      </c>
      <c r="B393" s="80">
        <f t="shared" si="31"/>
        <v>0.018510126237856073</v>
      </c>
      <c r="C393" s="120">
        <f t="shared" si="32"/>
        <v>0.0006140003693735352</v>
      </c>
      <c r="D393" s="79">
        <f t="shared" si="30"/>
        <v>0.0006305308486908911</v>
      </c>
      <c r="E393" s="79">
        <f t="shared" si="33"/>
        <v>0.9381962371131677</v>
      </c>
      <c r="F393" s="79"/>
      <c r="G393" s="83">
        <f t="shared" si="34"/>
        <v>0.018510126237856073</v>
      </c>
      <c r="H393" s="83">
        <f t="shared" si="35"/>
      </c>
      <c r="I393" s="82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5.75">
      <c r="A394" s="1">
        <v>384</v>
      </c>
      <c r="B394" s="80">
        <f t="shared" si="31"/>
        <v>0.018558455523072406</v>
      </c>
      <c r="C394" s="120">
        <f t="shared" si="32"/>
        <v>0.0006097900507550102</v>
      </c>
      <c r="D394" s="79">
        <f aca="true" t="shared" si="36" ref="D394:D457">C394/$D$7</f>
        <v>0.0006262071773965135</v>
      </c>
      <c r="E394" s="79">
        <f t="shared" si="33"/>
        <v>0.9388224442905642</v>
      </c>
      <c r="F394" s="79"/>
      <c r="G394" s="83">
        <f t="shared" si="34"/>
        <v>0.018558455523072406</v>
      </c>
      <c r="H394" s="83">
        <f t="shared" si="35"/>
      </c>
      <c r="I394" s="82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5.75">
      <c r="A395" s="1">
        <v>385</v>
      </c>
      <c r="B395" s="80">
        <f aca="true" t="shared" si="37" ref="B395:B458">$C$4+($C$5-$C$4)*A395/502</f>
        <v>0.01860678480828874</v>
      </c>
      <c r="C395" s="120">
        <f aca="true" t="shared" si="38" ref="C395:C458">BETADIST((B395+B396)/2,$H$2,$H$3)-BETADIST((B394+B395)/2,$H$2,$H$3)</f>
        <v>0.0006056073392505246</v>
      </c>
      <c r="D395" s="79">
        <f t="shared" si="36"/>
        <v>0.0006219118564711477</v>
      </c>
      <c r="E395" s="79">
        <f aca="true" t="shared" si="39" ref="E395:E458">D395+E394</f>
        <v>0.9394443561470354</v>
      </c>
      <c r="F395" s="79"/>
      <c r="G395" s="83">
        <f aca="true" t="shared" si="40" ref="G395:G458">IF(E395&lt;=0.95,B395,"")</f>
        <v>0.01860678480828874</v>
      </c>
      <c r="H395" s="83">
        <f aca="true" t="shared" si="41" ref="H395:H458">IF($E395&lt;=0.5,$B395,"")</f>
      </c>
      <c r="I395" s="82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5.75">
      <c r="A396" s="1">
        <v>386</v>
      </c>
      <c r="B396" s="80">
        <f t="shared" si="37"/>
        <v>0.018655114093505076</v>
      </c>
      <c r="C396" s="120">
        <f t="shared" si="38"/>
        <v>0.0006014520682235958</v>
      </c>
      <c r="D396" s="79">
        <f t="shared" si="36"/>
        <v>0.0006176447147920258</v>
      </c>
      <c r="E396" s="79">
        <f t="shared" si="39"/>
        <v>0.9400620008618273</v>
      </c>
      <c r="F396" s="79"/>
      <c r="G396" s="83">
        <f t="shared" si="40"/>
        <v>0.018655114093505076</v>
      </c>
      <c r="H396" s="83">
        <f t="shared" si="41"/>
      </c>
      <c r="I396" s="82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5.75">
      <c r="A397" s="1">
        <v>387</v>
      </c>
      <c r="B397" s="80">
        <f t="shared" si="37"/>
        <v>0.01870344337872141</v>
      </c>
      <c r="C397" s="120">
        <f t="shared" si="38"/>
        <v>0.000597324071876737</v>
      </c>
      <c r="D397" s="79">
        <f t="shared" si="36"/>
        <v>0.0006134055820979633</v>
      </c>
      <c r="E397" s="79">
        <f t="shared" si="39"/>
        <v>0.9406754064439253</v>
      </c>
      <c r="F397" s="79"/>
      <c r="G397" s="83">
        <f t="shared" si="40"/>
        <v>0.01870344337872141</v>
      </c>
      <c r="H397" s="83">
        <f t="shared" si="41"/>
      </c>
      <c r="I397" s="82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5.75">
      <c r="A398" s="1">
        <v>388</v>
      </c>
      <c r="B398" s="80">
        <f t="shared" si="37"/>
        <v>0.01875177266393774</v>
      </c>
      <c r="C398" s="120">
        <f t="shared" si="38"/>
        <v>0.0005932231851889513</v>
      </c>
      <c r="D398" s="79">
        <f t="shared" si="36"/>
        <v>0.0006091942889251711</v>
      </c>
      <c r="E398" s="79">
        <f t="shared" si="39"/>
        <v>0.9412846007328505</v>
      </c>
      <c r="F398" s="79"/>
      <c r="G398" s="83">
        <f t="shared" si="40"/>
        <v>0.01875177266393774</v>
      </c>
      <c r="H398" s="83">
        <f t="shared" si="41"/>
      </c>
      <c r="I398" s="82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5.75">
      <c r="A399" s="1">
        <v>389</v>
      </c>
      <c r="B399" s="80">
        <f t="shared" si="37"/>
        <v>0.018800101949154074</v>
      </c>
      <c r="C399" s="120">
        <f t="shared" si="38"/>
        <v>0.0005891492439957791</v>
      </c>
      <c r="D399" s="79">
        <f t="shared" si="36"/>
        <v>0.0006050106666894572</v>
      </c>
      <c r="E399" s="79">
        <f t="shared" si="39"/>
        <v>0.94188961139954</v>
      </c>
      <c r="F399" s="79"/>
      <c r="G399" s="83">
        <f t="shared" si="40"/>
        <v>0.018800101949154074</v>
      </c>
      <c r="H399" s="83">
        <f t="shared" si="41"/>
      </c>
      <c r="I399" s="82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5.75">
      <c r="A400" s="1">
        <v>390</v>
      </c>
      <c r="B400" s="80">
        <f t="shared" si="37"/>
        <v>0.01884843123437041</v>
      </c>
      <c r="C400" s="120">
        <f t="shared" si="38"/>
        <v>0.0005851020849390043</v>
      </c>
      <c r="D400" s="79">
        <f t="shared" si="36"/>
        <v>0.0006008545476345796</v>
      </c>
      <c r="E400" s="79">
        <f t="shared" si="39"/>
        <v>0.9424904659471746</v>
      </c>
      <c r="F400" s="79"/>
      <c r="G400" s="83">
        <f t="shared" si="40"/>
        <v>0.01884843123437041</v>
      </c>
      <c r="H400" s="83">
        <f t="shared" si="41"/>
      </c>
      <c r="I400" s="82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5.75">
      <c r="A401" s="1">
        <v>391</v>
      </c>
      <c r="B401" s="80">
        <f t="shared" si="37"/>
        <v>0.018896760519586747</v>
      </c>
      <c r="C401" s="120">
        <f t="shared" si="38"/>
        <v>0.000581081545475981</v>
      </c>
      <c r="D401" s="79">
        <f t="shared" si="36"/>
        <v>0.0005967257648418235</v>
      </c>
      <c r="E401" s="79">
        <f t="shared" si="39"/>
        <v>0.9430871917120164</v>
      </c>
      <c r="F401" s="79"/>
      <c r="G401" s="83">
        <f t="shared" si="40"/>
        <v>0.018896760519586747</v>
      </c>
      <c r="H401" s="83">
        <f t="shared" si="41"/>
      </c>
      <c r="I401" s="82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5.75">
      <c r="A402" s="1">
        <v>392</v>
      </c>
      <c r="B402" s="80">
        <f t="shared" si="37"/>
        <v>0.01894508980480308</v>
      </c>
      <c r="C402" s="120">
        <f t="shared" si="38"/>
        <v>0.0005770874638636458</v>
      </c>
      <c r="D402" s="79">
        <f t="shared" si="36"/>
        <v>0.0005926241522135838</v>
      </c>
      <c r="E402" s="79">
        <f t="shared" si="39"/>
        <v>0.94367981586423</v>
      </c>
      <c r="F402" s="79"/>
      <c r="G402" s="83">
        <f t="shared" si="40"/>
        <v>0.01894508980480308</v>
      </c>
      <c r="H402" s="83">
        <f t="shared" si="41"/>
      </c>
      <c r="I402" s="82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5.75">
      <c r="A403" s="1">
        <v>393</v>
      </c>
      <c r="B403" s="80">
        <f t="shared" si="37"/>
        <v>0.018993419090019413</v>
      </c>
      <c r="C403" s="120">
        <f t="shared" si="38"/>
        <v>0.000573119679193046</v>
      </c>
      <c r="D403" s="79">
        <f t="shared" si="36"/>
        <v>0.0005885495445088219</v>
      </c>
      <c r="E403" s="79">
        <f t="shared" si="39"/>
        <v>0.9442683654087388</v>
      </c>
      <c r="F403" s="79"/>
      <c r="G403" s="83">
        <f t="shared" si="40"/>
        <v>0.018993419090019413</v>
      </c>
      <c r="H403" s="83">
        <f t="shared" si="41"/>
      </c>
      <c r="I403" s="82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5.75">
      <c r="A404" s="1">
        <v>394</v>
      </c>
      <c r="B404" s="80">
        <f t="shared" si="37"/>
        <v>0.019041748375235746</v>
      </c>
      <c r="C404" s="120">
        <f t="shared" si="38"/>
        <v>0.0005691780313564765</v>
      </c>
      <c r="D404" s="79">
        <f t="shared" si="36"/>
        <v>0.0005845017773093192</v>
      </c>
      <c r="E404" s="79">
        <f t="shared" si="39"/>
        <v>0.9448528671860481</v>
      </c>
      <c r="F404" s="79"/>
      <c r="G404" s="83">
        <f t="shared" si="40"/>
        <v>0.019041748375235746</v>
      </c>
      <c r="H404" s="83">
        <f t="shared" si="41"/>
      </c>
      <c r="I404" s="82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5.75">
      <c r="A405" s="1">
        <v>395</v>
      </c>
      <c r="B405" s="80">
        <f t="shared" si="37"/>
        <v>0.01909007766045208</v>
      </c>
      <c r="C405" s="120">
        <f t="shared" si="38"/>
        <v>0.0005652623610662433</v>
      </c>
      <c r="D405" s="79">
        <f t="shared" si="36"/>
        <v>0.0005804806870389444</v>
      </c>
      <c r="E405" s="79">
        <f t="shared" si="39"/>
        <v>0.9454333478730871</v>
      </c>
      <c r="F405" s="79"/>
      <c r="G405" s="83">
        <f t="shared" si="40"/>
        <v>0.01909007766045208</v>
      </c>
      <c r="H405" s="83">
        <f t="shared" si="41"/>
      </c>
      <c r="I405" s="82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5.75">
      <c r="A406" s="1">
        <v>396</v>
      </c>
      <c r="B406" s="80">
        <f t="shared" si="37"/>
        <v>0.019138406945668415</v>
      </c>
      <c r="C406" s="120">
        <f t="shared" si="38"/>
        <v>0.0005613725098176925</v>
      </c>
      <c r="D406" s="79">
        <f t="shared" si="36"/>
        <v>0.0005764861109256881</v>
      </c>
      <c r="E406" s="79">
        <f t="shared" si="39"/>
        <v>0.9460098339840127</v>
      </c>
      <c r="F406" s="79"/>
      <c r="G406" s="83">
        <f t="shared" si="40"/>
        <v>0.019138406945668415</v>
      </c>
      <c r="H406" s="83">
        <f t="shared" si="41"/>
      </c>
      <c r="I406" s="82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5.75">
      <c r="A407" s="1">
        <v>397</v>
      </c>
      <c r="B407" s="80">
        <f t="shared" si="37"/>
        <v>0.01918673623088475</v>
      </c>
      <c r="C407" s="120">
        <f t="shared" si="38"/>
        <v>0.0005575083199397257</v>
      </c>
      <c r="D407" s="79">
        <f t="shared" si="36"/>
        <v>0.0005725178870535379</v>
      </c>
      <c r="E407" s="79">
        <f t="shared" si="39"/>
        <v>0.9465823518710663</v>
      </c>
      <c r="F407" s="79"/>
      <c r="G407" s="83">
        <f t="shared" si="40"/>
        <v>0.01918673623088475</v>
      </c>
      <c r="H407" s="83">
        <f t="shared" si="41"/>
      </c>
      <c r="I407" s="82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5.75">
      <c r="A408" s="1">
        <v>398</v>
      </c>
      <c r="B408" s="80">
        <f t="shared" si="37"/>
        <v>0.019235065516101085</v>
      </c>
      <c r="C408" s="120">
        <f t="shared" si="38"/>
        <v>0.0005536696345478376</v>
      </c>
      <c r="D408" s="79">
        <f t="shared" si="36"/>
        <v>0.0005685758543142513</v>
      </c>
      <c r="E408" s="79">
        <f t="shared" si="39"/>
        <v>0.9471509277253806</v>
      </c>
      <c r="F408" s="79"/>
      <c r="G408" s="83">
        <f t="shared" si="40"/>
        <v>0.019235065516101085</v>
      </c>
      <c r="H408" s="83">
        <f t="shared" si="41"/>
      </c>
      <c r="I408" s="82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5.75">
      <c r="A409" s="1">
        <v>399</v>
      </c>
      <c r="B409" s="80">
        <f t="shared" si="37"/>
        <v>0.019283394801317418</v>
      </c>
      <c r="C409" s="120">
        <f t="shared" si="38"/>
        <v>0.0005498562975611021</v>
      </c>
      <c r="D409" s="79">
        <f t="shared" si="36"/>
        <v>0.0005646598524247997</v>
      </c>
      <c r="E409" s="79">
        <f t="shared" si="39"/>
        <v>0.9477155875778054</v>
      </c>
      <c r="F409" s="79"/>
      <c r="G409" s="83">
        <f t="shared" si="40"/>
        <v>0.019283394801317418</v>
      </c>
      <c r="H409" s="83">
        <f t="shared" si="41"/>
      </c>
      <c r="I409" s="82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5.75">
      <c r="A410" s="1">
        <v>400</v>
      </c>
      <c r="B410" s="80">
        <f t="shared" si="37"/>
        <v>0.01933172408653375</v>
      </c>
      <c r="C410" s="120">
        <f t="shared" si="38"/>
        <v>0.0005460681537154954</v>
      </c>
      <c r="D410" s="79">
        <f t="shared" si="36"/>
        <v>0.00056076972194105</v>
      </c>
      <c r="E410" s="79">
        <f t="shared" si="39"/>
        <v>0.9482763572997465</v>
      </c>
      <c r="F410" s="79"/>
      <c r="G410" s="83">
        <f t="shared" si="40"/>
        <v>0.01933172408653375</v>
      </c>
      <c r="H410" s="83">
        <f t="shared" si="41"/>
      </c>
      <c r="I410" s="82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5.75">
      <c r="A411" s="1">
        <v>401</v>
      </c>
      <c r="B411" s="80">
        <f t="shared" si="37"/>
        <v>0.019380053371750087</v>
      </c>
      <c r="C411" s="120">
        <f t="shared" si="38"/>
        <v>0.0005423050485369174</v>
      </c>
      <c r="D411" s="79">
        <f t="shared" si="36"/>
        <v>0.0005569053042300594</v>
      </c>
      <c r="E411" s="79">
        <f t="shared" si="39"/>
        <v>0.9488332626039765</v>
      </c>
      <c r="F411" s="79"/>
      <c r="G411" s="83">
        <f t="shared" si="40"/>
        <v>0.019380053371750087</v>
      </c>
      <c r="H411" s="83">
        <f t="shared" si="41"/>
      </c>
      <c r="I411" s="82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5.75">
      <c r="A412" s="1">
        <v>402</v>
      </c>
      <c r="B412" s="80">
        <f t="shared" si="37"/>
        <v>0.01942838265696642</v>
      </c>
      <c r="C412" s="120">
        <f t="shared" si="38"/>
        <v>0.0005385668283347522</v>
      </c>
      <c r="D412" s="79">
        <f t="shared" si="36"/>
        <v>0.0005530664414634627</v>
      </c>
      <c r="E412" s="79">
        <f t="shared" si="39"/>
        <v>0.94938632904544</v>
      </c>
      <c r="F412" s="79"/>
      <c r="G412" s="83">
        <f t="shared" si="40"/>
        <v>0.01942838265696642</v>
      </c>
      <c r="H412" s="83">
        <f t="shared" si="41"/>
      </c>
      <c r="I412" s="82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5.75">
      <c r="A413" s="1">
        <v>403</v>
      </c>
      <c r="B413" s="80">
        <f t="shared" si="37"/>
        <v>0.019476711942182753</v>
      </c>
      <c r="C413" s="120">
        <f t="shared" si="38"/>
        <v>0.0005348533402316225</v>
      </c>
      <c r="D413" s="79">
        <f t="shared" si="36"/>
        <v>0.0005492529766480279</v>
      </c>
      <c r="E413" s="79">
        <f t="shared" si="39"/>
        <v>0.9499355820220879</v>
      </c>
      <c r="F413" s="79"/>
      <c r="G413" s="83">
        <f t="shared" si="40"/>
        <v>0.019476711942182753</v>
      </c>
      <c r="H413" s="83">
        <f t="shared" si="41"/>
      </c>
      <c r="I413" s="82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5.75">
      <c r="A414" s="1">
        <v>404</v>
      </c>
      <c r="B414" s="80">
        <f t="shared" si="37"/>
        <v>0.01952504122739909</v>
      </c>
      <c r="C414" s="120">
        <f t="shared" si="38"/>
        <v>0.0005311644321360776</v>
      </c>
      <c r="D414" s="79">
        <f t="shared" si="36"/>
        <v>0.000545464753597609</v>
      </c>
      <c r="E414" s="79">
        <f t="shared" si="39"/>
        <v>0.9504810467756856</v>
      </c>
      <c r="F414" s="79"/>
      <c r="G414" s="83">
        <f t="shared" si="40"/>
      </c>
      <c r="H414" s="83">
        <f t="shared" si="41"/>
      </c>
      <c r="I414" s="82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5.75">
      <c r="A415" s="1">
        <v>405</v>
      </c>
      <c r="B415" s="80">
        <f t="shared" si="37"/>
        <v>0.019573370512615422</v>
      </c>
      <c r="C415" s="120">
        <f t="shared" si="38"/>
        <v>0.0005274999527473678</v>
      </c>
      <c r="D415" s="79">
        <f t="shared" si="36"/>
        <v>0.0005417016169380482</v>
      </c>
      <c r="E415" s="79">
        <f t="shared" si="39"/>
        <v>0.9510227483926236</v>
      </c>
      <c r="F415" s="79"/>
      <c r="G415" s="83">
        <f t="shared" si="40"/>
      </c>
      <c r="H415" s="83">
        <f t="shared" si="41"/>
      </c>
      <c r="I415" s="82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5.75">
      <c r="A416" s="1">
        <v>406</v>
      </c>
      <c r="B416" s="80">
        <f t="shared" si="37"/>
        <v>0.01962169979783176</v>
      </c>
      <c r="C416" s="120">
        <f t="shared" si="38"/>
        <v>0.000523859751568323</v>
      </c>
      <c r="D416" s="79">
        <f t="shared" si="36"/>
        <v>0.0005379634121204019</v>
      </c>
      <c r="E416" s="79">
        <f t="shared" si="39"/>
        <v>0.951560711804744</v>
      </c>
      <c r="F416" s="79"/>
      <c r="G416" s="83">
        <f t="shared" si="40"/>
      </c>
      <c r="H416" s="83">
        <f t="shared" si="41"/>
      </c>
      <c r="I416" s="82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5.75">
      <c r="A417" s="1">
        <v>407</v>
      </c>
      <c r="B417" s="80">
        <f t="shared" si="37"/>
        <v>0.01967002908304809</v>
      </c>
      <c r="C417" s="120">
        <f t="shared" si="38"/>
        <v>0.0005202436788616094</v>
      </c>
      <c r="D417" s="79">
        <f t="shared" si="36"/>
        <v>0.0005342499853760199</v>
      </c>
      <c r="E417" s="79">
        <f t="shared" si="39"/>
        <v>0.95209496179012</v>
      </c>
      <c r="F417" s="79"/>
      <c r="G417" s="83">
        <f t="shared" si="40"/>
      </c>
      <c r="H417" s="83">
        <f t="shared" si="41"/>
      </c>
      <c r="I417" s="82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5.75">
      <c r="A418" s="1">
        <v>408</v>
      </c>
      <c r="B418" s="80">
        <f t="shared" si="37"/>
        <v>0.019718358368264424</v>
      </c>
      <c r="C418" s="120">
        <f t="shared" si="38"/>
        <v>0.0005166515856872556</v>
      </c>
      <c r="D418" s="79">
        <f t="shared" si="36"/>
        <v>0.0005305611837550812</v>
      </c>
      <c r="E418" s="79">
        <f t="shared" si="39"/>
        <v>0.952625522973875</v>
      </c>
      <c r="F418" s="79"/>
      <c r="G418" s="83">
        <f t="shared" si="40"/>
      </c>
      <c r="H418" s="83">
        <f t="shared" si="41"/>
      </c>
      <c r="I418" s="82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5.75">
      <c r="A419" s="1">
        <v>409</v>
      </c>
      <c r="B419" s="80">
        <f t="shared" si="37"/>
        <v>0.019766687653480757</v>
      </c>
      <c r="C419" s="120">
        <f t="shared" si="38"/>
        <v>0.0005130833239106458</v>
      </c>
      <c r="D419" s="79">
        <f t="shared" si="36"/>
        <v>0.0005268968551348027</v>
      </c>
      <c r="E419" s="79">
        <f t="shared" si="39"/>
        <v>0.9531524198290099</v>
      </c>
      <c r="F419" s="79"/>
      <c r="G419" s="83">
        <f t="shared" si="40"/>
      </c>
      <c r="H419" s="83">
        <f t="shared" si="41"/>
      </c>
      <c r="I419" s="82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5.75">
      <c r="A420" s="1">
        <v>410</v>
      </c>
      <c r="B420" s="80">
        <f t="shared" si="37"/>
        <v>0.01981501693869709</v>
      </c>
      <c r="C420" s="120">
        <f t="shared" si="38"/>
        <v>0.0005095387461353518</v>
      </c>
      <c r="D420" s="79">
        <f t="shared" si="36"/>
        <v>0.0005232568481504627</v>
      </c>
      <c r="E420" s="79">
        <f t="shared" si="39"/>
        <v>0.9536756766771604</v>
      </c>
      <c r="F420" s="79"/>
      <c r="G420" s="83">
        <f t="shared" si="40"/>
      </c>
      <c r="H420" s="83">
        <f t="shared" si="41"/>
      </c>
      <c r="I420" s="82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5.75">
      <c r="A421" s="1">
        <v>411</v>
      </c>
      <c r="B421" s="80">
        <f t="shared" si="37"/>
        <v>0.01986334622391343</v>
      </c>
      <c r="C421" s="120">
        <f t="shared" si="38"/>
        <v>0.0005060177057668591</v>
      </c>
      <c r="D421" s="79">
        <f t="shared" si="36"/>
        <v>0.000519641012260843</v>
      </c>
      <c r="E421" s="79">
        <f t="shared" si="39"/>
        <v>0.9541953176894212</v>
      </c>
      <c r="F421" s="79"/>
      <c r="G421" s="83">
        <f t="shared" si="40"/>
      </c>
      <c r="H421" s="83">
        <f t="shared" si="41"/>
      </c>
      <c r="I421" s="82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5.75">
      <c r="A422" s="1">
        <v>412</v>
      </c>
      <c r="B422" s="80">
        <f t="shared" si="37"/>
        <v>0.019911675509129763</v>
      </c>
      <c r="C422" s="120">
        <f t="shared" si="38"/>
        <v>0.0005025200570136779</v>
      </c>
      <c r="D422" s="79">
        <f t="shared" si="36"/>
        <v>0.0005160491977493694</v>
      </c>
      <c r="E422" s="79">
        <f t="shared" si="39"/>
        <v>0.9547113668871706</v>
      </c>
      <c r="F422" s="79"/>
      <c r="G422" s="83">
        <f t="shared" si="40"/>
      </c>
      <c r="H422" s="83">
        <f t="shared" si="41"/>
      </c>
      <c r="I422" s="82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5.75">
      <c r="A423" s="1">
        <v>413</v>
      </c>
      <c r="B423" s="80">
        <f t="shared" si="37"/>
        <v>0.019960004794346096</v>
      </c>
      <c r="C423" s="120">
        <f t="shared" si="38"/>
        <v>0.0004990456547954158</v>
      </c>
      <c r="D423" s="79">
        <f t="shared" si="36"/>
        <v>0.0005124812556297101</v>
      </c>
      <c r="E423" s="79">
        <f t="shared" si="39"/>
        <v>0.9552238481428004</v>
      </c>
      <c r="F423" s="79"/>
      <c r="G423" s="83">
        <f t="shared" si="40"/>
      </c>
      <c r="H423" s="83">
        <f t="shared" si="41"/>
      </c>
      <c r="I423" s="82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5.75">
      <c r="A424" s="1">
        <v>414</v>
      </c>
      <c r="B424" s="80">
        <f t="shared" si="37"/>
        <v>0.02000833407956243</v>
      </c>
      <c r="C424" s="120">
        <f t="shared" si="38"/>
        <v>0.0004955943548691222</v>
      </c>
      <c r="D424" s="79">
        <f t="shared" si="36"/>
        <v>0.0005089370377755203</v>
      </c>
      <c r="E424" s="79">
        <f t="shared" si="39"/>
        <v>0.9557327851805759</v>
      </c>
      <c r="F424" s="79"/>
      <c r="G424" s="83">
        <f t="shared" si="40"/>
      </c>
      <c r="H424" s="83">
        <f t="shared" si="41"/>
      </c>
      <c r="I424" s="82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5.75">
      <c r="A425" s="1">
        <v>415</v>
      </c>
      <c r="B425" s="80">
        <f t="shared" si="37"/>
        <v>0.02005666336477876</v>
      </c>
      <c r="C425" s="120">
        <f t="shared" si="38"/>
        <v>0.0004921660137079398</v>
      </c>
      <c r="D425" s="79">
        <f t="shared" si="36"/>
        <v>0.0005054163967958287</v>
      </c>
      <c r="E425" s="79">
        <f t="shared" si="39"/>
        <v>0.9562382015773717</v>
      </c>
      <c r="F425" s="79"/>
      <c r="G425" s="83">
        <f t="shared" si="40"/>
      </c>
      <c r="H425" s="83">
        <f t="shared" si="41"/>
      </c>
      <c r="I425" s="82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5.75">
      <c r="A426" s="1">
        <v>416</v>
      </c>
      <c r="B426" s="80">
        <f t="shared" si="37"/>
        <v>0.020104992649995098</v>
      </c>
      <c r="C426" s="120">
        <f t="shared" si="38"/>
        <v>0.0004887604885814856</v>
      </c>
      <c r="D426" s="79">
        <f t="shared" si="36"/>
        <v>0.0005019191861175807</v>
      </c>
      <c r="E426" s="79">
        <f t="shared" si="39"/>
        <v>0.9567401207634892</v>
      </c>
      <c r="F426" s="79"/>
      <c r="G426" s="83">
        <f t="shared" si="40"/>
      </c>
      <c r="H426" s="83">
        <f t="shared" si="41"/>
      </c>
      <c r="I426" s="82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5.75">
      <c r="A427" s="1">
        <v>417</v>
      </c>
      <c r="B427" s="80">
        <f t="shared" si="37"/>
        <v>0.02015332193521143</v>
      </c>
      <c r="C427" s="120">
        <f t="shared" si="38"/>
        <v>0.0004853776375358665</v>
      </c>
      <c r="D427" s="79">
        <f t="shared" si="36"/>
        <v>0.0004984452599651171</v>
      </c>
      <c r="E427" s="79">
        <f t="shared" si="39"/>
        <v>0.9572385660234544</v>
      </c>
      <c r="F427" s="79"/>
      <c r="G427" s="83">
        <f t="shared" si="40"/>
      </c>
      <c r="H427" s="83">
        <f t="shared" si="41"/>
      </c>
      <c r="I427" s="82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5.75">
      <c r="A428" s="1">
        <v>418</v>
      </c>
      <c r="B428" s="80">
        <f t="shared" si="37"/>
        <v>0.020201651220427767</v>
      </c>
      <c r="C428" s="120">
        <f t="shared" si="38"/>
        <v>0.00048201731934260916</v>
      </c>
      <c r="D428" s="79">
        <f t="shared" si="36"/>
        <v>0.0004949944733077283</v>
      </c>
      <c r="E428" s="79">
        <f t="shared" si="39"/>
        <v>0.9577335604967621</v>
      </c>
      <c r="F428" s="79"/>
      <c r="G428" s="83">
        <f t="shared" si="40"/>
      </c>
      <c r="H428" s="83">
        <f t="shared" si="41"/>
      </c>
      <c r="I428" s="82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5.75">
      <c r="A429" s="1">
        <v>419</v>
      </c>
      <c r="B429" s="80">
        <f t="shared" si="37"/>
        <v>0.0202499805056441</v>
      </c>
      <c r="C429" s="120">
        <f t="shared" si="38"/>
        <v>0.00047867939356227573</v>
      </c>
      <c r="D429" s="79">
        <f t="shared" si="36"/>
        <v>0.0004915666819249833</v>
      </c>
      <c r="E429" s="79">
        <f t="shared" si="39"/>
        <v>0.958225127178687</v>
      </c>
      <c r="F429" s="79"/>
      <c r="G429" s="83">
        <f t="shared" si="40"/>
      </c>
      <c r="H429" s="83">
        <f t="shared" si="41"/>
      </c>
      <c r="I429" s="82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5.75">
      <c r="A430" s="1">
        <v>420</v>
      </c>
      <c r="B430" s="80">
        <f t="shared" si="37"/>
        <v>0.020298309790860437</v>
      </c>
      <c r="C430" s="120">
        <f t="shared" si="38"/>
        <v>0.000475359342941295</v>
      </c>
      <c r="D430" s="79">
        <f t="shared" si="36"/>
        <v>0.0004881572469471516</v>
      </c>
      <c r="E430" s="79">
        <f t="shared" si="39"/>
        <v>0.9587132844256342</v>
      </c>
      <c r="F430" s="79"/>
      <c r="G430" s="83">
        <f t="shared" si="40"/>
      </c>
      <c r="H430" s="83">
        <f t="shared" si="41"/>
      </c>
      <c r="I430" s="82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5.75">
      <c r="A431" s="1">
        <v>421</v>
      </c>
      <c r="B431" s="80">
        <f t="shared" si="37"/>
        <v>0.02034663907607677</v>
      </c>
      <c r="C431" s="120">
        <f t="shared" si="38"/>
        <v>0.00047207026455664547</v>
      </c>
      <c r="D431" s="79">
        <f t="shared" si="36"/>
        <v>0.0004847796180584265</v>
      </c>
      <c r="E431" s="79">
        <f t="shared" si="39"/>
        <v>0.9591980640436926</v>
      </c>
      <c r="F431" s="79"/>
      <c r="G431" s="83">
        <f t="shared" si="40"/>
      </c>
      <c r="H431" s="83">
        <f t="shared" si="41"/>
      </c>
      <c r="I431" s="82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5.75">
      <c r="A432" s="1">
        <v>422</v>
      </c>
      <c r="B432" s="80">
        <f t="shared" si="37"/>
        <v>0.020394968361293103</v>
      </c>
      <c r="C432" s="120">
        <f t="shared" si="38"/>
        <v>0.00046879867834226374</v>
      </c>
      <c r="D432" s="79">
        <f t="shared" si="36"/>
        <v>0.0004814199522744723</v>
      </c>
      <c r="E432" s="79">
        <f t="shared" si="39"/>
        <v>0.959679483995967</v>
      </c>
      <c r="F432" s="79"/>
      <c r="G432" s="83">
        <f t="shared" si="40"/>
      </c>
      <c r="H432" s="83">
        <f t="shared" si="41"/>
      </c>
      <c r="I432" s="82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5.75">
      <c r="A433" s="1">
        <v>423</v>
      </c>
      <c r="B433" s="80">
        <f t="shared" si="37"/>
        <v>0.020443297646509435</v>
      </c>
      <c r="C433" s="120">
        <f t="shared" si="38"/>
        <v>0.0004655489303546645</v>
      </c>
      <c r="D433" s="79">
        <f t="shared" si="36"/>
        <v>0.00047808271265889496</v>
      </c>
      <c r="E433" s="79">
        <f t="shared" si="39"/>
        <v>0.960157566708626</v>
      </c>
      <c r="F433" s="79"/>
      <c r="G433" s="83">
        <f t="shared" si="40"/>
      </c>
      <c r="H433" s="83">
        <f t="shared" si="41"/>
      </c>
      <c r="I433" s="82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5.75">
      <c r="A434" s="1">
        <v>424</v>
      </c>
      <c r="B434" s="80">
        <f t="shared" si="37"/>
        <v>0.02049162693172577</v>
      </c>
      <c r="C434" s="120">
        <f t="shared" si="38"/>
        <v>0.00046232088391851</v>
      </c>
      <c r="D434" s="79">
        <f t="shared" si="36"/>
        <v>0.00047476775885670297</v>
      </c>
      <c r="E434" s="79">
        <f t="shared" si="39"/>
        <v>0.9606323344674826</v>
      </c>
      <c r="F434" s="79"/>
      <c r="G434" s="83">
        <f t="shared" si="40"/>
      </c>
      <c r="H434" s="83">
        <f t="shared" si="41"/>
      </c>
      <c r="I434" s="82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5.75">
      <c r="A435" s="1">
        <v>425</v>
      </c>
      <c r="B435" s="80">
        <f t="shared" si="37"/>
        <v>0.020539956216942108</v>
      </c>
      <c r="C435" s="120">
        <f t="shared" si="38"/>
        <v>0.00045911440308610274</v>
      </c>
      <c r="D435" s="79">
        <f t="shared" si="36"/>
        <v>0.0004714749512601348</v>
      </c>
      <c r="E435" s="79">
        <f t="shared" si="39"/>
        <v>0.9611038094187427</v>
      </c>
      <c r="F435" s="79"/>
      <c r="G435" s="83">
        <f t="shared" si="40"/>
      </c>
      <c r="H435" s="83">
        <f t="shared" si="41"/>
      </c>
      <c r="I435" s="82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5.75">
      <c r="A436" s="1">
        <v>426</v>
      </c>
      <c r="B436" s="80">
        <f t="shared" si="37"/>
        <v>0.02058828550215844</v>
      </c>
      <c r="C436" s="120">
        <f t="shared" si="38"/>
        <v>0.00045592935266436374</v>
      </c>
      <c r="D436" s="79">
        <f t="shared" si="36"/>
        <v>0.0004682041510363639</v>
      </c>
      <c r="E436" s="79">
        <f t="shared" si="39"/>
        <v>0.9615720135697791</v>
      </c>
      <c r="F436" s="79"/>
      <c r="G436" s="83">
        <f t="shared" si="40"/>
      </c>
      <c r="H436" s="83">
        <f t="shared" si="41"/>
      </c>
      <c r="I436" s="82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5.75">
      <c r="A437" s="1">
        <v>427</v>
      </c>
      <c r="B437" s="80">
        <f t="shared" si="37"/>
        <v>0.020636614787374774</v>
      </c>
      <c r="C437" s="120">
        <f t="shared" si="38"/>
        <v>0.000452765598191851</v>
      </c>
      <c r="D437" s="79">
        <f t="shared" si="36"/>
        <v>0.0004649552201038982</v>
      </c>
      <c r="E437" s="79">
        <f t="shared" si="39"/>
        <v>0.962036968789883</v>
      </c>
      <c r="F437" s="79"/>
      <c r="G437" s="83">
        <f t="shared" si="40"/>
      </c>
      <c r="H437" s="83">
        <f t="shared" si="41"/>
      </c>
      <c r="I437" s="82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5.75">
      <c r="A438" s="1">
        <v>428</v>
      </c>
      <c r="B438" s="80">
        <f t="shared" si="37"/>
        <v>0.020684944072591107</v>
      </c>
      <c r="C438" s="120">
        <f t="shared" si="38"/>
        <v>0.0004496230059518602</v>
      </c>
      <c r="D438" s="79">
        <f t="shared" si="36"/>
        <v>0.0004617280211460335</v>
      </c>
      <c r="E438" s="79">
        <f t="shared" si="39"/>
        <v>0.9624986968110291</v>
      </c>
      <c r="F438" s="79"/>
      <c r="G438" s="83">
        <f t="shared" si="40"/>
      </c>
      <c r="H438" s="83">
        <f t="shared" si="41"/>
      </c>
      <c r="I438" s="82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5.75">
      <c r="A439" s="1">
        <v>429</v>
      </c>
      <c r="B439" s="80">
        <f t="shared" si="37"/>
        <v>0.02073327335780744</v>
      </c>
      <c r="C439" s="120">
        <f t="shared" si="38"/>
        <v>0.00044650144295155236</v>
      </c>
      <c r="D439" s="79">
        <f t="shared" si="36"/>
        <v>0.00045852241758941937</v>
      </c>
      <c r="E439" s="79">
        <f t="shared" si="39"/>
        <v>0.9629572192286184</v>
      </c>
      <c r="F439" s="79"/>
      <c r="G439" s="83">
        <f t="shared" si="40"/>
      </c>
      <c r="H439" s="83">
        <f t="shared" si="41"/>
      </c>
      <c r="I439" s="82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5.75">
      <c r="A440" s="1">
        <v>430</v>
      </c>
      <c r="B440" s="80">
        <f t="shared" si="37"/>
        <v>0.020781602643023776</v>
      </c>
      <c r="C440" s="120">
        <f t="shared" si="38"/>
        <v>0.0004434007769582582</v>
      </c>
      <c r="D440" s="79">
        <f t="shared" si="36"/>
        <v>0.00045533827364134077</v>
      </c>
      <c r="E440" s="79">
        <f t="shared" si="39"/>
        <v>0.9634125575022597</v>
      </c>
      <c r="F440" s="79"/>
      <c r="G440" s="83">
        <f t="shared" si="40"/>
      </c>
      <c r="H440" s="83">
        <f t="shared" si="41"/>
      </c>
      <c r="I440" s="82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5.75">
      <c r="A441" s="1">
        <v>431</v>
      </c>
      <c r="B441" s="80">
        <f t="shared" si="37"/>
        <v>0.02082993192824011</v>
      </c>
      <c r="C441" s="120">
        <f t="shared" si="38"/>
        <v>0.00044032087642875695</v>
      </c>
      <c r="D441" s="79">
        <f t="shared" si="36"/>
        <v>0.000452175454217093</v>
      </c>
      <c r="E441" s="79">
        <f t="shared" si="39"/>
        <v>0.9638647329564768</v>
      </c>
      <c r="F441" s="79"/>
      <c r="G441" s="83">
        <f t="shared" si="40"/>
      </c>
      <c r="H441" s="83">
        <f t="shared" si="41"/>
      </c>
      <c r="I441" s="82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5.75">
      <c r="A442" s="1">
        <v>432</v>
      </c>
      <c r="B442" s="80">
        <f t="shared" si="37"/>
        <v>0.020878261213456446</v>
      </c>
      <c r="C442" s="120">
        <f t="shared" si="38"/>
        <v>0.000437261610577222</v>
      </c>
      <c r="D442" s="79">
        <f t="shared" si="36"/>
        <v>0.00044903382500975636</v>
      </c>
      <c r="E442" s="79">
        <f t="shared" si="39"/>
        <v>0.9643137667814865</v>
      </c>
      <c r="F442" s="79"/>
      <c r="G442" s="83">
        <f t="shared" si="40"/>
      </c>
      <c r="H442" s="83">
        <f t="shared" si="41"/>
      </c>
      <c r="I442" s="82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5.75">
      <c r="A443" s="1">
        <v>433</v>
      </c>
      <c r="B443" s="80">
        <f t="shared" si="37"/>
        <v>0.02092659049867278</v>
      </c>
      <c r="C443" s="120">
        <f t="shared" si="38"/>
        <v>0.00043422284932848054</v>
      </c>
      <c r="D443" s="79">
        <f t="shared" si="36"/>
        <v>0.00044591325244219766</v>
      </c>
      <c r="E443" s="79">
        <f t="shared" si="39"/>
        <v>0.9647596800339286</v>
      </c>
      <c r="F443" s="79"/>
      <c r="G443" s="83">
        <f t="shared" si="40"/>
      </c>
      <c r="H443" s="83">
        <f t="shared" si="41"/>
      </c>
      <c r="I443" s="82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5.75">
      <c r="A444" s="1">
        <v>434</v>
      </c>
      <c r="B444" s="80">
        <f t="shared" si="37"/>
        <v>0.02097491978388911</v>
      </c>
      <c r="C444" s="120">
        <f t="shared" si="38"/>
        <v>0.0004312044633463241</v>
      </c>
      <c r="D444" s="79">
        <f t="shared" si="36"/>
        <v>0.000442813603696143</v>
      </c>
      <c r="E444" s="79">
        <f t="shared" si="39"/>
        <v>0.9652024936376248</v>
      </c>
      <c r="F444" s="79"/>
      <c r="G444" s="83">
        <f t="shared" si="40"/>
      </c>
      <c r="H444" s="83">
        <f t="shared" si="41"/>
      </c>
      <c r="I444" s="82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5.75">
      <c r="A445" s="1">
        <v>435</v>
      </c>
      <c r="B445" s="80">
        <f t="shared" si="37"/>
        <v>0.021023249069105448</v>
      </c>
      <c r="C445" s="120">
        <f t="shared" si="38"/>
        <v>0.00042820632398599123</v>
      </c>
      <c r="D445" s="79">
        <f t="shared" si="36"/>
        <v>0.00043973474666338087</v>
      </c>
      <c r="E445" s="79">
        <f t="shared" si="39"/>
        <v>0.9656422283842881</v>
      </c>
      <c r="F445" s="79"/>
      <c r="G445" s="83">
        <f t="shared" si="40"/>
      </c>
      <c r="H445" s="83">
        <f t="shared" si="41"/>
      </c>
      <c r="I445" s="82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5.75">
      <c r="A446" s="1">
        <v>436</v>
      </c>
      <c r="B446" s="80">
        <f t="shared" si="37"/>
        <v>0.02107157835432178</v>
      </c>
      <c r="C446" s="120">
        <f t="shared" si="38"/>
        <v>0.0004252283033455706</v>
      </c>
      <c r="D446" s="79">
        <f t="shared" si="36"/>
        <v>0.0004366765499985494</v>
      </c>
      <c r="E446" s="79">
        <f t="shared" si="39"/>
        <v>0.9660789049342867</v>
      </c>
      <c r="F446" s="79"/>
      <c r="G446" s="83">
        <f t="shared" si="40"/>
      </c>
      <c r="H446" s="83">
        <f t="shared" si="41"/>
      </c>
      <c r="I446" s="82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5.75">
      <c r="A447" s="1">
        <v>437</v>
      </c>
      <c r="B447" s="80">
        <f t="shared" si="37"/>
        <v>0.021119907639538114</v>
      </c>
      <c r="C447" s="120">
        <f t="shared" si="38"/>
        <v>0.0004222702742296969</v>
      </c>
      <c r="D447" s="79">
        <f t="shared" si="36"/>
        <v>0.00043363888308185484</v>
      </c>
      <c r="E447" s="79">
        <f t="shared" si="39"/>
        <v>0.9665125438173686</v>
      </c>
      <c r="F447" s="79"/>
      <c r="G447" s="83">
        <f t="shared" si="40"/>
      </c>
      <c r="H447" s="83">
        <f t="shared" si="41"/>
      </c>
      <c r="I447" s="82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5.75">
      <c r="A448" s="1">
        <v>438</v>
      </c>
      <c r="B448" s="80">
        <f t="shared" si="37"/>
        <v>0.021168236924754447</v>
      </c>
      <c r="C448" s="120">
        <f t="shared" si="38"/>
        <v>0.00041933211014177907</v>
      </c>
      <c r="D448" s="79">
        <f t="shared" si="36"/>
        <v>0.0004306216160110905</v>
      </c>
      <c r="E448" s="79">
        <f t="shared" si="39"/>
        <v>0.9669431654333797</v>
      </c>
      <c r="F448" s="79"/>
      <c r="G448" s="83">
        <f t="shared" si="40"/>
      </c>
      <c r="H448" s="83">
        <f t="shared" si="41"/>
      </c>
      <c r="I448" s="82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5.75">
      <c r="A449" s="1">
        <v>439</v>
      </c>
      <c r="B449" s="80">
        <f t="shared" si="37"/>
        <v>0.021216566209970783</v>
      </c>
      <c r="C449" s="120">
        <f t="shared" si="38"/>
        <v>0.0004164136853078704</v>
      </c>
      <c r="D449" s="79">
        <f t="shared" si="36"/>
        <v>0.00042762461962614936</v>
      </c>
      <c r="E449" s="79">
        <f t="shared" si="39"/>
        <v>0.9673707900530059</v>
      </c>
      <c r="F449" s="79"/>
      <c r="G449" s="83">
        <f t="shared" si="40"/>
      </c>
      <c r="H449" s="83">
        <f t="shared" si="41"/>
      </c>
      <c r="I449" s="82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5.75">
      <c r="A450" s="1">
        <v>440</v>
      </c>
      <c r="B450" s="80">
        <f t="shared" si="37"/>
        <v>0.02126489549518712</v>
      </c>
      <c r="C450" s="120">
        <f t="shared" si="38"/>
        <v>0.0004135148746595707</v>
      </c>
      <c r="D450" s="79">
        <f t="shared" si="36"/>
        <v>0.0004246477654914662</v>
      </c>
      <c r="E450" s="79">
        <f t="shared" si="39"/>
        <v>0.9677954378184973</v>
      </c>
      <c r="F450" s="79"/>
      <c r="G450" s="83">
        <f t="shared" si="40"/>
      </c>
      <c r="H450" s="83">
        <f t="shared" si="41"/>
      </c>
      <c r="I450" s="82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5.75">
      <c r="A451" s="1">
        <v>441</v>
      </c>
      <c r="B451" s="80">
        <f t="shared" si="37"/>
        <v>0.021313224780403452</v>
      </c>
      <c r="C451" s="120">
        <f t="shared" si="38"/>
        <v>0.0004106355538175954</v>
      </c>
      <c r="D451" s="79">
        <f t="shared" si="36"/>
        <v>0.00042169092587914414</v>
      </c>
      <c r="E451" s="79">
        <f t="shared" si="39"/>
        <v>0.9682171287443765</v>
      </c>
      <c r="F451" s="79"/>
      <c r="G451" s="83">
        <f t="shared" si="40"/>
      </c>
      <c r="H451" s="83">
        <f t="shared" si="41"/>
      </c>
      <c r="I451" s="82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5.75">
      <c r="A452" s="1">
        <v>442</v>
      </c>
      <c r="B452" s="80">
        <f t="shared" si="37"/>
        <v>0.021361554065619785</v>
      </c>
      <c r="C452" s="120">
        <f t="shared" si="38"/>
        <v>0.0004077755991215293</v>
      </c>
      <c r="D452" s="79">
        <f t="shared" si="36"/>
        <v>0.00041875397379950946</v>
      </c>
      <c r="E452" s="79">
        <f t="shared" si="39"/>
        <v>0.968635882718176</v>
      </c>
      <c r="F452" s="79"/>
      <c r="G452" s="83">
        <f t="shared" si="40"/>
      </c>
      <c r="H452" s="83">
        <f t="shared" si="41"/>
      </c>
      <c r="I452" s="82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5.75">
      <c r="A453" s="1">
        <v>443</v>
      </c>
      <c r="B453" s="80">
        <f t="shared" si="37"/>
        <v>0.021409883350836118</v>
      </c>
      <c r="C453" s="120">
        <f t="shared" si="38"/>
        <v>0.00040493488759352214</v>
      </c>
      <c r="D453" s="79">
        <f t="shared" si="36"/>
        <v>0.0004158367829638299</v>
      </c>
      <c r="E453" s="79">
        <f t="shared" si="39"/>
        <v>0.9690517195011399</v>
      </c>
      <c r="F453" s="79"/>
      <c r="G453" s="83">
        <f t="shared" si="40"/>
      </c>
      <c r="H453" s="83">
        <f t="shared" si="41"/>
      </c>
      <c r="I453" s="82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5.75">
      <c r="A454" s="1">
        <v>444</v>
      </c>
      <c r="B454" s="80">
        <f t="shared" si="37"/>
        <v>0.02145821263605245</v>
      </c>
      <c r="C454" s="120">
        <f t="shared" si="38"/>
        <v>0.00040211329696693277</v>
      </c>
      <c r="D454" s="79">
        <f t="shared" si="36"/>
        <v>0.00041293922781372977</v>
      </c>
      <c r="E454" s="79">
        <f t="shared" si="39"/>
        <v>0.9694646587289536</v>
      </c>
      <c r="F454" s="79"/>
      <c r="G454" s="83">
        <f t="shared" si="40"/>
      </c>
      <c r="H454" s="83">
        <f t="shared" si="41"/>
      </c>
      <c r="I454" s="82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5.75">
      <c r="A455" s="1">
        <v>445</v>
      </c>
      <c r="B455" s="80">
        <f t="shared" si="37"/>
        <v>0.021506541921268787</v>
      </c>
      <c r="C455" s="120">
        <f t="shared" si="38"/>
        <v>0.0003993107056518008</v>
      </c>
      <c r="D455" s="79">
        <f t="shared" si="36"/>
        <v>0.0004100611834857323</v>
      </c>
      <c r="E455" s="79">
        <f t="shared" si="39"/>
        <v>0.9698747199124393</v>
      </c>
      <c r="F455" s="79"/>
      <c r="G455" s="83">
        <f t="shared" si="40"/>
      </c>
      <c r="H455" s="83">
        <f t="shared" si="41"/>
      </c>
      <c r="I455" s="82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5.75">
      <c r="A456" s="1">
        <v>446</v>
      </c>
      <c r="B456" s="80">
        <f t="shared" si="37"/>
        <v>0.021554871206485124</v>
      </c>
      <c r="C456" s="120">
        <f t="shared" si="38"/>
        <v>0.0003965269927432846</v>
      </c>
      <c r="D456" s="79">
        <f t="shared" si="36"/>
        <v>0.00040720252581992445</v>
      </c>
      <c r="E456" s="79">
        <f t="shared" si="39"/>
        <v>0.9702819224382593</v>
      </c>
      <c r="F456" s="79"/>
      <c r="G456" s="83">
        <f t="shared" si="40"/>
      </c>
      <c r="H456" s="83">
        <f t="shared" si="41"/>
      </c>
      <c r="I456" s="82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5.75">
      <c r="A457" s="1">
        <v>447</v>
      </c>
      <c r="B457" s="80">
        <f t="shared" si="37"/>
        <v>0.021603200491701457</v>
      </c>
      <c r="C457" s="120">
        <f t="shared" si="38"/>
        <v>0.0003937620380490836</v>
      </c>
      <c r="D457" s="79">
        <f t="shared" si="36"/>
        <v>0.0004043631313881178</v>
      </c>
      <c r="E457" s="79">
        <f t="shared" si="39"/>
        <v>0.9706862855696474</v>
      </c>
      <c r="F457" s="79"/>
      <c r="G457" s="83">
        <f t="shared" si="40"/>
      </c>
      <c r="H457" s="83">
        <f t="shared" si="41"/>
      </c>
      <c r="I457" s="82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5.75">
      <c r="A458" s="1">
        <v>448</v>
      </c>
      <c r="B458" s="80">
        <f t="shared" si="37"/>
        <v>0.02165152977691779</v>
      </c>
      <c r="C458" s="120">
        <f t="shared" si="38"/>
        <v>0.0003910157220308186</v>
      </c>
      <c r="D458" s="79">
        <f aca="true" t="shared" si="42" ref="D458:D521">C458/$D$7</f>
        <v>0.0004015428774336506</v>
      </c>
      <c r="E458" s="79">
        <f t="shared" si="39"/>
        <v>0.9710878284470811</v>
      </c>
      <c r="F458" s="79"/>
      <c r="G458" s="83">
        <f t="shared" si="40"/>
      </c>
      <c r="H458" s="83">
        <f t="shared" si="41"/>
      </c>
      <c r="I458" s="82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5.75">
      <c r="A459" s="1">
        <v>449</v>
      </c>
      <c r="B459" s="80">
        <f aca="true" t="shared" si="43" ref="B459:B522">$C$4+($C$5-$C$4)*A459/502</f>
        <v>0.021699859062134126</v>
      </c>
      <c r="C459" s="120">
        <f aca="true" t="shared" si="44" ref="C459:C522">BETADIST((B459+B460)/2,$H$2,$H$3)-BETADIST((B458+B459)/2,$H$2,$H$3)</f>
        <v>0.0003882879258558791</v>
      </c>
      <c r="D459" s="79">
        <f t="shared" si="42"/>
        <v>0.00039874164192463095</v>
      </c>
      <c r="E459" s="79">
        <f aca="true" t="shared" si="45" ref="E459:E522">D459+E458</f>
        <v>0.9714865700890057</v>
      </c>
      <c r="F459" s="79"/>
      <c r="G459" s="83">
        <f aca="true" t="shared" si="46" ref="G459:G522">IF(E459&lt;=0.95,B459,"")</f>
      </c>
      <c r="H459" s="83">
        <f aca="true" t="shared" si="47" ref="H459:H522">IF($E459&lt;=0.5,$B459,"")</f>
      </c>
      <c r="I459" s="82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5.75">
      <c r="A460" s="1">
        <v>450</v>
      </c>
      <c r="B460" s="80">
        <f t="shared" si="43"/>
        <v>0.02174818834735046</v>
      </c>
      <c r="C460" s="120">
        <f t="shared" si="44"/>
        <v>0.00038557853134535414</v>
      </c>
      <c r="D460" s="79">
        <f t="shared" si="42"/>
        <v>0.00039595930350046546</v>
      </c>
      <c r="E460" s="79">
        <f t="shared" si="45"/>
        <v>0.9718825293925062</v>
      </c>
      <c r="F460" s="79"/>
      <c r="G460" s="83">
        <f t="shared" si="46"/>
      </c>
      <c r="H460" s="83">
        <f t="shared" si="47"/>
      </c>
      <c r="I460" s="82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5.75">
      <c r="A461" s="1">
        <v>451</v>
      </c>
      <c r="B461" s="80">
        <f t="shared" si="43"/>
        <v>0.021796517632566792</v>
      </c>
      <c r="C461" s="120">
        <f t="shared" si="44"/>
        <v>0.0003828874210186628</v>
      </c>
      <c r="D461" s="79">
        <f t="shared" si="42"/>
        <v>0.00039319574151769213</v>
      </c>
      <c r="E461" s="79">
        <f t="shared" si="45"/>
        <v>0.9722757251340238</v>
      </c>
      <c r="F461" s="79"/>
      <c r="G461" s="83">
        <f t="shared" si="46"/>
      </c>
      <c r="H461" s="83">
        <f t="shared" si="47"/>
      </c>
      <c r="I461" s="82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5.75">
      <c r="A462" s="1">
        <v>452</v>
      </c>
      <c r="B462" s="80">
        <f t="shared" si="43"/>
        <v>0.021844846917783125</v>
      </c>
      <c r="C462" s="120">
        <f t="shared" si="44"/>
        <v>0.000380214478050811</v>
      </c>
      <c r="D462" s="79">
        <f t="shared" si="42"/>
        <v>0.0003904508360060854</v>
      </c>
      <c r="E462" s="79">
        <f t="shared" si="45"/>
        <v>0.9726661759700299</v>
      </c>
      <c r="F462" s="79"/>
      <c r="G462" s="83">
        <f t="shared" si="46"/>
      </c>
      <c r="H462" s="83">
        <f t="shared" si="47"/>
      </c>
      <c r="I462" s="82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5.75">
      <c r="A463" s="1">
        <v>453</v>
      </c>
      <c r="B463" s="80">
        <f t="shared" si="43"/>
        <v>0.02189317620299946</v>
      </c>
      <c r="C463" s="120">
        <f t="shared" si="44"/>
        <v>0.00037755958630070197</v>
      </c>
      <c r="D463" s="79">
        <f t="shared" si="42"/>
        <v>0.00038772446769772976</v>
      </c>
      <c r="E463" s="79">
        <f t="shared" si="45"/>
        <v>0.9730539004377277</v>
      </c>
      <c r="F463" s="79"/>
      <c r="G463" s="83">
        <f t="shared" si="46"/>
      </c>
      <c r="H463" s="83">
        <f t="shared" si="47"/>
      </c>
      <c r="I463" s="82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5.75">
      <c r="A464" s="1">
        <v>454</v>
      </c>
      <c r="B464" s="80">
        <f t="shared" si="43"/>
        <v>0.021941505488215798</v>
      </c>
      <c r="C464" s="120">
        <f t="shared" si="44"/>
        <v>0.00037492263027960604</v>
      </c>
      <c r="D464" s="79">
        <f t="shared" si="42"/>
        <v>0.0003850165179946398</v>
      </c>
      <c r="E464" s="79">
        <f t="shared" si="45"/>
        <v>0.9734389169557223</v>
      </c>
      <c r="F464" s="79"/>
      <c r="G464" s="83">
        <f t="shared" si="46"/>
      </c>
      <c r="H464" s="83">
        <f t="shared" si="47"/>
      </c>
      <c r="I464" s="82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5.75">
      <c r="A465" s="1">
        <v>455</v>
      </c>
      <c r="B465" s="80">
        <f t="shared" si="43"/>
        <v>0.02198983477343213</v>
      </c>
      <c r="C465" s="120">
        <f t="shared" si="44"/>
        <v>0.0003723034951728099</v>
      </c>
      <c r="D465" s="79">
        <f t="shared" si="42"/>
        <v>0.0003823268689909931</v>
      </c>
      <c r="E465" s="79">
        <f t="shared" si="45"/>
        <v>0.9738212438247132</v>
      </c>
      <c r="F465" s="79"/>
      <c r="G465" s="83">
        <f t="shared" si="46"/>
      </c>
      <c r="H465" s="83">
        <f t="shared" si="47"/>
      </c>
      <c r="I465" s="82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5.75">
      <c r="A466" s="1">
        <v>456</v>
      </c>
      <c r="B466" s="80">
        <f t="shared" si="43"/>
        <v>0.022038164058648464</v>
      </c>
      <c r="C466" s="120">
        <f t="shared" si="44"/>
        <v>0.0003697020668230744</v>
      </c>
      <c r="D466" s="79">
        <f t="shared" si="42"/>
        <v>0.0003796554034561419</v>
      </c>
      <c r="E466" s="79">
        <f t="shared" si="45"/>
        <v>0.9742008992281694</v>
      </c>
      <c r="F466" s="79"/>
      <c r="G466" s="83">
        <f t="shared" si="46"/>
      </c>
      <c r="H466" s="83">
        <f t="shared" si="47"/>
      </c>
      <c r="I466" s="82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5.75">
      <c r="A467" s="1">
        <v>457</v>
      </c>
      <c r="B467" s="80">
        <f t="shared" si="43"/>
        <v>0.022086493343864796</v>
      </c>
      <c r="C467" s="120">
        <f t="shared" si="44"/>
        <v>0.00036711823172796976</v>
      </c>
      <c r="D467" s="79">
        <f t="shared" si="42"/>
        <v>0.0003770020048318774</v>
      </c>
      <c r="E467" s="79">
        <f t="shared" si="45"/>
        <v>0.9745779012330014</v>
      </c>
      <c r="F467" s="79"/>
      <c r="G467" s="83">
        <f t="shared" si="46"/>
      </c>
      <c r="H467" s="83">
        <f t="shared" si="47"/>
      </c>
      <c r="I467" s="82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5.75">
      <c r="A468" s="1">
        <v>458</v>
      </c>
      <c r="B468" s="80">
        <f t="shared" si="43"/>
        <v>0.02213482262908113</v>
      </c>
      <c r="C468" s="120">
        <f t="shared" si="44"/>
        <v>0.0003645518770492018</v>
      </c>
      <c r="D468" s="79">
        <f t="shared" si="42"/>
        <v>0.00037436655724200634</v>
      </c>
      <c r="E468" s="79">
        <f t="shared" si="45"/>
        <v>0.9749522677902434</v>
      </c>
      <c r="F468" s="79"/>
      <c r="G468" s="83">
        <f t="shared" si="46"/>
      </c>
      <c r="H468" s="83">
        <f t="shared" si="47"/>
      </c>
      <c r="I468" s="82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5.75">
      <c r="A469" s="1">
        <v>459</v>
      </c>
      <c r="B469" s="80">
        <f t="shared" si="43"/>
        <v>0.022183151914297466</v>
      </c>
      <c r="C469" s="120">
        <f t="shared" si="44"/>
        <v>0.00036200289060495106</v>
      </c>
      <c r="D469" s="79">
        <f t="shared" si="42"/>
        <v>0.0003717489454844844</v>
      </c>
      <c r="E469" s="79">
        <f t="shared" si="45"/>
        <v>0.9753240167357279</v>
      </c>
      <c r="F469" s="79"/>
      <c r="G469" s="83">
        <f t="shared" si="46"/>
      </c>
      <c r="H469" s="83">
        <f t="shared" si="47"/>
      </c>
      <c r="I469" s="82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5.75">
      <c r="A470" s="1">
        <v>460</v>
      </c>
      <c r="B470" s="80">
        <f t="shared" si="43"/>
        <v>0.022231481199513802</v>
      </c>
      <c r="C470" s="120">
        <f t="shared" si="44"/>
        <v>0.0003594711608371215</v>
      </c>
      <c r="D470" s="79">
        <f t="shared" si="42"/>
        <v>0.00036914905499778273</v>
      </c>
      <c r="E470" s="79">
        <f t="shared" si="45"/>
        <v>0.9756931657907256</v>
      </c>
      <c r="F470" s="79"/>
      <c r="G470" s="83">
        <f t="shared" si="46"/>
      </c>
      <c r="H470" s="83">
        <f t="shared" si="47"/>
      </c>
      <c r="I470" s="82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5.75">
      <c r="A471" s="1">
        <v>461</v>
      </c>
      <c r="B471" s="80">
        <f t="shared" si="43"/>
        <v>0.022279810484730135</v>
      </c>
      <c r="C471" s="120">
        <f t="shared" si="44"/>
        <v>0.00035695657686096727</v>
      </c>
      <c r="D471" s="79">
        <f t="shared" si="42"/>
        <v>0.00036656677191185114</v>
      </c>
      <c r="E471" s="79">
        <f t="shared" si="45"/>
        <v>0.9760597325626374</v>
      </c>
      <c r="F471" s="79"/>
      <c r="G471" s="83">
        <f t="shared" si="46"/>
      </c>
      <c r="H471" s="83">
        <f t="shared" si="47"/>
      </c>
      <c r="I471" s="82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5.75">
      <c r="A472" s="1">
        <v>462</v>
      </c>
      <c r="B472" s="80">
        <f t="shared" si="43"/>
        <v>0.022328139769946468</v>
      </c>
      <c r="C472" s="120">
        <f t="shared" si="44"/>
        <v>0.0003544590284345617</v>
      </c>
      <c r="D472" s="79">
        <f t="shared" si="42"/>
        <v>0.00036400198301676486</v>
      </c>
      <c r="E472" s="79">
        <f t="shared" si="45"/>
        <v>0.9764237345456542</v>
      </c>
      <c r="F472" s="79"/>
      <c r="G472" s="83">
        <f t="shared" si="46"/>
      </c>
      <c r="H472" s="83">
        <f t="shared" si="47"/>
      </c>
      <c r="I472" s="82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5.75">
      <c r="A473" s="1">
        <v>463</v>
      </c>
      <c r="B473" s="80">
        <f t="shared" si="43"/>
        <v>0.0223764690551628</v>
      </c>
      <c r="C473" s="120">
        <f t="shared" si="44"/>
        <v>0.00035197840593348406</v>
      </c>
      <c r="D473" s="79">
        <f t="shared" si="42"/>
        <v>0.0003614545757367301</v>
      </c>
      <c r="E473" s="79">
        <f t="shared" si="45"/>
        <v>0.976785189121391</v>
      </c>
      <c r="F473" s="79"/>
      <c r="G473" s="83">
        <f t="shared" si="46"/>
      </c>
      <c r="H473" s="83">
        <f t="shared" si="47"/>
      </c>
      <c r="I473" s="82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5.75">
      <c r="A474" s="1">
        <v>464</v>
      </c>
      <c r="B474" s="80">
        <f t="shared" si="43"/>
        <v>0.022424798340379137</v>
      </c>
      <c r="C474" s="120">
        <f t="shared" si="44"/>
        <v>0.0003495146004035554</v>
      </c>
      <c r="D474" s="79">
        <f t="shared" si="42"/>
        <v>0.00035892443818423927</v>
      </c>
      <c r="E474" s="79">
        <f t="shared" si="45"/>
        <v>0.9771441135595752</v>
      </c>
      <c r="F474" s="79"/>
      <c r="G474" s="83">
        <f t="shared" si="46"/>
      </c>
      <c r="H474" s="83">
        <f t="shared" si="47"/>
      </c>
      <c r="I474" s="82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5.75">
      <c r="A475" s="1">
        <v>465</v>
      </c>
      <c r="B475" s="80">
        <f t="shared" si="43"/>
        <v>0.02247312762559547</v>
      </c>
      <c r="C475" s="120">
        <f t="shared" si="44"/>
        <v>0.0003470675035063264</v>
      </c>
      <c r="D475" s="79">
        <f t="shared" si="42"/>
        <v>0.00035641145910409155</v>
      </c>
      <c r="E475" s="79">
        <f t="shared" si="45"/>
        <v>0.9775005250186793</v>
      </c>
      <c r="F475" s="79"/>
      <c r="G475" s="83">
        <f t="shared" si="46"/>
      </c>
      <c r="H475" s="83">
        <f t="shared" si="47"/>
      </c>
      <c r="I475" s="82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5.75">
      <c r="A476" s="1">
        <v>466</v>
      </c>
      <c r="B476" s="80">
        <f t="shared" si="43"/>
        <v>0.022521456910811803</v>
      </c>
      <c r="C476" s="120">
        <f t="shared" si="44"/>
        <v>0.00034463700753706306</v>
      </c>
      <c r="D476" s="79">
        <f t="shared" si="42"/>
        <v>0.00035391552789186277</v>
      </c>
      <c r="E476" s="79">
        <f t="shared" si="45"/>
        <v>0.9778544405465712</v>
      </c>
      <c r="F476" s="79"/>
      <c r="G476" s="83">
        <f t="shared" si="46"/>
      </c>
      <c r="H476" s="83">
        <f t="shared" si="47"/>
      </c>
      <c r="I476" s="82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5.75">
      <c r="A477" s="1">
        <v>467</v>
      </c>
      <c r="B477" s="80">
        <f t="shared" si="43"/>
        <v>0.02256978619602814</v>
      </c>
      <c r="C477" s="120">
        <f t="shared" si="44"/>
        <v>0.00034222300542241513</v>
      </c>
      <c r="D477" s="79">
        <f t="shared" si="42"/>
        <v>0.00035143653459151087</v>
      </c>
      <c r="E477" s="79">
        <f t="shared" si="45"/>
        <v>0.9782058770811627</v>
      </c>
      <c r="F477" s="79"/>
      <c r="G477" s="83">
        <f t="shared" si="46"/>
      </c>
      <c r="H477" s="83">
        <f t="shared" si="47"/>
      </c>
      <c r="I477" s="82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5.75">
      <c r="A478" s="1">
        <v>468</v>
      </c>
      <c r="B478" s="80">
        <f t="shared" si="43"/>
        <v>0.022618115481244472</v>
      </c>
      <c r="C478" s="120">
        <f t="shared" si="44"/>
        <v>0.0003398253907205273</v>
      </c>
      <c r="D478" s="79">
        <f t="shared" si="42"/>
        <v>0.0003489743698954904</v>
      </c>
      <c r="E478" s="79">
        <f t="shared" si="45"/>
        <v>0.9785548514510581</v>
      </c>
      <c r="F478" s="79"/>
      <c r="G478" s="83">
        <f t="shared" si="46"/>
      </c>
      <c r="H478" s="83">
        <f t="shared" si="47"/>
      </c>
      <c r="I478" s="82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5.75">
      <c r="A479" s="1">
        <v>469</v>
      </c>
      <c r="B479" s="80">
        <f t="shared" si="43"/>
        <v>0.02266644476646081</v>
      </c>
      <c r="C479" s="120">
        <f t="shared" si="44"/>
        <v>0.000337444057620484</v>
      </c>
      <c r="D479" s="79">
        <f t="shared" si="42"/>
        <v>0.00034652892514418183</v>
      </c>
      <c r="E479" s="79">
        <f t="shared" si="45"/>
        <v>0.9789013803762023</v>
      </c>
      <c r="F479" s="79"/>
      <c r="G479" s="83">
        <f t="shared" si="46"/>
      </c>
      <c r="H479" s="83">
        <f t="shared" si="47"/>
      </c>
      <c r="I479" s="82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5.75">
      <c r="A480" s="1">
        <v>470</v>
      </c>
      <c r="B480" s="80">
        <f t="shared" si="43"/>
        <v>0.022714774051677142</v>
      </c>
      <c r="C480" s="120">
        <f t="shared" si="44"/>
        <v>0.0003350789009087807</v>
      </c>
      <c r="D480" s="79">
        <f t="shared" si="42"/>
        <v>0.00034410009229146084</v>
      </c>
      <c r="E480" s="79">
        <f t="shared" si="45"/>
        <v>0.9792454804684938</v>
      </c>
      <c r="F480" s="79"/>
      <c r="G480" s="83">
        <f t="shared" si="46"/>
      </c>
      <c r="H480" s="83">
        <f t="shared" si="47"/>
      </c>
      <c r="I480" s="82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5.75">
      <c r="A481" s="1">
        <v>471</v>
      </c>
      <c r="B481" s="80">
        <f t="shared" si="43"/>
        <v>0.022763103336893475</v>
      </c>
      <c r="C481" s="120">
        <f t="shared" si="44"/>
        <v>0.0003327298160141767</v>
      </c>
      <c r="D481" s="79">
        <f t="shared" si="42"/>
        <v>0.00034168776395075836</v>
      </c>
      <c r="E481" s="79">
        <f t="shared" si="45"/>
        <v>0.9795871682324445</v>
      </c>
      <c r="F481" s="79"/>
      <c r="G481" s="83">
        <f t="shared" si="46"/>
      </c>
      <c r="H481" s="83">
        <f t="shared" si="47"/>
      </c>
      <c r="I481" s="82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5.75">
      <c r="A482" s="1">
        <v>472</v>
      </c>
      <c r="B482" s="80">
        <f t="shared" si="43"/>
        <v>0.022811432622109808</v>
      </c>
      <c r="C482" s="120">
        <f t="shared" si="44"/>
        <v>0.0003303966989711693</v>
      </c>
      <c r="D482" s="79">
        <f t="shared" si="42"/>
        <v>0.000339291833357551</v>
      </c>
      <c r="E482" s="79">
        <f t="shared" si="45"/>
        <v>0.9799264600658021</v>
      </c>
      <c r="F482" s="79"/>
      <c r="G482" s="83">
        <f t="shared" si="46"/>
      </c>
      <c r="H482" s="83">
        <f t="shared" si="47"/>
      </c>
      <c r="I482" s="82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5.75">
      <c r="A483" s="1">
        <v>473</v>
      </c>
      <c r="B483" s="80">
        <f t="shared" si="43"/>
        <v>0.02285976190732614</v>
      </c>
      <c r="C483" s="120">
        <f t="shared" si="44"/>
        <v>0.0003280794464159964</v>
      </c>
      <c r="D483" s="79">
        <f t="shared" si="42"/>
        <v>0.00033691219436525683</v>
      </c>
      <c r="E483" s="79">
        <f t="shared" si="45"/>
        <v>0.9802633722601674</v>
      </c>
      <c r="F483" s="79"/>
      <c r="G483" s="83">
        <f t="shared" si="46"/>
      </c>
      <c r="H483" s="83">
        <f t="shared" si="47"/>
      </c>
      <c r="I483" s="82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5.75">
      <c r="A484" s="1">
        <v>474</v>
      </c>
      <c r="B484" s="80">
        <f t="shared" si="43"/>
        <v>0.02290809119254248</v>
      </c>
      <c r="C484" s="120">
        <f t="shared" si="44"/>
        <v>0.0003257779556273821</v>
      </c>
      <c r="D484" s="79">
        <f t="shared" si="42"/>
        <v>0.0003345487414870772</v>
      </c>
      <c r="E484" s="79">
        <f t="shared" si="45"/>
        <v>0.9805979210016544</v>
      </c>
      <c r="F484" s="79"/>
      <c r="G484" s="83">
        <f t="shared" si="46"/>
      </c>
      <c r="H484" s="83">
        <f t="shared" si="47"/>
      </c>
      <c r="I484" s="82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5.75">
      <c r="A485" s="1">
        <v>475</v>
      </c>
      <c r="B485" s="80">
        <f t="shared" si="43"/>
        <v>0.022956420477758813</v>
      </c>
      <c r="C485" s="120">
        <f t="shared" si="44"/>
        <v>0.00032349212445303976</v>
      </c>
      <c r="D485" s="79">
        <f t="shared" si="42"/>
        <v>0.0003322013698205215</v>
      </c>
      <c r="E485" s="79">
        <f t="shared" si="45"/>
        <v>0.9809301223714749</v>
      </c>
      <c r="F485" s="79"/>
      <c r="G485" s="83">
        <f t="shared" si="46"/>
      </c>
      <c r="H485" s="83">
        <f t="shared" si="47"/>
      </c>
      <c r="I485" s="82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5.75">
      <c r="A486" s="1">
        <v>476</v>
      </c>
      <c r="B486" s="80">
        <f t="shared" si="43"/>
        <v>0.023004749762975146</v>
      </c>
      <c r="C486" s="120">
        <f t="shared" si="44"/>
        <v>0.00032122185136385095</v>
      </c>
      <c r="D486" s="79">
        <f t="shared" si="42"/>
        <v>0.0003298699751030446</v>
      </c>
      <c r="E486" s="79">
        <f t="shared" si="45"/>
        <v>0.981259992346578</v>
      </c>
      <c r="F486" s="79"/>
      <c r="G486" s="83">
        <f t="shared" si="46"/>
      </c>
      <c r="H486" s="83">
        <f t="shared" si="47"/>
      </c>
      <c r="I486" s="82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5.75">
      <c r="A487" s="1">
        <v>477</v>
      </c>
      <c r="B487" s="80">
        <f t="shared" si="43"/>
        <v>0.02305307904819148</v>
      </c>
      <c r="C487" s="120">
        <f t="shared" si="44"/>
        <v>0.00031896703544853633</v>
      </c>
      <c r="D487" s="79">
        <f t="shared" si="42"/>
        <v>0.00032755445370657435</v>
      </c>
      <c r="E487" s="79">
        <f t="shared" si="45"/>
        <v>0.9815875468002846</v>
      </c>
      <c r="F487" s="79"/>
      <c r="G487" s="83">
        <f t="shared" si="46"/>
      </c>
      <c r="H487" s="83">
        <f t="shared" si="47"/>
      </c>
      <c r="I487" s="82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5.75">
      <c r="A488" s="1">
        <v>478</v>
      </c>
      <c r="B488" s="80">
        <f t="shared" si="43"/>
        <v>0.023101408333407812</v>
      </c>
      <c r="C488" s="120">
        <f t="shared" si="44"/>
        <v>0.0003167275763445998</v>
      </c>
      <c r="D488" s="79">
        <f t="shared" si="42"/>
        <v>0.00032525470256659645</v>
      </c>
      <c r="E488" s="79">
        <f t="shared" si="45"/>
        <v>0.9819128015028512</v>
      </c>
      <c r="F488" s="79"/>
      <c r="G488" s="83">
        <f t="shared" si="46"/>
      </c>
      <c r="H488" s="83">
        <f t="shared" si="47"/>
      </c>
      <c r="I488" s="82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5.75">
      <c r="A489" s="1">
        <v>479</v>
      </c>
      <c r="B489" s="80">
        <f t="shared" si="43"/>
        <v>0.02314973761862415</v>
      </c>
      <c r="C489" s="120">
        <f t="shared" si="44"/>
        <v>0.00031450337434846265</v>
      </c>
      <c r="D489" s="79">
        <f t="shared" si="42"/>
        <v>0.00032297061929525376</v>
      </c>
      <c r="E489" s="79">
        <f t="shared" si="45"/>
        <v>0.9822357721221464</v>
      </c>
      <c r="F489" s="79"/>
      <c r="G489" s="83">
        <f t="shared" si="46"/>
      </c>
      <c r="H489" s="83">
        <f t="shared" si="47"/>
      </c>
      <c r="I489" s="82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5.75">
      <c r="A490" s="1">
        <v>480</v>
      </c>
      <c r="B490" s="80">
        <f t="shared" si="43"/>
        <v>0.02319806690384048</v>
      </c>
      <c r="C490" s="120">
        <f t="shared" si="44"/>
        <v>0.0003122943302943382</v>
      </c>
      <c r="D490" s="79">
        <f t="shared" si="42"/>
        <v>0.00032070210205695985</v>
      </c>
      <c r="E490" s="79">
        <f t="shared" si="45"/>
        <v>0.9825564742242033</v>
      </c>
      <c r="F490" s="79"/>
      <c r="G490" s="83">
        <f t="shared" si="46"/>
      </c>
      <c r="H490" s="83">
        <f t="shared" si="47"/>
      </c>
      <c r="I490" s="82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5.75">
      <c r="A491" s="1">
        <v>481</v>
      </c>
      <c r="B491" s="80">
        <f t="shared" si="43"/>
        <v>0.023246396189056818</v>
      </c>
      <c r="C491" s="120">
        <f t="shared" si="44"/>
        <v>0.00031010034564149525</v>
      </c>
      <c r="D491" s="79">
        <f t="shared" si="42"/>
        <v>0.00031844904965801213</v>
      </c>
      <c r="E491" s="79">
        <f t="shared" si="45"/>
        <v>0.9828749232738614</v>
      </c>
      <c r="F491" s="79"/>
      <c r="G491" s="83">
        <f t="shared" si="46"/>
      </c>
      <c r="H491" s="83">
        <f t="shared" si="47"/>
      </c>
      <c r="I491" s="82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5.75">
      <c r="A492" s="1">
        <v>482</v>
      </c>
      <c r="B492" s="80">
        <f t="shared" si="43"/>
        <v>0.02329472547427315</v>
      </c>
      <c r="C492" s="120">
        <f t="shared" si="44"/>
        <v>0.00030792132242929426</v>
      </c>
      <c r="D492" s="79">
        <f t="shared" si="42"/>
        <v>0.00031621136150041695</v>
      </c>
      <c r="E492" s="79">
        <f t="shared" si="45"/>
        <v>0.9831911346353618</v>
      </c>
      <c r="F492" s="79"/>
      <c r="G492" s="83">
        <f t="shared" si="46"/>
      </c>
      <c r="H492" s="83">
        <f t="shared" si="47"/>
      </c>
      <c r="I492" s="82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5.75">
      <c r="A493" s="1">
        <v>483</v>
      </c>
      <c r="B493" s="80">
        <f t="shared" si="43"/>
        <v>0.023343054759489487</v>
      </c>
      <c r="C493" s="120">
        <f t="shared" si="44"/>
        <v>0.00030575716325875746</v>
      </c>
      <c r="D493" s="79">
        <f t="shared" si="42"/>
        <v>0.0003139889375629639</v>
      </c>
      <c r="E493" s="79">
        <f t="shared" si="45"/>
        <v>0.9835051235729247</v>
      </c>
      <c r="F493" s="79"/>
      <c r="G493" s="83">
        <f t="shared" si="46"/>
      </c>
      <c r="H493" s="83">
        <f t="shared" si="47"/>
      </c>
      <c r="I493" s="82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5.75">
      <c r="A494" s="1">
        <v>484</v>
      </c>
      <c r="B494" s="80">
        <f t="shared" si="43"/>
        <v>0.02339138404470582</v>
      </c>
      <c r="C494" s="120">
        <f t="shared" si="44"/>
        <v>0.0003036077713514107</v>
      </c>
      <c r="D494" s="79">
        <f t="shared" si="42"/>
        <v>0.0003117816784616519</v>
      </c>
      <c r="E494" s="79">
        <f t="shared" si="45"/>
        <v>0.9838169052513864</v>
      </c>
      <c r="F494" s="79"/>
      <c r="G494" s="83">
        <f t="shared" si="46"/>
      </c>
      <c r="H494" s="83">
        <f t="shared" si="47"/>
      </c>
      <c r="I494" s="82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5.75">
      <c r="A495" s="1">
        <v>485</v>
      </c>
      <c r="B495" s="80">
        <f t="shared" si="43"/>
        <v>0.023439713329922153</v>
      </c>
      <c r="C495" s="120">
        <f t="shared" si="44"/>
        <v>0.00030147305047967254</v>
      </c>
      <c r="D495" s="79">
        <f t="shared" si="42"/>
        <v>0.0003095894853782038</v>
      </c>
      <c r="E495" s="79">
        <f t="shared" si="45"/>
        <v>0.9841264947367646</v>
      </c>
      <c r="F495" s="79"/>
      <c r="G495" s="83">
        <f t="shared" si="46"/>
      </c>
      <c r="H495" s="83">
        <f t="shared" si="47"/>
      </c>
      <c r="I495" s="82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5.75">
      <c r="A496" s="1">
        <v>486</v>
      </c>
      <c r="B496" s="80">
        <f t="shared" si="43"/>
        <v>0.023488042615138486</v>
      </c>
      <c r="C496" s="120">
        <f t="shared" si="44"/>
        <v>0.00029935290498617206</v>
      </c>
      <c r="D496" s="79">
        <f t="shared" si="42"/>
        <v>0.00030741226007990473</v>
      </c>
      <c r="E496" s="79">
        <f t="shared" si="45"/>
        <v>0.9844339069968445</v>
      </c>
      <c r="F496" s="79"/>
      <c r="G496" s="83">
        <f t="shared" si="46"/>
      </c>
      <c r="H496" s="83">
        <f t="shared" si="47"/>
      </c>
      <c r="I496" s="82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5.75">
      <c r="A497" s="1">
        <v>487</v>
      </c>
      <c r="B497" s="80">
        <f t="shared" si="43"/>
        <v>0.02353637190035482</v>
      </c>
      <c r="C497" s="120">
        <f t="shared" si="44"/>
        <v>0.00029724723982438306</v>
      </c>
      <c r="D497" s="79">
        <f t="shared" si="42"/>
        <v>0.00030524990496133</v>
      </c>
      <c r="E497" s="79">
        <f t="shared" si="45"/>
        <v>0.9847391569018058</v>
      </c>
      <c r="F497" s="79"/>
      <c r="G497" s="83">
        <f t="shared" si="46"/>
      </c>
      <c r="H497" s="83">
        <f t="shared" si="47"/>
      </c>
      <c r="I497" s="82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5.75">
      <c r="A498" s="1">
        <v>488</v>
      </c>
      <c r="B498" s="80">
        <f t="shared" si="43"/>
        <v>0.02358470118557116</v>
      </c>
      <c r="C498" s="120">
        <f t="shared" si="44"/>
        <v>0.00029515596047113846</v>
      </c>
      <c r="D498" s="79">
        <f t="shared" si="42"/>
        <v>0.0003031023229545041</v>
      </c>
      <c r="E498" s="79">
        <f t="shared" si="45"/>
        <v>0.9850422592247603</v>
      </c>
      <c r="F498" s="79"/>
      <c r="G498" s="83">
        <f t="shared" si="46"/>
      </c>
      <c r="H498" s="83">
        <f t="shared" si="47"/>
      </c>
      <c r="I498" s="82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5.75">
      <c r="A499" s="1">
        <v>489</v>
      </c>
      <c r="B499" s="80">
        <f t="shared" si="43"/>
        <v>0.02363303047078749</v>
      </c>
      <c r="C499" s="120">
        <f t="shared" si="44"/>
        <v>0.00029307897300745456</v>
      </c>
      <c r="D499" s="79">
        <f t="shared" si="42"/>
        <v>0.0003009694176119012</v>
      </c>
      <c r="E499" s="79">
        <f t="shared" si="45"/>
        <v>0.9853432286423722</v>
      </c>
      <c r="F499" s="79"/>
      <c r="G499" s="83">
        <f t="shared" si="46"/>
      </c>
      <c r="H499" s="83">
        <f t="shared" si="47"/>
      </c>
      <c r="I499" s="82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5.75">
      <c r="A500" s="1">
        <v>490</v>
      </c>
      <c r="B500" s="80">
        <f t="shared" si="43"/>
        <v>0.023681359756003825</v>
      </c>
      <c r="C500" s="120">
        <f t="shared" si="44"/>
        <v>0.0002910161840600223</v>
      </c>
      <c r="D500" s="79">
        <f t="shared" si="42"/>
        <v>0.0002988510930463611</v>
      </c>
      <c r="E500" s="79">
        <f t="shared" si="45"/>
        <v>0.9856420797354186</v>
      </c>
      <c r="F500" s="79"/>
      <c r="G500" s="83">
        <f t="shared" si="46"/>
      </c>
      <c r="H500" s="83">
        <f t="shared" si="47"/>
      </c>
      <c r="I500" s="82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5.75">
      <c r="A501" s="1">
        <v>491</v>
      </c>
      <c r="B501" s="80">
        <f t="shared" si="43"/>
        <v>0.023729689041220157</v>
      </c>
      <c r="C501" s="120">
        <f t="shared" si="44"/>
        <v>0.00028896750081675027</v>
      </c>
      <c r="D501" s="79">
        <f t="shared" si="42"/>
        <v>0.00029674725394705065</v>
      </c>
      <c r="E501" s="79">
        <f t="shared" si="45"/>
        <v>0.9859388269893656</v>
      </c>
      <c r="F501" s="79"/>
      <c r="G501" s="83">
        <f t="shared" si="46"/>
      </c>
      <c r="H501" s="83">
        <f t="shared" si="47"/>
      </c>
      <c r="I501" s="82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5.75">
      <c r="A502" s="1">
        <v>492</v>
      </c>
      <c r="B502" s="80">
        <f t="shared" si="43"/>
        <v>0.02377801832643649</v>
      </c>
      <c r="C502" s="120">
        <f t="shared" si="44"/>
        <v>0.00028693283104275213</v>
      </c>
      <c r="D502" s="79">
        <f t="shared" si="42"/>
        <v>0.00029465780559588154</v>
      </c>
      <c r="E502" s="79">
        <f t="shared" si="45"/>
        <v>0.9862334847949615</v>
      </c>
      <c r="F502" s="79"/>
      <c r="G502" s="83">
        <f t="shared" si="46"/>
      </c>
      <c r="H502" s="83">
        <f t="shared" si="47"/>
      </c>
      <c r="I502" s="82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5.75">
      <c r="A503" s="1">
        <v>493</v>
      </c>
      <c r="B503" s="80">
        <f t="shared" si="43"/>
        <v>0.023826347611652827</v>
      </c>
      <c r="C503" s="120">
        <f t="shared" si="44"/>
        <v>0.0002849120830364926</v>
      </c>
      <c r="D503" s="79">
        <f t="shared" si="42"/>
        <v>0.00029258265382247587</v>
      </c>
      <c r="E503" s="79">
        <f t="shared" si="45"/>
        <v>0.986526067448784</v>
      </c>
      <c r="F503" s="79"/>
      <c r="G503" s="83">
        <f t="shared" si="46"/>
      </c>
      <c r="H503" s="83">
        <f t="shared" si="47"/>
      </c>
      <c r="I503" s="82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5.75">
      <c r="A504" s="1">
        <v>494</v>
      </c>
      <c r="B504" s="80">
        <f t="shared" si="43"/>
        <v>0.02387467689686916</v>
      </c>
      <c r="C504" s="120">
        <f t="shared" si="44"/>
        <v>0.0002829051656606518</v>
      </c>
      <c r="D504" s="79">
        <f t="shared" si="42"/>
        <v>0.0002905217050358611</v>
      </c>
      <c r="E504" s="79">
        <f t="shared" si="45"/>
        <v>0.9868165891538199</v>
      </c>
      <c r="F504" s="79"/>
      <c r="G504" s="83">
        <f t="shared" si="46"/>
      </c>
      <c r="H504" s="83">
        <f t="shared" si="47"/>
      </c>
      <c r="I504" s="82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5.75">
      <c r="A505" s="1">
        <v>495</v>
      </c>
      <c r="B505" s="80">
        <f t="shared" si="43"/>
        <v>0.023923006182085496</v>
      </c>
      <c r="C505" s="120">
        <f t="shared" si="44"/>
        <v>0.0002809119883379063</v>
      </c>
      <c r="D505" s="79">
        <f t="shared" si="42"/>
        <v>0.00028847486622013787</v>
      </c>
      <c r="E505" s="79">
        <f t="shared" si="45"/>
        <v>0.9871050640200401</v>
      </c>
      <c r="F505" s="79"/>
      <c r="G505" s="83">
        <f t="shared" si="46"/>
      </c>
      <c r="H505" s="83">
        <f t="shared" si="47"/>
      </c>
      <c r="I505" s="82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5.75">
      <c r="A506" s="1">
        <v>496</v>
      </c>
      <c r="B506" s="80">
        <f t="shared" si="43"/>
        <v>0.02397133546730183</v>
      </c>
      <c r="C506" s="120">
        <f t="shared" si="44"/>
        <v>0.00027893246102139724</v>
      </c>
      <c r="D506" s="79">
        <f t="shared" si="42"/>
        <v>0.0002864420449041527</v>
      </c>
      <c r="E506" s="79">
        <f t="shared" si="45"/>
        <v>0.9873915060649442</v>
      </c>
      <c r="F506" s="79"/>
      <c r="G506" s="83">
        <f t="shared" si="46"/>
      </c>
      <c r="H506" s="83">
        <f t="shared" si="47"/>
      </c>
      <c r="I506" s="82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5.75">
      <c r="A507" s="1">
        <v>497</v>
      </c>
      <c r="B507" s="80">
        <f t="shared" si="43"/>
        <v>0.024019664752518162</v>
      </c>
      <c r="C507" s="120">
        <f t="shared" si="44"/>
        <v>0.0002769664942210426</v>
      </c>
      <c r="D507" s="79">
        <f t="shared" si="42"/>
        <v>0.000284423149188519</v>
      </c>
      <c r="E507" s="79">
        <f t="shared" si="45"/>
        <v>0.9876759292141327</v>
      </c>
      <c r="F507" s="79"/>
      <c r="G507" s="83">
        <f t="shared" si="46"/>
      </c>
      <c r="H507" s="83">
        <f t="shared" si="47"/>
      </c>
      <c r="I507" s="82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5.75">
      <c r="A508" s="1">
        <v>498</v>
      </c>
      <c r="B508" s="80">
        <f t="shared" si="43"/>
        <v>0.0240679940377345</v>
      </c>
      <c r="C508" s="120">
        <f t="shared" si="44"/>
        <v>0.0002750139989872169</v>
      </c>
      <c r="D508" s="79">
        <f t="shared" si="42"/>
        <v>0.00028241808772885716</v>
      </c>
      <c r="E508" s="79">
        <f t="shared" si="45"/>
        <v>0.9879583473018616</v>
      </c>
      <c r="F508" s="79"/>
      <c r="G508" s="83">
        <f t="shared" si="46"/>
      </c>
      <c r="H508" s="83">
        <f t="shared" si="47"/>
      </c>
      <c r="I508" s="82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5.75">
      <c r="A509" s="1">
        <v>499</v>
      </c>
      <c r="B509" s="80">
        <f t="shared" si="43"/>
        <v>0.02411632332295083</v>
      </c>
      <c r="C509" s="120">
        <f t="shared" si="44"/>
        <v>0.00027307488690997417</v>
      </c>
      <c r="D509" s="79">
        <f t="shared" si="42"/>
        <v>0.0002804267697349965</v>
      </c>
      <c r="E509" s="79">
        <f t="shared" si="45"/>
        <v>0.9882387740715965</v>
      </c>
      <c r="F509" s="79"/>
      <c r="G509" s="83">
        <f t="shared" si="46"/>
      </c>
      <c r="H509" s="83">
        <f t="shared" si="47"/>
      </c>
      <c r="I509" s="82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5.75">
      <c r="A510" s="1">
        <v>500</v>
      </c>
      <c r="B510" s="80">
        <f t="shared" si="43"/>
        <v>0.024164652608167164</v>
      </c>
      <c r="C510" s="120">
        <f t="shared" si="44"/>
        <v>0.00027114907011160927</v>
      </c>
      <c r="D510" s="79">
        <f t="shared" si="42"/>
        <v>0.0002784491049633366</v>
      </c>
      <c r="E510" s="79">
        <f t="shared" si="45"/>
        <v>0.9885172231765599</v>
      </c>
      <c r="F510" s="79"/>
      <c r="G510" s="83">
        <f t="shared" si="46"/>
      </c>
      <c r="H510" s="83">
        <f t="shared" si="47"/>
      </c>
      <c r="I510" s="82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5.75">
      <c r="A511" s="1">
        <v>501</v>
      </c>
      <c r="B511" s="80">
        <f t="shared" si="43"/>
        <v>0.024212981893383497</v>
      </c>
      <c r="C511" s="120">
        <f t="shared" si="44"/>
        <v>0.0002692364612569831</v>
      </c>
      <c r="D511" s="79">
        <f t="shared" si="42"/>
        <v>0.0002764850037274504</v>
      </c>
      <c r="E511" s="79">
        <f t="shared" si="45"/>
        <v>0.9887937081802873</v>
      </c>
      <c r="F511" s="79"/>
      <c r="G511" s="83">
        <f t="shared" si="46"/>
      </c>
      <c r="H511" s="83">
        <f t="shared" si="47"/>
      </c>
      <c r="I511" s="82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5.75">
      <c r="A512" s="1">
        <v>502</v>
      </c>
      <c r="B512" s="80">
        <f t="shared" si="43"/>
        <v>0.024261311178599834</v>
      </c>
      <c r="C512" s="120">
        <f t="shared" si="44"/>
        <v>0.00026733697353786834</v>
      </c>
      <c r="D512" s="79">
        <f t="shared" si="42"/>
        <v>0.00027453437688200835</v>
      </c>
      <c r="E512" s="79">
        <f t="shared" si="45"/>
        <v>0.9890682425571693</v>
      </c>
      <c r="F512" s="79"/>
      <c r="G512" s="83">
        <f t="shared" si="46"/>
      </c>
      <c r="H512" s="83">
        <f t="shared" si="47"/>
      </c>
      <c r="I512" s="82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5.75">
      <c r="A513" s="1">
        <v>503</v>
      </c>
      <c r="B513" s="80">
        <f t="shared" si="43"/>
        <v>0.02430964046381617</v>
      </c>
      <c r="C513" s="120">
        <f t="shared" si="44"/>
        <v>0.0002654505206712843</v>
      </c>
      <c r="D513" s="79">
        <f t="shared" si="42"/>
        <v>0.00027259713582106855</v>
      </c>
      <c r="E513" s="79">
        <f t="shared" si="45"/>
        <v>0.9893408396929904</v>
      </c>
      <c r="F513" s="79"/>
      <c r="G513" s="83">
        <f t="shared" si="46"/>
      </c>
      <c r="H513" s="83">
        <f t="shared" si="47"/>
      </c>
      <c r="I513" s="82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5.75">
      <c r="A514" s="1">
        <v>504</v>
      </c>
      <c r="B514" s="80">
        <f t="shared" si="43"/>
        <v>0.024357969749032503</v>
      </c>
      <c r="C514" s="120">
        <f t="shared" si="44"/>
        <v>0.00026357701691492874</v>
      </c>
      <c r="D514" s="79">
        <f t="shared" si="42"/>
        <v>0.0002706731924939241</v>
      </c>
      <c r="E514" s="79">
        <f t="shared" si="45"/>
        <v>0.9896115128854843</v>
      </c>
      <c r="F514" s="79"/>
      <c r="G514" s="83">
        <f t="shared" si="46"/>
      </c>
      <c r="H514" s="83">
        <f t="shared" si="47"/>
      </c>
      <c r="I514" s="82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5.75">
      <c r="A515" s="1">
        <v>505</v>
      </c>
      <c r="B515" s="80">
        <f t="shared" si="43"/>
        <v>0.024406299034248836</v>
      </c>
      <c r="C515" s="120">
        <f t="shared" si="44"/>
        <v>0.0002617163770322062</v>
      </c>
      <c r="D515" s="79">
        <f t="shared" si="42"/>
        <v>0.0002687624593691897</v>
      </c>
      <c r="E515" s="79">
        <f t="shared" si="45"/>
        <v>0.9898802753448536</v>
      </c>
      <c r="F515" s="79"/>
      <c r="G515" s="83">
        <f t="shared" si="46"/>
      </c>
      <c r="H515" s="83">
        <f t="shared" si="47"/>
      </c>
      <c r="I515" s="82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5.75">
      <c r="A516" s="1">
        <v>506</v>
      </c>
      <c r="B516" s="80">
        <f t="shared" si="43"/>
        <v>0.02445462831946517</v>
      </c>
      <c r="C516" s="120">
        <f t="shared" si="44"/>
        <v>0.0002598685163154313</v>
      </c>
      <c r="D516" s="79">
        <f t="shared" si="42"/>
        <v>0.00026686484945862986</v>
      </c>
      <c r="E516" s="79">
        <f t="shared" si="45"/>
        <v>0.9901471401943122</v>
      </c>
      <c r="F516" s="79"/>
      <c r="G516" s="83">
        <f t="shared" si="46"/>
      </c>
      <c r="H516" s="83">
        <f t="shared" si="47"/>
      </c>
      <c r="I516" s="82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5.75">
      <c r="A517" s="1">
        <v>507</v>
      </c>
      <c r="B517" s="80">
        <f t="shared" si="43"/>
        <v>0.0245029576046815</v>
      </c>
      <c r="C517" s="120">
        <f t="shared" si="44"/>
        <v>0.000258033350580944</v>
      </c>
      <c r="D517" s="79">
        <f t="shared" si="42"/>
        <v>0.00026498027631214244</v>
      </c>
      <c r="E517" s="79">
        <f t="shared" si="45"/>
        <v>0.9904121204706243</v>
      </c>
      <c r="F517" s="79"/>
      <c r="G517" s="83">
        <f t="shared" si="46"/>
      </c>
      <c r="H517" s="83">
        <f t="shared" si="47"/>
      </c>
      <c r="I517" s="82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5.75">
      <c r="A518" s="1">
        <v>508</v>
      </c>
      <c r="B518" s="80">
        <f t="shared" si="43"/>
        <v>0.024551286889897838</v>
      </c>
      <c r="C518" s="120">
        <f t="shared" si="44"/>
        <v>0.0002562107961404658</v>
      </c>
      <c r="D518" s="79">
        <f t="shared" si="42"/>
        <v>0.0002631086539883439</v>
      </c>
      <c r="E518" s="79">
        <f t="shared" si="45"/>
        <v>0.9906752291246127</v>
      </c>
      <c r="F518" s="79"/>
      <c r="G518" s="83">
        <f t="shared" si="46"/>
      </c>
      <c r="H518" s="83">
        <f t="shared" si="47"/>
      </c>
      <c r="I518" s="82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5.75">
      <c r="A519" s="1">
        <v>509</v>
      </c>
      <c r="B519" s="80">
        <f t="shared" si="43"/>
        <v>0.024599616175114174</v>
      </c>
      <c r="C519" s="120">
        <f t="shared" si="44"/>
        <v>0.00025440076985161486</v>
      </c>
      <c r="D519" s="79">
        <f t="shared" si="42"/>
        <v>0.0002612498971064442</v>
      </c>
      <c r="E519" s="79">
        <f t="shared" si="45"/>
        <v>0.9909364790217191</v>
      </c>
      <c r="F519" s="79"/>
      <c r="G519" s="83">
        <f t="shared" si="46"/>
      </c>
      <c r="H519" s="83">
        <f t="shared" si="47"/>
      </c>
      <c r="I519" s="82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5.75">
      <c r="A520" s="1">
        <v>510</v>
      </c>
      <c r="B520" s="80">
        <f t="shared" si="43"/>
        <v>0.024647945460330507</v>
      </c>
      <c r="C520" s="120">
        <f t="shared" si="44"/>
        <v>0.00025260318905229173</v>
      </c>
      <c r="D520" s="79">
        <f t="shared" si="42"/>
        <v>0.00025940392077886625</v>
      </c>
      <c r="E520" s="79">
        <f t="shared" si="45"/>
        <v>0.9911958829424979</v>
      </c>
      <c r="F520" s="79"/>
      <c r="G520" s="83">
        <f t="shared" si="46"/>
      </c>
      <c r="H520" s="83">
        <f t="shared" si="47"/>
      </c>
      <c r="I520" s="82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5.75">
      <c r="A521" s="1">
        <v>511</v>
      </c>
      <c r="B521" s="80">
        <f t="shared" si="43"/>
        <v>0.02469627474554684</v>
      </c>
      <c r="C521" s="120">
        <f t="shared" si="44"/>
        <v>0.00025081797159354213</v>
      </c>
      <c r="D521" s="79">
        <f t="shared" si="42"/>
        <v>0.00025757064064499326</v>
      </c>
      <c r="E521" s="79">
        <f t="shared" si="45"/>
        <v>0.991453453583143</v>
      </c>
      <c r="F521" s="79"/>
      <c r="G521" s="83">
        <f t="shared" si="46"/>
      </c>
      <c r="H521" s="83">
        <f t="shared" si="47"/>
      </c>
      <c r="I521" s="82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5.75">
      <c r="A522" s="1">
        <v>512</v>
      </c>
      <c r="B522" s="80">
        <f t="shared" si="43"/>
        <v>0.024744604030763173</v>
      </c>
      <c r="C522" s="120">
        <f t="shared" si="44"/>
        <v>0.00024904503584066706</v>
      </c>
      <c r="D522" s="79">
        <f aca="true" t="shared" si="48" ref="D522:D560">C522/$D$7</f>
        <v>0.0002557499728723088</v>
      </c>
      <c r="E522" s="79">
        <f t="shared" si="45"/>
        <v>0.9917092035560152</v>
      </c>
      <c r="F522" s="79"/>
      <c r="G522" s="83">
        <f t="shared" si="46"/>
      </c>
      <c r="H522" s="83">
        <f t="shared" si="47"/>
      </c>
      <c r="I522" s="82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5.75">
      <c r="A523" s="1">
        <v>513</v>
      </c>
      <c r="B523" s="80">
        <f aca="true" t="shared" si="49" ref="B523:B561">$C$4+($C$5-$C$4)*A523/502</f>
        <v>0.02479293331597951</v>
      </c>
      <c r="C523" s="120">
        <f aca="true" t="shared" si="50" ref="C523:C560">BETADIST((B523+B524)/2,$H$2,$H$3)-BETADIST((B522+B523)/2,$H$2,$H$3)</f>
        <v>0.00024728430066445206</v>
      </c>
      <c r="D523" s="79">
        <f t="shared" si="48"/>
        <v>0.00025394183414739</v>
      </c>
      <c r="E523" s="79">
        <f aca="true" t="shared" si="51" ref="E523:E560">D523+E522</f>
        <v>0.9919631453901626</v>
      </c>
      <c r="F523" s="79"/>
      <c r="G523" s="83">
        <f aca="true" t="shared" si="52" ref="G523:G559">IF(E523&lt;=0.95,B523,"")</f>
      </c>
      <c r="H523" s="83">
        <f aca="true" t="shared" si="53" ref="H523:H559">IF($E523&lt;=0.5,$B523,"")</f>
      </c>
      <c r="I523" s="82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5.75">
      <c r="A524" s="1">
        <v>514</v>
      </c>
      <c r="B524" s="80">
        <f t="shared" si="49"/>
        <v>0.024841262601195842</v>
      </c>
      <c r="C524" s="120">
        <f t="shared" si="50"/>
        <v>0.0002455356854126345</v>
      </c>
      <c r="D524" s="79">
        <f t="shared" si="48"/>
        <v>0.00025214614164660647</v>
      </c>
      <c r="E524" s="79">
        <f t="shared" si="51"/>
        <v>0.9922152915318092</v>
      </c>
      <c r="F524" s="79"/>
      <c r="G524" s="83">
        <f t="shared" si="52"/>
      </c>
      <c r="H524" s="83">
        <f t="shared" si="53"/>
      </c>
      <c r="I524" s="82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5.75">
      <c r="A525" s="1">
        <v>515</v>
      </c>
      <c r="B525" s="80">
        <f t="shared" si="49"/>
        <v>0.024889591886412175</v>
      </c>
      <c r="C525" s="120">
        <f t="shared" si="50"/>
        <v>0.0002437991099556447</v>
      </c>
      <c r="D525" s="79">
        <f t="shared" si="48"/>
        <v>0.00025036281308309316</v>
      </c>
      <c r="E525" s="79">
        <f t="shared" si="51"/>
        <v>0.9924656543448923</v>
      </c>
      <c r="F525" s="79"/>
      <c r="G525" s="83">
        <f t="shared" si="52"/>
      </c>
      <c r="H525" s="83">
        <f t="shared" si="53"/>
      </c>
      <c r="I525" s="82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5.75">
      <c r="A526" s="1">
        <v>516</v>
      </c>
      <c r="B526" s="80">
        <f t="shared" si="49"/>
        <v>0.024937921171628512</v>
      </c>
      <c r="C526" s="120">
        <f t="shared" si="50"/>
        <v>0.0002420744946431963</v>
      </c>
      <c r="D526" s="79">
        <f t="shared" si="48"/>
        <v>0.0002485917666621718</v>
      </c>
      <c r="E526" s="79">
        <f t="shared" si="51"/>
        <v>0.9927142461115545</v>
      </c>
      <c r="F526" s="79"/>
      <c r="G526" s="83">
        <f t="shared" si="52"/>
      </c>
      <c r="H526" s="83">
        <f t="shared" si="53"/>
      </c>
      <c r="I526" s="82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5.75">
      <c r="A527" s="1">
        <v>517</v>
      </c>
      <c r="B527" s="80">
        <f t="shared" si="49"/>
        <v>0.024986250456844848</v>
      </c>
      <c r="C527" s="120">
        <f t="shared" si="50"/>
        <v>0.0002403617603190522</v>
      </c>
      <c r="D527" s="79">
        <f t="shared" si="48"/>
        <v>0.0002468329210965145</v>
      </c>
      <c r="E527" s="79">
        <f t="shared" si="51"/>
        <v>0.992961079032651</v>
      </c>
      <c r="F527" s="79"/>
      <c r="G527" s="83">
        <f t="shared" si="52"/>
      </c>
      <c r="H527" s="83">
        <f t="shared" si="53"/>
      </c>
      <c r="I527" s="82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5.75">
      <c r="A528" s="1">
        <v>518</v>
      </c>
      <c r="B528" s="80">
        <f t="shared" si="49"/>
        <v>0.02503457974206118</v>
      </c>
      <c r="C528" s="120">
        <f t="shared" si="50"/>
        <v>0.00023866082831569546</v>
      </c>
      <c r="D528" s="79">
        <f t="shared" si="48"/>
        <v>0.00024508619560067107</v>
      </c>
      <c r="E528" s="79">
        <f t="shared" si="51"/>
        <v>0.9932061652282517</v>
      </c>
      <c r="F528" s="79"/>
      <c r="G528" s="83">
        <f t="shared" si="52"/>
      </c>
      <c r="H528" s="83">
        <f t="shared" si="53"/>
      </c>
      <c r="I528" s="82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5.75">
      <c r="A529" s="1">
        <v>519</v>
      </c>
      <c r="B529" s="80">
        <f t="shared" si="49"/>
        <v>0.025082909027277514</v>
      </c>
      <c r="C529" s="120">
        <f t="shared" si="50"/>
        <v>0.00023697162045610565</v>
      </c>
      <c r="D529" s="79">
        <f t="shared" si="48"/>
        <v>0.0002433515098928934</v>
      </c>
      <c r="E529" s="79">
        <f t="shared" si="51"/>
        <v>0.9934495167381445</v>
      </c>
      <c r="F529" s="79"/>
      <c r="G529" s="83">
        <f t="shared" si="52"/>
      </c>
      <c r="H529" s="83">
        <f t="shared" si="53"/>
      </c>
      <c r="I529" s="82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5.75">
      <c r="A530" s="1">
        <v>520</v>
      </c>
      <c r="B530" s="80">
        <f t="shared" si="49"/>
        <v>0.025131238312493847</v>
      </c>
      <c r="C530" s="120">
        <f t="shared" si="50"/>
        <v>0.00023529405904176848</v>
      </c>
      <c r="D530" s="79">
        <f t="shared" si="48"/>
        <v>0.00024162878418282203</v>
      </c>
      <c r="E530" s="79">
        <f t="shared" si="51"/>
        <v>0.9936911455223273</v>
      </c>
      <c r="F530" s="79"/>
      <c r="G530" s="83">
        <f t="shared" si="52"/>
      </c>
      <c r="H530" s="83">
        <f t="shared" si="53"/>
      </c>
      <c r="I530" s="82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5.75">
      <c r="A531" s="1">
        <v>521</v>
      </c>
      <c r="B531" s="80">
        <f t="shared" si="49"/>
        <v>0.02517956759771018</v>
      </c>
      <c r="C531" s="120">
        <f t="shared" si="50"/>
        <v>0.00023362806686177962</v>
      </c>
      <c r="D531" s="79">
        <f t="shared" si="48"/>
        <v>0.0002399179391808352</v>
      </c>
      <c r="E531" s="79">
        <f t="shared" si="51"/>
        <v>0.9939310634615082</v>
      </c>
      <c r="F531" s="79"/>
      <c r="G531" s="83">
        <f t="shared" si="52"/>
      </c>
      <c r="H531" s="83">
        <f t="shared" si="53"/>
      </c>
      <c r="I531" s="82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5.75">
      <c r="A532" s="1">
        <v>522</v>
      </c>
      <c r="B532" s="80">
        <f t="shared" si="49"/>
        <v>0.025227896882926516</v>
      </c>
      <c r="C532" s="120">
        <f t="shared" si="50"/>
        <v>0.0002319735671789669</v>
      </c>
      <c r="D532" s="79">
        <f t="shared" si="48"/>
        <v>0.0002382188960837975</v>
      </c>
      <c r="E532" s="79">
        <f t="shared" si="51"/>
        <v>0.9941692823575919</v>
      </c>
      <c r="F532" s="79"/>
      <c r="G532" s="83">
        <f t="shared" si="52"/>
      </c>
      <c r="H532" s="83">
        <f t="shared" si="53"/>
      </c>
      <c r="I532" s="82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5.75">
      <c r="A533" s="1">
        <v>523</v>
      </c>
      <c r="B533" s="80">
        <f t="shared" si="49"/>
        <v>0.025276226168142853</v>
      </c>
      <c r="C533" s="120">
        <f t="shared" si="50"/>
        <v>0.00023033048373310994</v>
      </c>
      <c r="D533" s="79">
        <f t="shared" si="48"/>
        <v>0.00023653157657836595</v>
      </c>
      <c r="E533" s="79">
        <f t="shared" si="51"/>
        <v>0.9944058139341703</v>
      </c>
      <c r="F533" s="79"/>
      <c r="G533" s="83">
        <f t="shared" si="52"/>
      </c>
      <c r="H533" s="83">
        <f t="shared" si="53"/>
      </c>
      <c r="I533" s="82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5.75">
      <c r="A534" s="1">
        <v>524</v>
      </c>
      <c r="B534" s="80">
        <f t="shared" si="49"/>
        <v>0.025324555453359186</v>
      </c>
      <c r="C534" s="120">
        <f t="shared" si="50"/>
        <v>0.0002286987407303931</v>
      </c>
      <c r="D534" s="79">
        <f t="shared" si="48"/>
        <v>0.0002348559028301592</v>
      </c>
      <c r="E534" s="79">
        <f t="shared" si="51"/>
        <v>0.9946406698370004</v>
      </c>
      <c r="F534" s="79"/>
      <c r="G534" s="83">
        <f t="shared" si="52"/>
      </c>
      <c r="H534" s="83">
        <f t="shared" si="53"/>
      </c>
      <c r="I534" s="82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5.75">
      <c r="A535" s="1">
        <v>525</v>
      </c>
      <c r="B535" s="80">
        <f t="shared" si="49"/>
        <v>0.02537288473857552</v>
      </c>
      <c r="C535" s="120">
        <f t="shared" si="50"/>
        <v>0.00022707826286982868</v>
      </c>
      <c r="D535" s="79">
        <f t="shared" si="48"/>
        <v>0.0002331917975108921</v>
      </c>
      <c r="E535" s="79">
        <f t="shared" si="51"/>
        <v>0.9948738616345113</v>
      </c>
      <c r="F535" s="79"/>
      <c r="G535" s="83">
        <f t="shared" si="52"/>
      </c>
      <c r="H535" s="83">
        <f t="shared" si="53"/>
      </c>
      <c r="I535" s="82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5.75">
      <c r="A536" s="1">
        <v>526</v>
      </c>
      <c r="B536" s="80">
        <f t="shared" si="49"/>
        <v>0.02542121402379185</v>
      </c>
      <c r="C536" s="120">
        <f t="shared" si="50"/>
        <v>0.00022546897529107657</v>
      </c>
      <c r="D536" s="79">
        <f t="shared" si="48"/>
        <v>0.0002315391837447903</v>
      </c>
      <c r="E536" s="79">
        <f t="shared" si="51"/>
        <v>0.995105400818256</v>
      </c>
      <c r="F536" s="79"/>
      <c r="G536" s="83">
        <f t="shared" si="52"/>
      </c>
      <c r="H536" s="83">
        <f t="shared" si="53"/>
      </c>
      <c r="I536" s="82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5.75">
      <c r="A537" s="1">
        <v>527</v>
      </c>
      <c r="B537" s="80">
        <f t="shared" si="49"/>
        <v>0.025469543309008188</v>
      </c>
      <c r="C537" s="120">
        <f t="shared" si="50"/>
        <v>0.00022387080361907508</v>
      </c>
      <c r="D537" s="79">
        <f t="shared" si="48"/>
        <v>0.000229897985154423</v>
      </c>
      <c r="E537" s="79">
        <f t="shared" si="51"/>
        <v>0.9953352988034104</v>
      </c>
      <c r="F537" s="79"/>
      <c r="G537" s="83">
        <f t="shared" si="52"/>
      </c>
      <c r="H537" s="83">
        <f t="shared" si="53"/>
      </c>
      <c r="I537" s="82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5.75">
      <c r="A538" s="1">
        <v>528</v>
      </c>
      <c r="B538" s="80">
        <f t="shared" si="49"/>
        <v>0.02551787259422452</v>
      </c>
      <c r="C538" s="120">
        <f t="shared" si="50"/>
        <v>0.0002222836739300682</v>
      </c>
      <c r="D538" s="79">
        <f t="shared" si="48"/>
        <v>0.00022826812582581535</v>
      </c>
      <c r="E538" s="79">
        <f t="shared" si="51"/>
        <v>0.9955635669292362</v>
      </c>
      <c r="F538" s="79"/>
      <c r="G538" s="83">
        <f t="shared" si="52"/>
      </c>
      <c r="H538" s="83">
        <f t="shared" si="53"/>
      </c>
      <c r="I538" s="82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5.75">
      <c r="A539" s="1">
        <v>529</v>
      </c>
      <c r="B539" s="80">
        <f t="shared" si="49"/>
        <v>0.025566201879440854</v>
      </c>
      <c r="C539" s="120">
        <f t="shared" si="50"/>
        <v>0.00022070751277769585</v>
      </c>
      <c r="D539" s="79">
        <f t="shared" si="48"/>
        <v>0.00022664953033524105</v>
      </c>
      <c r="E539" s="79">
        <f t="shared" si="51"/>
        <v>0.9957902164595714</v>
      </c>
      <c r="F539" s="79"/>
      <c r="G539" s="83">
        <f t="shared" si="52"/>
      </c>
      <c r="H539" s="83">
        <f t="shared" si="53"/>
      </c>
      <c r="I539" s="82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5.75">
      <c r="A540" s="1">
        <v>530</v>
      </c>
      <c r="B540" s="80">
        <f t="shared" si="49"/>
        <v>0.02561453116465719</v>
      </c>
      <c r="C540" s="120">
        <f t="shared" si="50"/>
        <v>0.00021914224715602337</v>
      </c>
      <c r="D540" s="79">
        <f t="shared" si="48"/>
        <v>0.00022504212371125677</v>
      </c>
      <c r="E540" s="79">
        <f t="shared" si="51"/>
        <v>0.9960152585832827</v>
      </c>
      <c r="F540" s="79"/>
      <c r="G540" s="83">
        <f t="shared" si="52"/>
      </c>
      <c r="H540" s="83">
        <f t="shared" si="53"/>
      </c>
      <c r="I540" s="82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5.75">
      <c r="A541" s="1">
        <v>531</v>
      </c>
      <c r="B541" s="80">
        <f t="shared" si="49"/>
        <v>0.025662860449873523</v>
      </c>
      <c r="C541" s="120">
        <f t="shared" si="50"/>
        <v>0.00021758780451741622</v>
      </c>
      <c r="D541" s="79">
        <f t="shared" si="48"/>
        <v>0.00022344583145305778</v>
      </c>
      <c r="E541" s="79">
        <f t="shared" si="51"/>
        <v>0.9962387044147357</v>
      </c>
      <c r="F541" s="79"/>
      <c r="G541" s="83">
        <f t="shared" si="52"/>
      </c>
      <c r="H541" s="83">
        <f t="shared" si="53"/>
      </c>
      <c r="I541" s="82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5.75">
      <c r="A542" s="1">
        <v>532</v>
      </c>
      <c r="B542" s="80">
        <f t="shared" si="49"/>
        <v>0.02571118973508986</v>
      </c>
      <c r="C542" s="120">
        <f t="shared" si="50"/>
        <v>0.00021604411278419722</v>
      </c>
      <c r="D542" s="79">
        <f t="shared" si="48"/>
        <v>0.00022186057954244934</v>
      </c>
      <c r="E542" s="79">
        <f t="shared" si="51"/>
        <v>0.9964605649942782</v>
      </c>
      <c r="F542" s="79"/>
      <c r="G542" s="83">
        <f t="shared" si="52"/>
      </c>
      <c r="H542" s="83">
        <f t="shared" si="53"/>
      </c>
      <c r="I542" s="82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5.75">
      <c r="A543" s="1">
        <v>533</v>
      </c>
      <c r="B543" s="80">
        <f t="shared" si="49"/>
        <v>0.025759519020306192</v>
      </c>
      <c r="C543" s="120">
        <f t="shared" si="50"/>
        <v>0.00021451110030634712</v>
      </c>
      <c r="D543" s="79">
        <f t="shared" si="48"/>
        <v>0.00022028629440040817</v>
      </c>
      <c r="E543" s="79">
        <f t="shared" si="51"/>
        <v>0.9966808512886786</v>
      </c>
      <c r="F543" s="79"/>
      <c r="G543" s="83">
        <f t="shared" si="52"/>
      </c>
      <c r="H543" s="83">
        <f t="shared" si="53"/>
      </c>
      <c r="I543" s="82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5.75">
      <c r="A544" s="1">
        <v>534</v>
      </c>
      <c r="B544" s="80">
        <f t="shared" si="49"/>
        <v>0.025807848305522525</v>
      </c>
      <c r="C544" s="120">
        <f t="shared" si="50"/>
        <v>0.00021298869589558844</v>
      </c>
      <c r="D544" s="79">
        <f t="shared" si="48"/>
        <v>0.0002187229029220841</v>
      </c>
      <c r="E544" s="79">
        <f t="shared" si="51"/>
        <v>0.9968995741916007</v>
      </c>
      <c r="F544" s="79"/>
      <c r="G544" s="83">
        <f t="shared" si="52"/>
      </c>
      <c r="H544" s="83">
        <f t="shared" si="53"/>
      </c>
      <c r="I544" s="82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5.75">
      <c r="A545" s="1">
        <v>535</v>
      </c>
      <c r="B545" s="80">
        <f t="shared" si="49"/>
        <v>0.025856177590738858</v>
      </c>
      <c r="C545" s="120">
        <f t="shared" si="50"/>
        <v>0.0002114768288177249</v>
      </c>
      <c r="D545" s="79">
        <f t="shared" si="48"/>
        <v>0.00021717033246893314</v>
      </c>
      <c r="E545" s="79">
        <f t="shared" si="51"/>
        <v>0.9971167445240696</v>
      </c>
      <c r="F545" s="79"/>
      <c r="G545" s="83">
        <f t="shared" si="52"/>
      </c>
      <c r="H545" s="83">
        <f t="shared" si="53"/>
      </c>
      <c r="I545" s="82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5.75">
      <c r="A546" s="1">
        <v>536</v>
      </c>
      <c r="B546" s="80">
        <f t="shared" si="49"/>
        <v>0.02590450687595519</v>
      </c>
      <c r="C546" s="120">
        <f t="shared" si="50"/>
        <v>0.00020997542875511588</v>
      </c>
      <c r="D546" s="79">
        <f t="shared" si="48"/>
        <v>0.00021562851083018183</v>
      </c>
      <c r="E546" s="79">
        <f t="shared" si="51"/>
        <v>0.9973323730348999</v>
      </c>
      <c r="F546" s="79"/>
      <c r="G546" s="83">
        <f t="shared" si="52"/>
      </c>
      <c r="H546" s="83">
        <f t="shared" si="53"/>
      </c>
      <c r="I546" s="82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5.75">
      <c r="A547" s="1">
        <v>537</v>
      </c>
      <c r="B547" s="80">
        <f t="shared" si="49"/>
        <v>0.02595283616117153</v>
      </c>
      <c r="C547" s="120">
        <f t="shared" si="50"/>
        <v>0.00020848442585819082</v>
      </c>
      <c r="D547" s="79">
        <f t="shared" si="48"/>
        <v>0.00021409736627572831</v>
      </c>
      <c r="E547" s="79">
        <f t="shared" si="51"/>
        <v>0.9975464704011756</v>
      </c>
      <c r="F547" s="79"/>
      <c r="G547" s="83">
        <f t="shared" si="52"/>
      </c>
      <c r="H547" s="83">
        <f t="shared" si="53"/>
      </c>
      <c r="I547" s="82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5.75">
      <c r="A548" s="1">
        <v>538</v>
      </c>
      <c r="B548" s="80">
        <f t="shared" si="49"/>
        <v>0.026001165446387864</v>
      </c>
      <c r="C548" s="120">
        <f t="shared" si="50"/>
        <v>0.00020700375070359378</v>
      </c>
      <c r="D548" s="79">
        <f t="shared" si="48"/>
        <v>0.0002125768275131602</v>
      </c>
      <c r="E548" s="79">
        <f t="shared" si="51"/>
        <v>0.9977590472286888</v>
      </c>
      <c r="F548" s="79"/>
      <c r="G548" s="83">
        <f t="shared" si="52"/>
      </c>
      <c r="H548" s="83">
        <f t="shared" si="53"/>
      </c>
      <c r="I548" s="82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5.75">
      <c r="A549" s="1">
        <v>539</v>
      </c>
      <c r="B549" s="80">
        <f t="shared" si="49"/>
        <v>0.026049494731604197</v>
      </c>
      <c r="C549" s="120">
        <f t="shared" si="50"/>
        <v>0.0002055333343060628</v>
      </c>
      <c r="D549" s="79">
        <f t="shared" si="48"/>
        <v>0.00021106682369995375</v>
      </c>
      <c r="E549" s="79">
        <f t="shared" si="51"/>
        <v>0.9979701140523888</v>
      </c>
      <c r="F549" s="79"/>
      <c r="G549" s="83">
        <f t="shared" si="52"/>
      </c>
      <c r="H549" s="83">
        <f t="shared" si="53"/>
      </c>
      <c r="I549" s="82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5.75">
      <c r="A550" s="1">
        <v>540</v>
      </c>
      <c r="B550" s="80">
        <f t="shared" si="49"/>
        <v>0.02609782401682053</v>
      </c>
      <c r="C550" s="120">
        <f t="shared" si="50"/>
        <v>0.00020407310811143553</v>
      </c>
      <c r="D550" s="79">
        <f t="shared" si="48"/>
        <v>0.00020956728443629108</v>
      </c>
      <c r="E550" s="79">
        <f t="shared" si="51"/>
        <v>0.9981796813368251</v>
      </c>
      <c r="F550" s="79"/>
      <c r="G550" s="83">
        <f t="shared" si="52"/>
      </c>
      <c r="H550" s="83">
        <f t="shared" si="53"/>
      </c>
      <c r="I550" s="82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5.75">
      <c r="A551" s="1">
        <v>541</v>
      </c>
      <c r="B551" s="80">
        <f t="shared" si="49"/>
        <v>0.026146153302036863</v>
      </c>
      <c r="C551" s="120">
        <f t="shared" si="50"/>
        <v>0.00020262300400331057</v>
      </c>
      <c r="D551" s="79">
        <f t="shared" si="48"/>
        <v>0.00020807813977190092</v>
      </c>
      <c r="E551" s="79">
        <f t="shared" si="51"/>
        <v>0.998387759476597</v>
      </c>
      <c r="F551" s="79"/>
      <c r="G551" s="83">
        <f t="shared" si="52"/>
      </c>
      <c r="H551" s="83">
        <f t="shared" si="53"/>
      </c>
      <c r="I551" s="82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5.75">
      <c r="A552" s="1">
        <v>542</v>
      </c>
      <c r="B552" s="80">
        <f t="shared" si="49"/>
        <v>0.0261944825872532</v>
      </c>
      <c r="C552" s="120">
        <f t="shared" si="50"/>
        <v>0.00020118295428206423</v>
      </c>
      <c r="D552" s="79">
        <f t="shared" si="48"/>
        <v>0.00020659932018451052</v>
      </c>
      <c r="E552" s="79">
        <f t="shared" si="51"/>
        <v>0.9985943587967815</v>
      </c>
      <c r="F552" s="79"/>
      <c r="G552" s="83">
        <f t="shared" si="52"/>
      </c>
      <c r="H552" s="83">
        <f t="shared" si="53"/>
      </c>
      <c r="I552" s="82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5.75">
      <c r="A553" s="1">
        <v>543</v>
      </c>
      <c r="B553" s="80">
        <f t="shared" si="49"/>
        <v>0.026242811872469532</v>
      </c>
      <c r="C553" s="120">
        <f t="shared" si="50"/>
        <v>0.00019975289169416044</v>
      </c>
      <c r="D553" s="79">
        <f t="shared" si="48"/>
        <v>0.00020513075660994447</v>
      </c>
      <c r="E553" s="79">
        <f t="shared" si="51"/>
        <v>0.9987994895533915</v>
      </c>
      <c r="F553" s="79"/>
      <c r="G553" s="83">
        <f t="shared" si="52"/>
      </c>
      <c r="H553" s="83">
        <f t="shared" si="53"/>
      </c>
      <c r="I553" s="82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5.75">
      <c r="A554" s="1">
        <v>544</v>
      </c>
      <c r="B554" s="80">
        <f t="shared" si="49"/>
        <v>0.02629114115768587</v>
      </c>
      <c r="C554" s="120">
        <f t="shared" si="50"/>
        <v>0.00019833274939407008</v>
      </c>
      <c r="D554" s="79">
        <f t="shared" si="48"/>
        <v>0.00020367238040301902</v>
      </c>
      <c r="E554" s="79">
        <f t="shared" si="51"/>
        <v>0.9990031619337945</v>
      </c>
      <c r="F554" s="79"/>
      <c r="G554" s="83">
        <f t="shared" si="52"/>
      </c>
      <c r="H554" s="83">
        <f t="shared" si="53"/>
      </c>
      <c r="I554" s="82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5.75">
      <c r="A555" s="1">
        <v>545</v>
      </c>
      <c r="B555" s="80">
        <f t="shared" si="49"/>
        <v>0.0263394704429022</v>
      </c>
      <c r="C555" s="120">
        <f t="shared" si="50"/>
        <v>0.0001969224609525977</v>
      </c>
      <c r="D555" s="79">
        <f t="shared" si="48"/>
        <v>0.00020222412334609276</v>
      </c>
      <c r="E555" s="79">
        <f t="shared" si="51"/>
        <v>0.9992053860571406</v>
      </c>
      <c r="F555" s="79"/>
      <c r="G555" s="83">
        <f t="shared" si="52"/>
      </c>
      <c r="H555" s="83">
        <f t="shared" si="53"/>
      </c>
      <c r="I555" s="82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5.75">
      <c r="A556" s="1">
        <v>546</v>
      </c>
      <c r="B556" s="80">
        <f t="shared" si="49"/>
        <v>0.026387799728118534</v>
      </c>
      <c r="C556" s="120">
        <f t="shared" si="50"/>
        <v>0.00019552196038941094</v>
      </c>
      <c r="D556" s="79">
        <f t="shared" si="48"/>
        <v>0.0002007859176824721</v>
      </c>
      <c r="E556" s="79">
        <f t="shared" si="51"/>
        <v>0.9994061719748231</v>
      </c>
      <c r="F556" s="79"/>
      <c r="G556" s="83">
        <f t="shared" si="52"/>
      </c>
      <c r="H556" s="83">
        <f t="shared" si="53"/>
      </c>
      <c r="I556" s="82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5.75">
      <c r="A557" s="1">
        <v>547</v>
      </c>
      <c r="B557" s="80">
        <f t="shared" si="49"/>
        <v>0.02643612901333487</v>
      </c>
      <c r="C557" s="120">
        <f t="shared" si="50"/>
        <v>0.00019413118210198643</v>
      </c>
      <c r="D557" s="79">
        <f t="shared" si="48"/>
        <v>0.0001993576960434438</v>
      </c>
      <c r="E557" s="79">
        <f t="shared" si="51"/>
        <v>0.9996055296708665</v>
      </c>
      <c r="F557" s="79"/>
      <c r="G557" s="83">
        <f t="shared" si="52"/>
      </c>
      <c r="H557" s="83">
        <f t="shared" si="53"/>
      </c>
      <c r="I557" s="82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5.75">
      <c r="A558" s="1">
        <v>548</v>
      </c>
      <c r="B558" s="80">
        <f t="shared" si="49"/>
        <v>0.026484458298551204</v>
      </c>
      <c r="C558" s="120">
        <f t="shared" si="50"/>
        <v>0.00019275006094032765</v>
      </c>
      <c r="D558" s="79">
        <f t="shared" si="48"/>
        <v>0.00019793939152500486</v>
      </c>
      <c r="E558" s="79">
        <f t="shared" si="51"/>
        <v>0.9998034690623915</v>
      </c>
      <c r="F558" s="79"/>
      <c r="G558" s="83">
        <f t="shared" si="52"/>
      </c>
      <c r="H558" s="83">
        <f t="shared" si="53"/>
      </c>
      <c r="I558" s="82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5.75">
      <c r="A559" s="1">
        <v>549</v>
      </c>
      <c r="B559" s="80">
        <f t="shared" si="49"/>
        <v>0.026532787583767536</v>
      </c>
      <c r="C559" s="120">
        <f t="shared" si="50"/>
        <v>0.00019137853213013756</v>
      </c>
      <c r="D559" s="79">
        <f t="shared" si="48"/>
        <v>0.00019653093760896648</v>
      </c>
      <c r="E559" s="79">
        <f t="shared" si="51"/>
        <v>1.0000000000000004</v>
      </c>
      <c r="F559" s="79"/>
      <c r="G559" s="83">
        <f t="shared" si="52"/>
      </c>
      <c r="H559" s="83">
        <f t="shared" si="53"/>
      </c>
      <c r="I559" s="82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5.75">
      <c r="A560" s="1">
        <v>550</v>
      </c>
      <c r="B560" s="80">
        <f t="shared" si="49"/>
        <v>0.02658111686898387</v>
      </c>
      <c r="C560" s="120">
        <f t="shared" si="50"/>
        <v>0.00019001653134487206</v>
      </c>
      <c r="D560" s="79">
        <f t="shared" si="48"/>
        <v>0.00019513226823694748</v>
      </c>
      <c r="E560" s="79">
        <f t="shared" si="51"/>
        <v>1.0001951322682374</v>
      </c>
      <c r="F560" s="79"/>
      <c r="G560" s="83"/>
      <c r="H560" s="82"/>
      <c r="I560" s="82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5.75">
      <c r="A561" s="1">
        <f>A560+1</f>
        <v>551</v>
      </c>
      <c r="B561" s="80">
        <f t="shared" si="49"/>
        <v>0.02662944615420021</v>
      </c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1"/>
      <c r="Q561" s="1"/>
      <c r="R561" s="1"/>
      <c r="S561" s="1"/>
      <c r="T561" s="1"/>
      <c r="U561" s="1"/>
      <c r="V561" s="1"/>
    </row>
  </sheetData>
  <sheetProtection sheet="1" objects="1" scenarios="1"/>
  <mergeCells count="3">
    <mergeCell ref="B1:H1"/>
    <mergeCell ref="K1:M1"/>
    <mergeCell ref="O1:Q1"/>
  </mergeCells>
  <printOptions/>
  <pageMargins left="0.75" right="0.75" top="1" bottom="1" header="0.5" footer="0.5"/>
  <pageSetup horizontalDpi="600" verticalDpi="600" orientation="portrait" scale="87" r:id="rId2"/>
  <headerFooter alignWithMargins="0">
    <oddFooter>&amp;L&amp;D&amp;C&amp;F&amp;RPage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H319"/>
  <sheetViews>
    <sheetView workbookViewId="0" topLeftCell="A1">
      <pane ySplit="1" topLeftCell="BM3" activePane="bottomLeft" state="frozen"/>
      <selection pane="topLeft" activeCell="A1" sqref="A1"/>
      <selection pane="bottomLeft" activeCell="A13" sqref="A13"/>
    </sheetView>
  </sheetViews>
  <sheetFormatPr defaultColWidth="9.140625" defaultRowHeight="12.75"/>
  <cols>
    <col min="1" max="1" width="50.8515625" style="1" bestFit="1" customWidth="1"/>
    <col min="2" max="2" width="7.7109375" style="2" bestFit="1" customWidth="1"/>
    <col min="3" max="3" width="18.421875" style="1" bestFit="1" customWidth="1"/>
    <col min="4" max="4" width="14.28125" style="1" bestFit="1" customWidth="1"/>
    <col min="5" max="5" width="13.28125" style="1" customWidth="1"/>
    <col min="6" max="6" width="14.8515625" style="1" customWidth="1"/>
    <col min="7" max="7" width="15.8515625" style="1" customWidth="1"/>
    <col min="8" max="8" width="13.00390625" style="1" customWidth="1"/>
    <col min="9" max="9" width="17.7109375" style="1" customWidth="1"/>
    <col min="10" max="16384" width="9.140625" style="1" customWidth="1"/>
  </cols>
  <sheetData>
    <row r="1" spans="1:8" ht="63">
      <c r="A1" s="131" t="s">
        <v>125</v>
      </c>
      <c r="B1" s="139" t="s">
        <v>126</v>
      </c>
      <c r="C1" s="131" t="s">
        <v>127</v>
      </c>
      <c r="D1" s="131" t="s">
        <v>128</v>
      </c>
      <c r="E1" s="131" t="s">
        <v>129</v>
      </c>
      <c r="F1" s="131" t="s">
        <v>130</v>
      </c>
      <c r="G1" s="131" t="s">
        <v>131</v>
      </c>
      <c r="H1" s="131" t="s">
        <v>132</v>
      </c>
    </row>
    <row r="2" spans="1:8" ht="15.75">
      <c r="A2" s="1" t="s">
        <v>133</v>
      </c>
      <c r="B2" s="2" t="s">
        <v>452</v>
      </c>
      <c r="C2" s="1" t="s">
        <v>534</v>
      </c>
      <c r="D2" s="1" t="s">
        <v>453</v>
      </c>
      <c r="E2" s="1">
        <v>3</v>
      </c>
      <c r="F2" s="132">
        <v>2</v>
      </c>
      <c r="G2" s="152">
        <v>0.26</v>
      </c>
      <c r="H2" s="133">
        <v>0.27</v>
      </c>
    </row>
    <row r="3" spans="1:8" ht="15.75">
      <c r="A3" s="1" t="s">
        <v>134</v>
      </c>
      <c r="B3" s="2" t="s">
        <v>454</v>
      </c>
      <c r="C3" s="1" t="s">
        <v>535</v>
      </c>
      <c r="D3" s="1" t="s">
        <v>455</v>
      </c>
      <c r="E3" s="1">
        <v>13</v>
      </c>
      <c r="F3" s="132">
        <v>7</v>
      </c>
      <c r="G3" s="152">
        <v>0.41</v>
      </c>
      <c r="H3" s="133">
        <v>0.4</v>
      </c>
    </row>
    <row r="4" spans="1:8" ht="15.75">
      <c r="A4" s="1" t="s">
        <v>135</v>
      </c>
      <c r="B4" s="2" t="s">
        <v>456</v>
      </c>
      <c r="C4" s="1" t="s">
        <v>457</v>
      </c>
      <c r="D4" s="1" t="s">
        <v>453</v>
      </c>
      <c r="E4" s="1">
        <v>2</v>
      </c>
      <c r="F4" s="132">
        <v>2</v>
      </c>
      <c r="G4" s="152">
        <v>0.3</v>
      </c>
      <c r="H4" s="133">
        <v>0.27</v>
      </c>
    </row>
    <row r="5" spans="1:8" ht="15.75">
      <c r="A5" s="1" t="s">
        <v>136</v>
      </c>
      <c r="B5" s="2" t="s">
        <v>458</v>
      </c>
      <c r="C5" s="1" t="s">
        <v>536</v>
      </c>
      <c r="D5" s="1" t="s">
        <v>537</v>
      </c>
      <c r="E5" s="1">
        <v>18</v>
      </c>
      <c r="F5" s="132">
        <v>15</v>
      </c>
      <c r="G5" s="152">
        <v>0.49</v>
      </c>
      <c r="H5" s="133">
        <v>0.44</v>
      </c>
    </row>
    <row r="6" spans="1:8" ht="15.75">
      <c r="A6" s="1" t="s">
        <v>137</v>
      </c>
      <c r="B6" s="2" t="s">
        <v>459</v>
      </c>
      <c r="C6" s="1" t="s">
        <v>538</v>
      </c>
      <c r="D6" s="1" t="s">
        <v>460</v>
      </c>
      <c r="E6" s="1">
        <v>21</v>
      </c>
      <c r="F6" s="132">
        <v>19</v>
      </c>
      <c r="G6" s="152">
        <v>0.22</v>
      </c>
      <c r="H6" s="133">
        <v>0.42</v>
      </c>
    </row>
    <row r="7" spans="1:8" ht="15.75">
      <c r="A7" s="1" t="s">
        <v>138</v>
      </c>
      <c r="B7" s="2" t="s">
        <v>529</v>
      </c>
      <c r="C7" s="1" t="s">
        <v>534</v>
      </c>
      <c r="D7" s="1" t="s">
        <v>453</v>
      </c>
      <c r="E7" s="1">
        <v>9</v>
      </c>
      <c r="F7" s="132">
        <v>1</v>
      </c>
      <c r="G7" s="152">
        <v>0.26</v>
      </c>
      <c r="H7" s="133">
        <v>0.27</v>
      </c>
    </row>
    <row r="8" spans="1:8" ht="15.75">
      <c r="A8" s="1" t="s">
        <v>140</v>
      </c>
      <c r="B8" s="2" t="s">
        <v>461</v>
      </c>
      <c r="C8" s="1" t="s">
        <v>536</v>
      </c>
      <c r="D8" s="1" t="s">
        <v>537</v>
      </c>
      <c r="E8" s="1">
        <v>25</v>
      </c>
      <c r="F8" s="132">
        <v>3</v>
      </c>
      <c r="G8" s="152">
        <v>0.49</v>
      </c>
      <c r="H8" s="133">
        <v>0.44</v>
      </c>
    </row>
    <row r="9" spans="1:8" ht="15.75">
      <c r="A9" s="1" t="s">
        <v>141</v>
      </c>
      <c r="B9" s="2" t="s">
        <v>461</v>
      </c>
      <c r="C9" s="1" t="s">
        <v>536</v>
      </c>
      <c r="D9" s="1" t="s">
        <v>537</v>
      </c>
      <c r="E9" s="1">
        <v>7</v>
      </c>
      <c r="F9" s="132" t="s">
        <v>462</v>
      </c>
      <c r="G9" s="152">
        <v>0.49</v>
      </c>
      <c r="H9" s="133">
        <v>0.44</v>
      </c>
    </row>
    <row r="10" spans="1:8" ht="15.75">
      <c r="A10" s="1" t="s">
        <v>142</v>
      </c>
      <c r="B10" s="2" t="s">
        <v>452</v>
      </c>
      <c r="C10" s="1" t="s">
        <v>534</v>
      </c>
      <c r="D10" s="1" t="s">
        <v>453</v>
      </c>
      <c r="E10" s="1">
        <v>5</v>
      </c>
      <c r="F10" s="132">
        <v>3</v>
      </c>
      <c r="G10" s="152">
        <v>0.26</v>
      </c>
      <c r="H10" s="133">
        <v>0.27</v>
      </c>
    </row>
    <row r="11" spans="1:8" ht="15.75">
      <c r="A11" s="1" t="s">
        <v>143</v>
      </c>
      <c r="B11" s="2" t="s">
        <v>463</v>
      </c>
      <c r="C11" s="1" t="s">
        <v>539</v>
      </c>
      <c r="D11" s="1" t="s">
        <v>460</v>
      </c>
      <c r="E11" s="1">
        <v>8</v>
      </c>
      <c r="F11" s="132">
        <v>2</v>
      </c>
      <c r="G11" s="152">
        <v>0.48</v>
      </c>
      <c r="H11" s="133">
        <v>0.42</v>
      </c>
    </row>
    <row r="12" spans="1:8" ht="15.75">
      <c r="A12" s="1" t="s">
        <v>144</v>
      </c>
      <c r="B12" s="2" t="s">
        <v>464</v>
      </c>
      <c r="C12" s="1" t="s">
        <v>535</v>
      </c>
      <c r="D12" s="1" t="s">
        <v>455</v>
      </c>
      <c r="E12" s="1">
        <v>10</v>
      </c>
      <c r="F12" s="132">
        <v>1</v>
      </c>
      <c r="G12" s="152">
        <v>0.41</v>
      </c>
      <c r="H12" s="133">
        <v>0.4</v>
      </c>
    </row>
    <row r="13" spans="1:8" ht="15.75">
      <c r="A13" s="1" t="s">
        <v>145</v>
      </c>
      <c r="B13" s="2" t="s">
        <v>465</v>
      </c>
      <c r="C13" s="1" t="s">
        <v>540</v>
      </c>
      <c r="D13" s="1" t="s">
        <v>453</v>
      </c>
      <c r="E13" s="1">
        <v>4</v>
      </c>
      <c r="F13" s="132">
        <v>2</v>
      </c>
      <c r="G13" s="152">
        <v>0.2</v>
      </c>
      <c r="H13" s="133">
        <v>0.27</v>
      </c>
    </row>
    <row r="14" spans="1:8" ht="15.75">
      <c r="A14" s="1" t="s">
        <v>146</v>
      </c>
      <c r="B14" s="2" t="s">
        <v>466</v>
      </c>
      <c r="C14" s="1" t="s">
        <v>535</v>
      </c>
      <c r="D14" s="1" t="s">
        <v>455</v>
      </c>
      <c r="E14" s="1">
        <v>7</v>
      </c>
      <c r="F14" s="132">
        <v>3</v>
      </c>
      <c r="G14" s="152">
        <v>0.41</v>
      </c>
      <c r="H14" s="133">
        <v>0.4</v>
      </c>
    </row>
    <row r="15" spans="1:8" ht="15.75">
      <c r="A15" s="1" t="s">
        <v>147</v>
      </c>
      <c r="B15" s="2" t="s">
        <v>467</v>
      </c>
      <c r="C15" s="1" t="s">
        <v>457</v>
      </c>
      <c r="D15" s="1" t="s">
        <v>453</v>
      </c>
      <c r="E15" s="1">
        <v>5</v>
      </c>
      <c r="F15" s="132">
        <v>5</v>
      </c>
      <c r="G15" s="152">
        <v>0.3</v>
      </c>
      <c r="H15" s="133">
        <v>0.27</v>
      </c>
    </row>
    <row r="16" spans="1:8" ht="15.75">
      <c r="A16" s="1" t="s">
        <v>148</v>
      </c>
      <c r="B16" s="2" t="s">
        <v>456</v>
      </c>
      <c r="C16" s="1" t="s">
        <v>457</v>
      </c>
      <c r="D16" s="1" t="s">
        <v>453</v>
      </c>
      <c r="E16" s="1">
        <v>2</v>
      </c>
      <c r="F16" s="132">
        <v>1</v>
      </c>
      <c r="G16" s="152">
        <v>0.3</v>
      </c>
      <c r="H16" s="133">
        <v>0.27</v>
      </c>
    </row>
    <row r="17" spans="1:8" ht="15.75">
      <c r="A17" s="1" t="s">
        <v>149</v>
      </c>
      <c r="B17" s="2" t="s">
        <v>456</v>
      </c>
      <c r="C17" s="1" t="s">
        <v>457</v>
      </c>
      <c r="D17" s="1" t="s">
        <v>453</v>
      </c>
      <c r="E17" s="1">
        <v>73</v>
      </c>
      <c r="F17" s="132">
        <v>38</v>
      </c>
      <c r="G17" s="152">
        <v>0.3</v>
      </c>
      <c r="H17" s="133">
        <v>0.27</v>
      </c>
    </row>
    <row r="18" spans="1:8" ht="15.75">
      <c r="A18" s="1" t="s">
        <v>150</v>
      </c>
      <c r="B18" s="2" t="s">
        <v>468</v>
      </c>
      <c r="C18" s="1" t="s">
        <v>536</v>
      </c>
      <c r="D18" s="1" t="s">
        <v>537</v>
      </c>
      <c r="E18" s="1">
        <v>9</v>
      </c>
      <c r="F18" s="132">
        <v>2</v>
      </c>
      <c r="G18" s="152">
        <v>0.49</v>
      </c>
      <c r="H18" s="133">
        <v>0.44</v>
      </c>
    </row>
    <row r="19" spans="1:8" ht="15.75">
      <c r="A19" s="1" t="s">
        <v>151</v>
      </c>
      <c r="B19" s="2" t="s">
        <v>465</v>
      </c>
      <c r="C19" s="1" t="s">
        <v>540</v>
      </c>
      <c r="D19" s="1" t="s">
        <v>453</v>
      </c>
      <c r="E19" s="1">
        <v>2</v>
      </c>
      <c r="F19" s="132">
        <v>1</v>
      </c>
      <c r="G19" s="152">
        <v>0.2</v>
      </c>
      <c r="H19" s="133">
        <v>0.27</v>
      </c>
    </row>
    <row r="20" spans="1:8" ht="15.75">
      <c r="A20" s="1" t="s">
        <v>152</v>
      </c>
      <c r="B20" s="2" t="s">
        <v>456</v>
      </c>
      <c r="C20" s="1" t="s">
        <v>457</v>
      </c>
      <c r="D20" s="1" t="s">
        <v>453</v>
      </c>
      <c r="E20" s="1">
        <v>12</v>
      </c>
      <c r="F20" s="132">
        <v>5</v>
      </c>
      <c r="G20" s="152">
        <v>0.3</v>
      </c>
      <c r="H20" s="133">
        <v>0.27</v>
      </c>
    </row>
    <row r="21" spans="1:8" ht="15.75">
      <c r="A21" s="1" t="s">
        <v>153</v>
      </c>
      <c r="B21" s="2" t="s">
        <v>452</v>
      </c>
      <c r="C21" s="1" t="s">
        <v>534</v>
      </c>
      <c r="D21" s="1" t="s">
        <v>453</v>
      </c>
      <c r="E21" s="1">
        <v>19</v>
      </c>
      <c r="F21" s="132">
        <v>16</v>
      </c>
      <c r="G21" s="152">
        <v>0.26</v>
      </c>
      <c r="H21" s="133">
        <v>0.27</v>
      </c>
    </row>
    <row r="22" spans="1:8" ht="15.75">
      <c r="A22" s="1" t="s">
        <v>154</v>
      </c>
      <c r="B22" s="2" t="s">
        <v>139</v>
      </c>
      <c r="C22" s="1" t="s">
        <v>539</v>
      </c>
      <c r="D22" s="1" t="s">
        <v>460</v>
      </c>
      <c r="E22" s="1">
        <v>18</v>
      </c>
      <c r="F22" s="132">
        <v>15</v>
      </c>
      <c r="G22" s="152">
        <v>0.48</v>
      </c>
      <c r="H22" s="133">
        <v>0.42</v>
      </c>
    </row>
    <row r="23" spans="1:8" ht="15.75">
      <c r="A23" s="1" t="s">
        <v>155</v>
      </c>
      <c r="B23" s="2" t="s">
        <v>470</v>
      </c>
      <c r="C23" s="1" t="s">
        <v>457</v>
      </c>
      <c r="D23" s="1" t="s">
        <v>453</v>
      </c>
      <c r="E23" s="1">
        <v>43</v>
      </c>
      <c r="F23" s="132">
        <v>20</v>
      </c>
      <c r="G23" s="152">
        <v>0.3</v>
      </c>
      <c r="H23" s="133">
        <v>0.27</v>
      </c>
    </row>
    <row r="24" spans="1:8" ht="15.75">
      <c r="A24" s="1" t="s">
        <v>156</v>
      </c>
      <c r="B24" s="2" t="s">
        <v>471</v>
      </c>
      <c r="C24" s="1" t="s">
        <v>472</v>
      </c>
      <c r="D24" s="1" t="s">
        <v>537</v>
      </c>
      <c r="E24" s="1">
        <v>7</v>
      </c>
      <c r="F24" s="132">
        <v>2</v>
      </c>
      <c r="G24" s="152">
        <v>0.3</v>
      </c>
      <c r="H24" s="133">
        <v>0.44</v>
      </c>
    </row>
    <row r="25" spans="1:8" ht="15.75">
      <c r="A25" s="1" t="s">
        <v>157</v>
      </c>
      <c r="B25" s="2" t="s">
        <v>473</v>
      </c>
      <c r="C25" s="1" t="s">
        <v>472</v>
      </c>
      <c r="D25" s="1" t="s">
        <v>537</v>
      </c>
      <c r="E25" s="1">
        <v>6</v>
      </c>
      <c r="F25" s="132" t="s">
        <v>462</v>
      </c>
      <c r="G25" s="152">
        <v>0.3</v>
      </c>
      <c r="H25" s="133">
        <v>0.44</v>
      </c>
    </row>
    <row r="26" spans="1:8" ht="15.75">
      <c r="A26" s="1" t="s">
        <v>158</v>
      </c>
      <c r="B26" s="2" t="s">
        <v>529</v>
      </c>
      <c r="C26" s="1" t="s">
        <v>534</v>
      </c>
      <c r="D26" s="1" t="s">
        <v>453</v>
      </c>
      <c r="E26" s="1">
        <v>23</v>
      </c>
      <c r="F26" s="132">
        <v>8</v>
      </c>
      <c r="G26" s="152">
        <v>0.26</v>
      </c>
      <c r="H26" s="133">
        <v>0.27</v>
      </c>
    </row>
    <row r="27" spans="1:8" ht="15.75">
      <c r="A27" s="1" t="s">
        <v>159</v>
      </c>
      <c r="B27" s="2" t="s">
        <v>452</v>
      </c>
      <c r="C27" s="1" t="s">
        <v>534</v>
      </c>
      <c r="D27" s="1" t="s">
        <v>453</v>
      </c>
      <c r="E27" s="1">
        <v>11</v>
      </c>
      <c r="F27" s="132">
        <v>3</v>
      </c>
      <c r="G27" s="152">
        <v>0.26</v>
      </c>
      <c r="H27" s="133">
        <v>0.27</v>
      </c>
    </row>
    <row r="28" spans="1:8" ht="15.75">
      <c r="A28" s="1" t="s">
        <v>160</v>
      </c>
      <c r="B28" s="2" t="s">
        <v>474</v>
      </c>
      <c r="C28" s="1" t="s">
        <v>539</v>
      </c>
      <c r="D28" s="1" t="s">
        <v>460</v>
      </c>
      <c r="E28" s="1">
        <v>1</v>
      </c>
      <c r="F28" s="132">
        <v>2</v>
      </c>
      <c r="G28" s="152">
        <v>0.48</v>
      </c>
      <c r="H28" s="133">
        <v>0.42</v>
      </c>
    </row>
    <row r="29" spans="1:8" ht="15.75">
      <c r="A29" s="1" t="s">
        <v>161</v>
      </c>
      <c r="B29" s="2" t="s">
        <v>464</v>
      </c>
      <c r="C29" s="1" t="s">
        <v>535</v>
      </c>
      <c r="D29" s="1" t="s">
        <v>455</v>
      </c>
      <c r="E29" s="1">
        <v>4</v>
      </c>
      <c r="F29" s="132" t="s">
        <v>462</v>
      </c>
      <c r="G29" s="152">
        <v>0.41</v>
      </c>
      <c r="H29" s="133">
        <v>0.4</v>
      </c>
    </row>
    <row r="30" spans="1:8" ht="15.75">
      <c r="A30" s="1" t="s">
        <v>162</v>
      </c>
      <c r="B30" s="2" t="s">
        <v>468</v>
      </c>
      <c r="C30" s="1" t="s">
        <v>536</v>
      </c>
      <c r="D30" s="1" t="s">
        <v>537</v>
      </c>
      <c r="E30" s="1">
        <v>24</v>
      </c>
      <c r="F30" s="132">
        <v>2</v>
      </c>
      <c r="G30" s="152">
        <v>0.49</v>
      </c>
      <c r="H30" s="133">
        <v>0.44</v>
      </c>
    </row>
    <row r="31" spans="1:8" ht="15.75">
      <c r="A31" s="1" t="s">
        <v>163</v>
      </c>
      <c r="B31" s="2" t="s">
        <v>475</v>
      </c>
      <c r="C31" s="1" t="s">
        <v>538</v>
      </c>
      <c r="D31" s="1" t="s">
        <v>460</v>
      </c>
      <c r="E31" s="1">
        <v>3</v>
      </c>
      <c r="F31" s="132">
        <v>3</v>
      </c>
      <c r="G31" s="152">
        <v>0.22</v>
      </c>
      <c r="H31" s="133">
        <v>0.42</v>
      </c>
    </row>
    <row r="32" spans="1:8" ht="15.75">
      <c r="A32" s="1" t="s">
        <v>164</v>
      </c>
      <c r="B32" s="2" t="s">
        <v>476</v>
      </c>
      <c r="C32" s="1" t="s">
        <v>540</v>
      </c>
      <c r="D32" s="1" t="s">
        <v>453</v>
      </c>
      <c r="E32" s="1">
        <v>13</v>
      </c>
      <c r="F32" s="132">
        <v>9</v>
      </c>
      <c r="G32" s="152">
        <v>0.2</v>
      </c>
      <c r="H32" s="133">
        <v>0.27</v>
      </c>
    </row>
    <row r="33" spans="1:8" ht="15.75">
      <c r="A33" s="1" t="s">
        <v>165</v>
      </c>
      <c r="B33" s="2" t="s">
        <v>458</v>
      </c>
      <c r="C33" s="1" t="s">
        <v>536</v>
      </c>
      <c r="D33" s="1" t="s">
        <v>537</v>
      </c>
      <c r="E33" s="1">
        <v>4</v>
      </c>
      <c r="F33" s="132">
        <v>3</v>
      </c>
      <c r="G33" s="152">
        <v>0.49</v>
      </c>
      <c r="H33" s="133">
        <v>0.44</v>
      </c>
    </row>
    <row r="34" spans="1:8" ht="15.75">
      <c r="A34" s="1" t="s">
        <v>166</v>
      </c>
      <c r="B34" s="2" t="s">
        <v>465</v>
      </c>
      <c r="C34" s="1" t="s">
        <v>540</v>
      </c>
      <c r="D34" s="1" t="s">
        <v>453</v>
      </c>
      <c r="E34" s="1">
        <v>22</v>
      </c>
      <c r="F34" s="132">
        <v>21</v>
      </c>
      <c r="G34" s="152">
        <v>0.2</v>
      </c>
      <c r="H34" s="133">
        <v>0.27</v>
      </c>
    </row>
    <row r="35" spans="1:8" ht="15.75">
      <c r="A35" s="1" t="s">
        <v>167</v>
      </c>
      <c r="B35" s="2" t="s">
        <v>477</v>
      </c>
      <c r="C35" s="1" t="s">
        <v>541</v>
      </c>
      <c r="D35" s="1" t="s">
        <v>455</v>
      </c>
      <c r="E35" s="1">
        <v>4</v>
      </c>
      <c r="F35" s="132">
        <v>4</v>
      </c>
      <c r="G35" s="152">
        <v>0.37</v>
      </c>
      <c r="H35" s="133">
        <v>0.4</v>
      </c>
    </row>
    <row r="36" spans="1:8" ht="15.75">
      <c r="A36" s="1" t="s">
        <v>168</v>
      </c>
      <c r="B36" s="2" t="s">
        <v>478</v>
      </c>
      <c r="C36" s="1" t="s">
        <v>535</v>
      </c>
      <c r="D36" s="1" t="s">
        <v>455</v>
      </c>
      <c r="E36" s="1">
        <v>3</v>
      </c>
      <c r="F36" s="132">
        <v>1</v>
      </c>
      <c r="G36" s="152">
        <v>0.41</v>
      </c>
      <c r="H36" s="133">
        <v>0.4</v>
      </c>
    </row>
    <row r="37" spans="1:8" ht="15.75">
      <c r="A37" s="1" t="s">
        <v>169</v>
      </c>
      <c r="B37" s="2" t="s">
        <v>479</v>
      </c>
      <c r="C37" s="1" t="s">
        <v>535</v>
      </c>
      <c r="D37" s="1" t="s">
        <v>455</v>
      </c>
      <c r="E37" s="1">
        <v>3</v>
      </c>
      <c r="F37" s="132">
        <v>3</v>
      </c>
      <c r="G37" s="152">
        <v>0.41</v>
      </c>
      <c r="H37" s="133">
        <v>0.4</v>
      </c>
    </row>
    <row r="38" spans="1:8" ht="15.75">
      <c r="A38" s="1" t="s">
        <v>170</v>
      </c>
      <c r="B38" s="2" t="s">
        <v>480</v>
      </c>
      <c r="C38" s="1" t="s">
        <v>538</v>
      </c>
      <c r="D38" s="1" t="s">
        <v>460</v>
      </c>
      <c r="E38" s="1">
        <v>11</v>
      </c>
      <c r="F38" s="132">
        <v>10</v>
      </c>
      <c r="G38" s="152">
        <v>0.22</v>
      </c>
      <c r="H38" s="133">
        <v>0.42</v>
      </c>
    </row>
    <row r="39" spans="1:8" ht="15.75">
      <c r="A39" s="1" t="s">
        <v>171</v>
      </c>
      <c r="B39" s="2" t="s">
        <v>473</v>
      </c>
      <c r="C39" s="1" t="s">
        <v>472</v>
      </c>
      <c r="D39" s="1" t="s">
        <v>537</v>
      </c>
      <c r="E39" s="1">
        <v>140</v>
      </c>
      <c r="F39" s="132">
        <v>47</v>
      </c>
      <c r="G39" s="152">
        <v>0.3</v>
      </c>
      <c r="H39" s="133">
        <v>0.44</v>
      </c>
    </row>
    <row r="40" spans="1:8" ht="15.75">
      <c r="A40" s="1" t="s">
        <v>172</v>
      </c>
      <c r="B40" s="2" t="s">
        <v>481</v>
      </c>
      <c r="C40" s="1" t="s">
        <v>538</v>
      </c>
      <c r="D40" s="1" t="s">
        <v>460</v>
      </c>
      <c r="E40" s="1">
        <v>4</v>
      </c>
      <c r="F40" s="132">
        <v>2</v>
      </c>
      <c r="G40" s="152">
        <v>0.22</v>
      </c>
      <c r="H40" s="133">
        <v>0.42</v>
      </c>
    </row>
    <row r="41" spans="1:8" ht="15.75">
      <c r="A41" s="1" t="s">
        <v>173</v>
      </c>
      <c r="B41" s="2" t="s">
        <v>452</v>
      </c>
      <c r="C41" s="1" t="s">
        <v>534</v>
      </c>
      <c r="D41" s="1" t="s">
        <v>453</v>
      </c>
      <c r="E41" s="1">
        <v>3</v>
      </c>
      <c r="F41" s="132" t="s">
        <v>462</v>
      </c>
      <c r="G41" s="152">
        <v>0.26</v>
      </c>
      <c r="H41" s="133">
        <v>0.27</v>
      </c>
    </row>
    <row r="42" spans="1:8" ht="15.75">
      <c r="A42" s="1" t="s">
        <v>174</v>
      </c>
      <c r="B42" s="2" t="s">
        <v>474</v>
      </c>
      <c r="C42" s="1" t="s">
        <v>539</v>
      </c>
      <c r="D42" s="1" t="s">
        <v>460</v>
      </c>
      <c r="E42" s="1">
        <v>4</v>
      </c>
      <c r="F42" s="132">
        <v>1</v>
      </c>
      <c r="G42" s="152">
        <v>0.48</v>
      </c>
      <c r="H42" s="133">
        <v>0.42</v>
      </c>
    </row>
    <row r="43" spans="1:8" ht="15.75">
      <c r="A43" s="1" t="s">
        <v>175</v>
      </c>
      <c r="B43" s="2" t="s">
        <v>452</v>
      </c>
      <c r="C43" s="1" t="s">
        <v>534</v>
      </c>
      <c r="D43" s="1" t="s">
        <v>453</v>
      </c>
      <c r="E43" s="1">
        <v>8</v>
      </c>
      <c r="F43" s="132">
        <v>1</v>
      </c>
      <c r="G43" s="152">
        <v>0.26</v>
      </c>
      <c r="H43" s="133">
        <v>0.27</v>
      </c>
    </row>
    <row r="44" spans="1:8" ht="15.75">
      <c r="A44" s="1" t="s">
        <v>176</v>
      </c>
      <c r="B44" s="2" t="s">
        <v>452</v>
      </c>
      <c r="C44" s="1" t="s">
        <v>534</v>
      </c>
      <c r="D44" s="1" t="s">
        <v>453</v>
      </c>
      <c r="E44" s="1">
        <v>3</v>
      </c>
      <c r="F44" s="132">
        <v>2</v>
      </c>
      <c r="G44" s="152">
        <v>0.26</v>
      </c>
      <c r="H44" s="133">
        <v>0.27</v>
      </c>
    </row>
    <row r="45" spans="1:8" ht="15.75">
      <c r="A45" s="1" t="s">
        <v>177</v>
      </c>
      <c r="B45" s="2" t="s">
        <v>458</v>
      </c>
      <c r="C45" s="1" t="s">
        <v>536</v>
      </c>
      <c r="D45" s="1" t="s">
        <v>537</v>
      </c>
      <c r="E45" s="1">
        <v>25</v>
      </c>
      <c r="F45" s="132">
        <v>10</v>
      </c>
      <c r="G45" s="152">
        <v>0.49</v>
      </c>
      <c r="H45" s="133">
        <v>0.44</v>
      </c>
    </row>
    <row r="46" spans="1:8" ht="15.75">
      <c r="A46" s="1" t="s">
        <v>178</v>
      </c>
      <c r="B46" s="2" t="s">
        <v>482</v>
      </c>
      <c r="C46" s="1" t="s">
        <v>472</v>
      </c>
      <c r="D46" s="1" t="s">
        <v>537</v>
      </c>
      <c r="E46" s="1">
        <v>2</v>
      </c>
      <c r="F46" s="132">
        <v>5</v>
      </c>
      <c r="G46" s="152">
        <v>0.3</v>
      </c>
      <c r="H46" s="133">
        <v>0.44</v>
      </c>
    </row>
    <row r="47" spans="1:8" ht="15.75">
      <c r="A47" s="1" t="s">
        <v>179</v>
      </c>
      <c r="B47" s="2" t="s">
        <v>454</v>
      </c>
      <c r="C47" s="1" t="s">
        <v>535</v>
      </c>
      <c r="D47" s="1" t="s">
        <v>455</v>
      </c>
      <c r="E47" s="1">
        <v>6</v>
      </c>
      <c r="F47" s="132">
        <v>2</v>
      </c>
      <c r="G47" s="152">
        <v>0.41</v>
      </c>
      <c r="H47" s="133">
        <v>0.4</v>
      </c>
    </row>
    <row r="48" spans="1:8" ht="15.75">
      <c r="A48" s="1" t="s">
        <v>180</v>
      </c>
      <c r="B48" s="2" t="s">
        <v>483</v>
      </c>
      <c r="C48" s="1" t="s">
        <v>538</v>
      </c>
      <c r="D48" s="1" t="s">
        <v>460</v>
      </c>
      <c r="E48" s="1">
        <v>1</v>
      </c>
      <c r="F48" s="132">
        <v>2</v>
      </c>
      <c r="G48" s="152">
        <v>0.22</v>
      </c>
      <c r="H48" s="133">
        <v>0.42</v>
      </c>
    </row>
    <row r="49" spans="1:8" ht="15.75">
      <c r="A49" s="1" t="s">
        <v>181</v>
      </c>
      <c r="B49" s="2" t="s">
        <v>484</v>
      </c>
      <c r="C49" s="1" t="s">
        <v>541</v>
      </c>
      <c r="D49" s="1" t="s">
        <v>455</v>
      </c>
      <c r="E49" s="1">
        <v>2</v>
      </c>
      <c r="F49" s="132">
        <v>3</v>
      </c>
      <c r="G49" s="152">
        <v>0.37</v>
      </c>
      <c r="H49" s="133">
        <v>0.4</v>
      </c>
    </row>
    <row r="50" spans="1:8" ht="15.75">
      <c r="A50" s="1" t="s">
        <v>182</v>
      </c>
      <c r="B50" s="2" t="s">
        <v>479</v>
      </c>
      <c r="C50" s="1" t="s">
        <v>535</v>
      </c>
      <c r="D50" s="1" t="s">
        <v>455</v>
      </c>
      <c r="E50" s="1">
        <v>3</v>
      </c>
      <c r="F50" s="132">
        <v>2</v>
      </c>
      <c r="G50" s="152">
        <v>0.41</v>
      </c>
      <c r="H50" s="133">
        <v>0.4</v>
      </c>
    </row>
    <row r="51" spans="1:8" ht="15.75">
      <c r="A51" s="1" t="s">
        <v>183</v>
      </c>
      <c r="B51" s="2" t="s">
        <v>469</v>
      </c>
      <c r="C51" s="1" t="s">
        <v>457</v>
      </c>
      <c r="D51" s="1" t="s">
        <v>453</v>
      </c>
      <c r="E51" s="1">
        <v>10</v>
      </c>
      <c r="F51" s="132">
        <v>5</v>
      </c>
      <c r="G51" s="152">
        <v>0.3</v>
      </c>
      <c r="H51" s="133">
        <v>0.27</v>
      </c>
    </row>
    <row r="52" spans="1:8" ht="15.75">
      <c r="A52" s="1" t="s">
        <v>184</v>
      </c>
      <c r="B52" s="2" t="s">
        <v>485</v>
      </c>
      <c r="C52" s="1" t="s">
        <v>457</v>
      </c>
      <c r="D52" s="1" t="s">
        <v>453</v>
      </c>
      <c r="E52" s="1">
        <v>12</v>
      </c>
      <c r="F52" s="132">
        <v>8</v>
      </c>
      <c r="G52" s="152">
        <v>0.3</v>
      </c>
      <c r="H52" s="133">
        <v>0.27</v>
      </c>
    </row>
    <row r="53" spans="1:8" ht="15.75">
      <c r="A53" s="1" t="s">
        <v>185</v>
      </c>
      <c r="B53" s="2" t="s">
        <v>467</v>
      </c>
      <c r="C53" s="1" t="s">
        <v>457</v>
      </c>
      <c r="D53" s="1" t="s">
        <v>453</v>
      </c>
      <c r="E53" s="1">
        <v>21</v>
      </c>
      <c r="F53" s="132">
        <v>20</v>
      </c>
      <c r="G53" s="152">
        <v>0.3</v>
      </c>
      <c r="H53" s="133">
        <v>0.27</v>
      </c>
    </row>
    <row r="54" spans="1:8" ht="15.75">
      <c r="A54" s="1" t="s">
        <v>186</v>
      </c>
      <c r="B54" s="2" t="s">
        <v>486</v>
      </c>
      <c r="C54" s="1" t="s">
        <v>457</v>
      </c>
      <c r="D54" s="1" t="s">
        <v>453</v>
      </c>
      <c r="E54" s="1">
        <v>5</v>
      </c>
      <c r="F54" s="132" t="s">
        <v>462</v>
      </c>
      <c r="G54" s="152">
        <v>0.3</v>
      </c>
      <c r="H54" s="133">
        <v>0.27</v>
      </c>
    </row>
    <row r="55" spans="1:8" ht="15.75">
      <c r="A55" s="1" t="s">
        <v>187</v>
      </c>
      <c r="B55" s="2" t="s">
        <v>498</v>
      </c>
      <c r="C55" s="1" t="s">
        <v>457</v>
      </c>
      <c r="D55" s="1" t="s">
        <v>453</v>
      </c>
      <c r="E55" s="1">
        <v>15</v>
      </c>
      <c r="F55" s="132">
        <v>6</v>
      </c>
      <c r="G55" s="152">
        <v>0.3</v>
      </c>
      <c r="H55" s="133">
        <v>0.27</v>
      </c>
    </row>
    <row r="56" spans="1:8" ht="15.75">
      <c r="A56" s="1" t="s">
        <v>188</v>
      </c>
      <c r="B56" s="2" t="s">
        <v>483</v>
      </c>
      <c r="C56" s="1" t="s">
        <v>538</v>
      </c>
      <c r="D56" s="1" t="s">
        <v>460</v>
      </c>
      <c r="E56" s="1">
        <v>4</v>
      </c>
      <c r="F56" s="132">
        <v>5</v>
      </c>
      <c r="G56" s="152">
        <v>0.22</v>
      </c>
      <c r="H56" s="133">
        <v>0.42</v>
      </c>
    </row>
    <row r="57" spans="1:8" ht="15.75">
      <c r="A57" s="1" t="s">
        <v>189</v>
      </c>
      <c r="B57" s="2" t="s">
        <v>479</v>
      </c>
      <c r="C57" s="1" t="s">
        <v>535</v>
      </c>
      <c r="D57" s="1" t="s">
        <v>455</v>
      </c>
      <c r="E57" s="1">
        <v>154</v>
      </c>
      <c r="F57" s="132">
        <v>92</v>
      </c>
      <c r="G57" s="152">
        <v>0.41</v>
      </c>
      <c r="H57" s="133">
        <v>0.4</v>
      </c>
    </row>
    <row r="58" spans="1:8" ht="15.75">
      <c r="A58" s="1" t="s">
        <v>190</v>
      </c>
      <c r="B58" s="2" t="s">
        <v>139</v>
      </c>
      <c r="C58" s="1" t="s">
        <v>539</v>
      </c>
      <c r="D58" s="1" t="s">
        <v>460</v>
      </c>
      <c r="E58" s="1">
        <v>6</v>
      </c>
      <c r="F58" s="132">
        <v>3</v>
      </c>
      <c r="G58" s="152">
        <v>0.48</v>
      </c>
      <c r="H58" s="133">
        <v>0.42</v>
      </c>
    </row>
    <row r="59" spans="1:8" ht="15.75">
      <c r="A59" s="1" t="s">
        <v>191</v>
      </c>
      <c r="B59" s="2" t="s">
        <v>454</v>
      </c>
      <c r="C59" s="1" t="s">
        <v>535</v>
      </c>
      <c r="D59" s="1" t="s">
        <v>455</v>
      </c>
      <c r="E59" s="1">
        <v>33</v>
      </c>
      <c r="F59" s="132">
        <v>23</v>
      </c>
      <c r="G59" s="152">
        <v>0.41</v>
      </c>
      <c r="H59" s="133">
        <v>0.4</v>
      </c>
    </row>
    <row r="60" spans="1:8" ht="15.75">
      <c r="A60" s="1" t="s">
        <v>192</v>
      </c>
      <c r="B60" s="2" t="s">
        <v>498</v>
      </c>
      <c r="C60" s="1" t="s">
        <v>540</v>
      </c>
      <c r="D60" s="1" t="s">
        <v>453</v>
      </c>
      <c r="E60" s="1">
        <v>5</v>
      </c>
      <c r="F60" s="132">
        <v>1</v>
      </c>
      <c r="G60" s="152">
        <v>0.2</v>
      </c>
      <c r="H60" s="133">
        <v>0.27</v>
      </c>
    </row>
    <row r="61" spans="1:8" ht="15.75">
      <c r="A61" s="1" t="s">
        <v>193</v>
      </c>
      <c r="B61" s="2" t="s">
        <v>454</v>
      </c>
      <c r="C61" s="1" t="s">
        <v>535</v>
      </c>
      <c r="D61" s="1" t="s">
        <v>455</v>
      </c>
      <c r="E61" s="1">
        <v>54</v>
      </c>
      <c r="F61" s="132">
        <v>30</v>
      </c>
      <c r="G61" s="152">
        <v>0.41</v>
      </c>
      <c r="H61" s="133">
        <v>0.4</v>
      </c>
    </row>
    <row r="62" spans="1:8" ht="15.75">
      <c r="A62" s="1" t="s">
        <v>194</v>
      </c>
      <c r="B62" s="2" t="s">
        <v>481</v>
      </c>
      <c r="C62" s="1" t="s">
        <v>538</v>
      </c>
      <c r="D62" s="1" t="s">
        <v>460</v>
      </c>
      <c r="E62" s="1">
        <v>10</v>
      </c>
      <c r="F62" s="132">
        <v>5</v>
      </c>
      <c r="G62" s="152">
        <v>0.22</v>
      </c>
      <c r="H62" s="133">
        <v>0.42</v>
      </c>
    </row>
    <row r="63" spans="1:8" ht="15.75">
      <c r="A63" s="1" t="s">
        <v>195</v>
      </c>
      <c r="B63" s="2" t="s">
        <v>488</v>
      </c>
      <c r="C63" s="1" t="s">
        <v>541</v>
      </c>
      <c r="D63" s="1" t="s">
        <v>455</v>
      </c>
      <c r="E63" s="1">
        <v>4</v>
      </c>
      <c r="F63" s="132">
        <v>4</v>
      </c>
      <c r="G63" s="152">
        <v>0.37</v>
      </c>
      <c r="H63" s="133">
        <v>0.4</v>
      </c>
    </row>
    <row r="64" spans="1:8" ht="15.75">
      <c r="A64" s="1" t="s">
        <v>196</v>
      </c>
      <c r="B64" s="2" t="s">
        <v>469</v>
      </c>
      <c r="C64" s="1" t="s">
        <v>457</v>
      </c>
      <c r="D64" s="1" t="s">
        <v>453</v>
      </c>
      <c r="E64" s="1">
        <v>18</v>
      </c>
      <c r="F64" s="132">
        <v>9</v>
      </c>
      <c r="G64" s="152">
        <v>0.3</v>
      </c>
      <c r="H64" s="133">
        <v>0.27</v>
      </c>
    </row>
    <row r="65" spans="1:8" ht="15.75">
      <c r="A65" s="1" t="s">
        <v>197</v>
      </c>
      <c r="B65" s="2" t="s">
        <v>456</v>
      </c>
      <c r="C65" s="1" t="s">
        <v>540</v>
      </c>
      <c r="D65" s="1" t="s">
        <v>453</v>
      </c>
      <c r="E65" s="1">
        <v>7</v>
      </c>
      <c r="F65" s="132">
        <v>5</v>
      </c>
      <c r="G65" s="152">
        <v>0.2</v>
      </c>
      <c r="H65" s="133">
        <v>0.27</v>
      </c>
    </row>
    <row r="66" spans="1:8" ht="15.75">
      <c r="A66" s="1" t="s">
        <v>198</v>
      </c>
      <c r="B66" s="2" t="s">
        <v>454</v>
      </c>
      <c r="C66" s="1" t="s">
        <v>535</v>
      </c>
      <c r="D66" s="1" t="s">
        <v>455</v>
      </c>
      <c r="E66" s="1">
        <v>24</v>
      </c>
      <c r="F66" s="132">
        <v>29</v>
      </c>
      <c r="G66" s="152">
        <v>0.41</v>
      </c>
      <c r="H66" s="133">
        <v>0.4</v>
      </c>
    </row>
    <row r="67" spans="1:8" ht="15.75">
      <c r="A67" s="1" t="s">
        <v>199</v>
      </c>
      <c r="B67" s="2" t="s">
        <v>452</v>
      </c>
      <c r="C67" s="1" t="s">
        <v>534</v>
      </c>
      <c r="D67" s="1" t="s">
        <v>453</v>
      </c>
      <c r="E67" s="1">
        <v>11</v>
      </c>
      <c r="F67" s="132">
        <v>7</v>
      </c>
      <c r="G67" s="152">
        <v>0.26</v>
      </c>
      <c r="H67" s="133">
        <v>0.27</v>
      </c>
    </row>
    <row r="68" spans="1:8" ht="15.75">
      <c r="A68" s="1" t="s">
        <v>200</v>
      </c>
      <c r="B68" s="2" t="s">
        <v>489</v>
      </c>
      <c r="C68" s="1" t="s">
        <v>539</v>
      </c>
      <c r="D68" s="1" t="s">
        <v>460</v>
      </c>
      <c r="E68" s="1">
        <v>2</v>
      </c>
      <c r="F68" s="132" t="s">
        <v>462</v>
      </c>
      <c r="G68" s="152">
        <v>0.48</v>
      </c>
      <c r="H68" s="133">
        <v>0.42</v>
      </c>
    </row>
    <row r="69" spans="1:8" ht="15.75">
      <c r="A69" s="1" t="s">
        <v>201</v>
      </c>
      <c r="B69" s="2" t="s">
        <v>470</v>
      </c>
      <c r="C69" s="1" t="s">
        <v>457</v>
      </c>
      <c r="D69" s="1" t="s">
        <v>453</v>
      </c>
      <c r="E69" s="1">
        <v>4</v>
      </c>
      <c r="F69" s="132">
        <v>2</v>
      </c>
      <c r="G69" s="152">
        <v>0.3</v>
      </c>
      <c r="H69" s="133">
        <v>0.27</v>
      </c>
    </row>
    <row r="70" spans="1:8" ht="15.75">
      <c r="A70" s="1" t="s">
        <v>202</v>
      </c>
      <c r="B70" s="2" t="s">
        <v>452</v>
      </c>
      <c r="C70" s="1" t="s">
        <v>534</v>
      </c>
      <c r="D70" s="1" t="s">
        <v>453</v>
      </c>
      <c r="E70" s="1">
        <v>101</v>
      </c>
      <c r="F70" s="132">
        <v>47</v>
      </c>
      <c r="G70" s="152">
        <v>0.26</v>
      </c>
      <c r="H70" s="133">
        <v>0.27</v>
      </c>
    </row>
    <row r="71" spans="1:8" ht="15.75">
      <c r="A71" s="1" t="s">
        <v>203</v>
      </c>
      <c r="B71" s="2" t="s">
        <v>486</v>
      </c>
      <c r="C71" s="1" t="s">
        <v>457</v>
      </c>
      <c r="D71" s="1" t="s">
        <v>453</v>
      </c>
      <c r="E71" s="1">
        <v>2</v>
      </c>
      <c r="F71" s="132">
        <v>1</v>
      </c>
      <c r="G71" s="152">
        <v>0.3</v>
      </c>
      <c r="H71" s="133">
        <v>0.27</v>
      </c>
    </row>
    <row r="72" spans="1:8" ht="15.75">
      <c r="A72" s="1" t="s">
        <v>204</v>
      </c>
      <c r="B72" s="2" t="s">
        <v>484</v>
      </c>
      <c r="C72" s="1" t="s">
        <v>535</v>
      </c>
      <c r="D72" s="1" t="s">
        <v>455</v>
      </c>
      <c r="E72" s="1">
        <v>7</v>
      </c>
      <c r="F72" s="132">
        <v>8</v>
      </c>
      <c r="G72" s="152">
        <v>0.41</v>
      </c>
      <c r="H72" s="133">
        <v>0.4</v>
      </c>
    </row>
    <row r="73" spans="1:8" ht="15.75">
      <c r="A73" s="1" t="s">
        <v>205</v>
      </c>
      <c r="B73" s="2" t="s">
        <v>454</v>
      </c>
      <c r="C73" s="1" t="s">
        <v>535</v>
      </c>
      <c r="D73" s="1" t="s">
        <v>455</v>
      </c>
      <c r="E73" s="1">
        <v>17</v>
      </c>
      <c r="F73" s="132">
        <v>10</v>
      </c>
      <c r="G73" s="152">
        <v>0.41</v>
      </c>
      <c r="H73" s="133">
        <v>0.4</v>
      </c>
    </row>
    <row r="74" spans="1:8" ht="15.75">
      <c r="A74" s="1" t="s">
        <v>206</v>
      </c>
      <c r="B74" s="2" t="s">
        <v>490</v>
      </c>
      <c r="C74" s="1" t="s">
        <v>457</v>
      </c>
      <c r="D74" s="1" t="s">
        <v>453</v>
      </c>
      <c r="E74" s="1">
        <v>8</v>
      </c>
      <c r="F74" s="132">
        <v>14</v>
      </c>
      <c r="G74" s="152">
        <v>0.3</v>
      </c>
      <c r="H74" s="133">
        <v>0.27</v>
      </c>
    </row>
    <row r="75" spans="1:8" ht="15.75">
      <c r="A75" s="1" t="s">
        <v>207</v>
      </c>
      <c r="B75" s="2" t="s">
        <v>465</v>
      </c>
      <c r="C75" s="1" t="s">
        <v>540</v>
      </c>
      <c r="D75" s="1" t="s">
        <v>453</v>
      </c>
      <c r="E75" s="1">
        <v>8</v>
      </c>
      <c r="F75" s="132" t="s">
        <v>462</v>
      </c>
      <c r="G75" s="152">
        <v>0.2</v>
      </c>
      <c r="H75" s="133">
        <v>0.27</v>
      </c>
    </row>
    <row r="76" spans="1:8" ht="15.75">
      <c r="A76" s="1" t="s">
        <v>208</v>
      </c>
      <c r="B76" s="2" t="s">
        <v>479</v>
      </c>
      <c r="C76" s="1" t="s">
        <v>535</v>
      </c>
      <c r="D76" s="1" t="s">
        <v>455</v>
      </c>
      <c r="E76" s="1">
        <v>2</v>
      </c>
      <c r="F76" s="132">
        <v>3</v>
      </c>
      <c r="G76" s="152">
        <v>0.41</v>
      </c>
      <c r="H76" s="133">
        <v>0.4</v>
      </c>
    </row>
    <row r="77" spans="1:8" ht="15.75">
      <c r="A77" s="1" t="s">
        <v>209</v>
      </c>
      <c r="B77" s="2" t="s">
        <v>481</v>
      </c>
      <c r="C77" s="1" t="s">
        <v>538</v>
      </c>
      <c r="D77" s="1" t="s">
        <v>460</v>
      </c>
      <c r="E77" s="1">
        <v>32</v>
      </c>
      <c r="F77" s="132">
        <v>31</v>
      </c>
      <c r="G77" s="152">
        <v>0.22</v>
      </c>
      <c r="H77" s="133">
        <v>0.42</v>
      </c>
    </row>
    <row r="78" spans="1:8" ht="15.75">
      <c r="A78" s="1" t="s">
        <v>210</v>
      </c>
      <c r="B78" s="2" t="s">
        <v>484</v>
      </c>
      <c r="C78" s="1" t="s">
        <v>541</v>
      </c>
      <c r="D78" s="1" t="s">
        <v>455</v>
      </c>
      <c r="E78" s="1">
        <v>8</v>
      </c>
      <c r="F78" s="132">
        <v>19</v>
      </c>
      <c r="G78" s="152">
        <v>0.37</v>
      </c>
      <c r="H78" s="133">
        <v>0.4</v>
      </c>
    </row>
    <row r="79" spans="1:8" ht="15.75">
      <c r="A79" s="1" t="s">
        <v>211</v>
      </c>
      <c r="B79" s="2" t="s">
        <v>464</v>
      </c>
      <c r="C79" s="1" t="s">
        <v>535</v>
      </c>
      <c r="D79" s="1" t="s">
        <v>455</v>
      </c>
      <c r="E79" s="1">
        <v>69</v>
      </c>
      <c r="F79" s="132">
        <v>50</v>
      </c>
      <c r="G79" s="152">
        <v>0.41</v>
      </c>
      <c r="H79" s="133">
        <v>0.4</v>
      </c>
    </row>
    <row r="80" spans="1:8" ht="15.75">
      <c r="A80" s="1" t="s">
        <v>212</v>
      </c>
      <c r="B80" s="2" t="s">
        <v>465</v>
      </c>
      <c r="C80" s="1" t="s">
        <v>540</v>
      </c>
      <c r="D80" s="1" t="s">
        <v>453</v>
      </c>
      <c r="E80" s="1">
        <v>7</v>
      </c>
      <c r="F80" s="132">
        <v>2</v>
      </c>
      <c r="G80" s="152">
        <v>0.2</v>
      </c>
      <c r="H80" s="133">
        <v>0.27</v>
      </c>
    </row>
    <row r="81" spans="1:8" ht="15.75">
      <c r="A81" s="1" t="s">
        <v>213</v>
      </c>
      <c r="B81" s="2" t="s">
        <v>491</v>
      </c>
      <c r="C81" s="1" t="s">
        <v>457</v>
      </c>
      <c r="D81" s="1" t="s">
        <v>453</v>
      </c>
      <c r="E81" s="1">
        <v>2</v>
      </c>
      <c r="F81" s="132">
        <v>1</v>
      </c>
      <c r="G81" s="152">
        <v>0.3</v>
      </c>
      <c r="H81" s="133">
        <v>0.27</v>
      </c>
    </row>
    <row r="82" spans="1:8" ht="15.75">
      <c r="A82" s="1" t="s">
        <v>214</v>
      </c>
      <c r="B82" s="2" t="s">
        <v>484</v>
      </c>
      <c r="C82" s="1" t="s">
        <v>541</v>
      </c>
      <c r="D82" s="1" t="s">
        <v>455</v>
      </c>
      <c r="E82" s="1">
        <v>3</v>
      </c>
      <c r="F82" s="132">
        <v>3</v>
      </c>
      <c r="G82" s="152">
        <v>0.37</v>
      </c>
      <c r="H82" s="133">
        <v>0.4</v>
      </c>
    </row>
    <row r="83" spans="1:8" ht="15.75">
      <c r="A83" s="1" t="s">
        <v>215</v>
      </c>
      <c r="B83" s="2" t="s">
        <v>493</v>
      </c>
      <c r="C83" s="1" t="s">
        <v>535</v>
      </c>
      <c r="D83" s="1" t="s">
        <v>455</v>
      </c>
      <c r="E83" s="1">
        <v>8</v>
      </c>
      <c r="F83" s="132">
        <v>3</v>
      </c>
      <c r="G83" s="152">
        <v>0.41</v>
      </c>
      <c r="H83" s="133">
        <v>0.4</v>
      </c>
    </row>
    <row r="84" spans="1:8" ht="15.75">
      <c r="A84" s="1" t="s">
        <v>216</v>
      </c>
      <c r="B84" s="2" t="s">
        <v>458</v>
      </c>
      <c r="C84" s="1" t="s">
        <v>536</v>
      </c>
      <c r="D84" s="1" t="s">
        <v>537</v>
      </c>
      <c r="E84" s="1">
        <v>10</v>
      </c>
      <c r="F84" s="132">
        <v>1</v>
      </c>
      <c r="G84" s="152">
        <v>0.49</v>
      </c>
      <c r="H84" s="133">
        <v>0.44</v>
      </c>
    </row>
    <row r="85" spans="1:8" ht="15.75">
      <c r="A85" s="1" t="s">
        <v>217</v>
      </c>
      <c r="B85" s="2" t="s">
        <v>466</v>
      </c>
      <c r="C85" s="1" t="s">
        <v>535</v>
      </c>
      <c r="D85" s="1" t="s">
        <v>455</v>
      </c>
      <c r="E85" s="1">
        <v>4</v>
      </c>
      <c r="F85" s="132">
        <v>4</v>
      </c>
      <c r="G85" s="152">
        <v>0.41</v>
      </c>
      <c r="H85" s="133">
        <v>0.4</v>
      </c>
    </row>
    <row r="86" spans="1:8" ht="15.75">
      <c r="A86" s="1" t="s">
        <v>218</v>
      </c>
      <c r="B86" s="2" t="s">
        <v>452</v>
      </c>
      <c r="C86" s="1" t="s">
        <v>534</v>
      </c>
      <c r="D86" s="1" t="s">
        <v>453</v>
      </c>
      <c r="E86" s="1">
        <v>16</v>
      </c>
      <c r="F86" s="132">
        <v>3</v>
      </c>
      <c r="G86" s="152">
        <v>0.26</v>
      </c>
      <c r="H86" s="133">
        <v>0.27</v>
      </c>
    </row>
    <row r="87" spans="1:8" ht="15.75">
      <c r="A87" s="1" t="s">
        <v>219</v>
      </c>
      <c r="B87" s="2" t="s">
        <v>478</v>
      </c>
      <c r="C87" s="1" t="s">
        <v>535</v>
      </c>
      <c r="D87" s="1" t="s">
        <v>455</v>
      </c>
      <c r="E87" s="1">
        <v>3</v>
      </c>
      <c r="F87" s="132">
        <v>5</v>
      </c>
      <c r="G87" s="152">
        <v>0.41</v>
      </c>
      <c r="H87" s="133">
        <v>0.4</v>
      </c>
    </row>
    <row r="88" spans="1:8" ht="15.75">
      <c r="A88" s="1" t="s">
        <v>220</v>
      </c>
      <c r="B88" s="2" t="s">
        <v>458</v>
      </c>
      <c r="C88" s="1" t="s">
        <v>536</v>
      </c>
      <c r="D88" s="1" t="s">
        <v>537</v>
      </c>
      <c r="E88" s="1">
        <v>3</v>
      </c>
      <c r="F88" s="132">
        <v>1</v>
      </c>
      <c r="G88" s="152">
        <v>0.49</v>
      </c>
      <c r="H88" s="133">
        <v>0.44</v>
      </c>
    </row>
    <row r="89" spans="1:8" ht="15.75">
      <c r="A89" s="1" t="s">
        <v>221</v>
      </c>
      <c r="B89" s="2" t="s">
        <v>492</v>
      </c>
      <c r="C89" s="1" t="s">
        <v>534</v>
      </c>
      <c r="D89" s="1" t="s">
        <v>453</v>
      </c>
      <c r="E89" s="1">
        <v>4</v>
      </c>
      <c r="F89" s="132" t="s">
        <v>462</v>
      </c>
      <c r="G89" s="152">
        <v>0.26</v>
      </c>
      <c r="H89" s="133">
        <v>0.27</v>
      </c>
    </row>
    <row r="90" spans="1:8" ht="15.75">
      <c r="A90" s="1" t="s">
        <v>222</v>
      </c>
      <c r="B90" s="2" t="s">
        <v>461</v>
      </c>
      <c r="C90" s="1" t="s">
        <v>536</v>
      </c>
      <c r="D90" s="1" t="s">
        <v>537</v>
      </c>
      <c r="E90" s="1">
        <v>8</v>
      </c>
      <c r="F90" s="132">
        <v>2</v>
      </c>
      <c r="G90" s="152">
        <v>0.49</v>
      </c>
      <c r="H90" s="133">
        <v>0.44</v>
      </c>
    </row>
    <row r="91" spans="1:8" ht="15.75">
      <c r="A91" s="1" t="s">
        <v>223</v>
      </c>
      <c r="B91" s="2" t="s">
        <v>489</v>
      </c>
      <c r="C91" s="1" t="s">
        <v>539</v>
      </c>
      <c r="D91" s="1" t="s">
        <v>460</v>
      </c>
      <c r="E91" s="1">
        <v>4</v>
      </c>
      <c r="F91" s="132">
        <v>4</v>
      </c>
      <c r="G91" s="152">
        <v>0.48</v>
      </c>
      <c r="H91" s="133">
        <v>0.42</v>
      </c>
    </row>
    <row r="92" spans="1:8" ht="15.75">
      <c r="A92" s="1" t="s">
        <v>224</v>
      </c>
      <c r="B92" s="2" t="s">
        <v>478</v>
      </c>
      <c r="C92" s="1" t="s">
        <v>540</v>
      </c>
      <c r="D92" s="1" t="s">
        <v>453</v>
      </c>
      <c r="E92" s="1">
        <v>12</v>
      </c>
      <c r="F92" s="132">
        <v>2</v>
      </c>
      <c r="G92" s="152">
        <v>0.2</v>
      </c>
      <c r="H92" s="133">
        <v>0.27</v>
      </c>
    </row>
    <row r="93" spans="1:8" ht="15.75">
      <c r="A93" s="1" t="s">
        <v>225</v>
      </c>
      <c r="B93" s="2" t="s">
        <v>477</v>
      </c>
      <c r="C93" s="1" t="s">
        <v>541</v>
      </c>
      <c r="D93" s="1" t="s">
        <v>455</v>
      </c>
      <c r="E93" s="1">
        <v>5</v>
      </c>
      <c r="F93" s="132">
        <v>4</v>
      </c>
      <c r="G93" s="152">
        <v>0.37</v>
      </c>
      <c r="H93" s="133">
        <v>0.4</v>
      </c>
    </row>
    <row r="94" spans="1:8" ht="15.75">
      <c r="A94" s="1" t="s">
        <v>226</v>
      </c>
      <c r="B94" s="2" t="s">
        <v>467</v>
      </c>
      <c r="C94" s="1" t="s">
        <v>457</v>
      </c>
      <c r="D94" s="1" t="s">
        <v>453</v>
      </c>
      <c r="E94" s="1">
        <v>20</v>
      </c>
      <c r="F94" s="132">
        <v>5</v>
      </c>
      <c r="G94" s="152">
        <v>0.3</v>
      </c>
      <c r="H94" s="133">
        <v>0.27</v>
      </c>
    </row>
    <row r="95" spans="1:8" ht="15.75">
      <c r="A95" s="1" t="s">
        <v>227</v>
      </c>
      <c r="B95" s="2" t="s">
        <v>494</v>
      </c>
      <c r="C95" s="1" t="s">
        <v>534</v>
      </c>
      <c r="D95" s="1" t="s">
        <v>453</v>
      </c>
      <c r="E95" s="1">
        <v>10</v>
      </c>
      <c r="F95" s="132">
        <v>1</v>
      </c>
      <c r="G95" s="152">
        <v>0.26</v>
      </c>
      <c r="H95" s="133">
        <v>0.27</v>
      </c>
    </row>
    <row r="96" spans="1:8" ht="15.75">
      <c r="A96" s="1" t="s">
        <v>228</v>
      </c>
      <c r="B96" s="2" t="s">
        <v>500</v>
      </c>
      <c r="C96" s="1" t="s">
        <v>538</v>
      </c>
      <c r="D96" s="1" t="s">
        <v>460</v>
      </c>
      <c r="E96" s="1">
        <v>4</v>
      </c>
      <c r="F96" s="132">
        <v>2</v>
      </c>
      <c r="G96" s="152">
        <v>0.22</v>
      </c>
      <c r="H96" s="133">
        <v>0.42</v>
      </c>
    </row>
    <row r="97" spans="1:8" ht="15.75">
      <c r="A97" s="1" t="s">
        <v>229</v>
      </c>
      <c r="B97" s="2" t="s">
        <v>464</v>
      </c>
      <c r="C97" s="1" t="s">
        <v>535</v>
      </c>
      <c r="D97" s="1" t="s">
        <v>455</v>
      </c>
      <c r="E97" s="1">
        <v>5</v>
      </c>
      <c r="F97" s="132">
        <v>5</v>
      </c>
      <c r="G97" s="152">
        <v>0.41</v>
      </c>
      <c r="H97" s="133">
        <v>0.4</v>
      </c>
    </row>
    <row r="98" spans="1:8" ht="15.75">
      <c r="A98" s="1" t="s">
        <v>230</v>
      </c>
      <c r="B98" s="2" t="s">
        <v>465</v>
      </c>
      <c r="C98" s="1" t="s">
        <v>540</v>
      </c>
      <c r="D98" s="1" t="s">
        <v>453</v>
      </c>
      <c r="E98" s="1">
        <v>3</v>
      </c>
      <c r="F98" s="132">
        <v>2</v>
      </c>
      <c r="G98" s="152">
        <v>0.2</v>
      </c>
      <c r="H98" s="133">
        <v>0.27</v>
      </c>
    </row>
    <row r="99" spans="1:8" ht="15.75">
      <c r="A99" s="1" t="s">
        <v>231</v>
      </c>
      <c r="B99" s="2" t="s">
        <v>469</v>
      </c>
      <c r="C99" s="1" t="s">
        <v>457</v>
      </c>
      <c r="D99" s="1" t="s">
        <v>453</v>
      </c>
      <c r="E99" s="1">
        <v>6</v>
      </c>
      <c r="F99" s="132">
        <v>2</v>
      </c>
      <c r="G99" s="152">
        <v>0.3</v>
      </c>
      <c r="H99" s="133">
        <v>0.27</v>
      </c>
    </row>
    <row r="100" spans="1:8" ht="15.75">
      <c r="A100" s="1" t="s">
        <v>232</v>
      </c>
      <c r="B100" s="2" t="s">
        <v>481</v>
      </c>
      <c r="C100" s="1" t="s">
        <v>538</v>
      </c>
      <c r="D100" s="1" t="s">
        <v>460</v>
      </c>
      <c r="E100" s="1">
        <v>4</v>
      </c>
      <c r="F100" s="132">
        <v>5</v>
      </c>
      <c r="G100" s="152">
        <v>0.22</v>
      </c>
      <c r="H100" s="133">
        <v>0.42</v>
      </c>
    </row>
    <row r="101" spans="1:8" ht="15.75">
      <c r="A101" s="1" t="s">
        <v>233</v>
      </c>
      <c r="B101" s="2" t="s">
        <v>490</v>
      </c>
      <c r="C101" s="1" t="s">
        <v>457</v>
      </c>
      <c r="D101" s="1" t="s">
        <v>453</v>
      </c>
      <c r="E101" s="1">
        <v>39</v>
      </c>
      <c r="F101" s="132">
        <v>27</v>
      </c>
      <c r="G101" s="152">
        <v>0.3</v>
      </c>
      <c r="H101" s="133">
        <v>0.27</v>
      </c>
    </row>
    <row r="102" spans="1:8" ht="15.75">
      <c r="A102" s="1" t="s">
        <v>234</v>
      </c>
      <c r="B102" s="2" t="s">
        <v>490</v>
      </c>
      <c r="C102" s="1" t="s">
        <v>457</v>
      </c>
      <c r="D102" s="1" t="s">
        <v>453</v>
      </c>
      <c r="E102" s="1">
        <v>10</v>
      </c>
      <c r="F102" s="132">
        <v>6</v>
      </c>
      <c r="G102" s="152">
        <v>0.3</v>
      </c>
      <c r="H102" s="133">
        <v>0.27</v>
      </c>
    </row>
    <row r="103" spans="1:8" ht="15.75">
      <c r="A103" s="1" t="s">
        <v>235</v>
      </c>
      <c r="B103" s="2" t="s">
        <v>490</v>
      </c>
      <c r="C103" s="1" t="s">
        <v>457</v>
      </c>
      <c r="D103" s="1" t="s">
        <v>453</v>
      </c>
      <c r="E103" s="1">
        <v>8</v>
      </c>
      <c r="F103" s="132">
        <v>2</v>
      </c>
      <c r="G103" s="152">
        <v>0.3</v>
      </c>
      <c r="H103" s="133">
        <v>0.27</v>
      </c>
    </row>
    <row r="104" spans="1:8" ht="15.75">
      <c r="A104" s="1" t="s">
        <v>236</v>
      </c>
      <c r="B104" s="2" t="s">
        <v>494</v>
      </c>
      <c r="C104" s="1" t="s">
        <v>534</v>
      </c>
      <c r="D104" s="1" t="s">
        <v>453</v>
      </c>
      <c r="E104" s="1">
        <v>9</v>
      </c>
      <c r="F104" s="132">
        <v>1</v>
      </c>
      <c r="G104" s="152">
        <v>0.26</v>
      </c>
      <c r="H104" s="133">
        <v>0.27</v>
      </c>
    </row>
    <row r="105" spans="1:8" ht="15.75">
      <c r="A105" s="1" t="s">
        <v>237</v>
      </c>
      <c r="B105" s="2" t="s">
        <v>490</v>
      </c>
      <c r="C105" s="1" t="s">
        <v>457</v>
      </c>
      <c r="D105" s="1" t="s">
        <v>453</v>
      </c>
      <c r="E105" s="1">
        <v>4</v>
      </c>
      <c r="F105" s="132">
        <v>3</v>
      </c>
      <c r="G105" s="152">
        <v>0.3</v>
      </c>
      <c r="H105" s="133">
        <v>0.27</v>
      </c>
    </row>
    <row r="106" spans="1:8" ht="15.75">
      <c r="A106" s="1" t="s">
        <v>238</v>
      </c>
      <c r="B106" s="2" t="s">
        <v>478</v>
      </c>
      <c r="C106" s="1" t="s">
        <v>535</v>
      </c>
      <c r="D106" s="1" t="s">
        <v>455</v>
      </c>
      <c r="E106" s="1">
        <v>15</v>
      </c>
      <c r="F106" s="132">
        <v>7</v>
      </c>
      <c r="G106" s="152">
        <v>0.41</v>
      </c>
      <c r="H106" s="133">
        <v>0.4</v>
      </c>
    </row>
    <row r="107" spans="1:8" ht="15.75">
      <c r="A107" s="1" t="s">
        <v>239</v>
      </c>
      <c r="B107" s="2" t="s">
        <v>452</v>
      </c>
      <c r="C107" s="1" t="s">
        <v>534</v>
      </c>
      <c r="D107" s="1" t="s">
        <v>453</v>
      </c>
      <c r="E107" s="1">
        <v>34</v>
      </c>
      <c r="F107" s="132">
        <v>16</v>
      </c>
      <c r="G107" s="152">
        <v>0.26</v>
      </c>
      <c r="H107" s="133">
        <v>0.27</v>
      </c>
    </row>
    <row r="108" spans="1:8" ht="15.75">
      <c r="A108" s="1" t="s">
        <v>240</v>
      </c>
      <c r="B108" s="2" t="s">
        <v>139</v>
      </c>
      <c r="C108" s="1" t="s">
        <v>539</v>
      </c>
      <c r="D108" s="1" t="s">
        <v>460</v>
      </c>
      <c r="E108" s="1">
        <v>18</v>
      </c>
      <c r="F108" s="132">
        <v>8</v>
      </c>
      <c r="G108" s="152">
        <v>0.48</v>
      </c>
      <c r="H108" s="133">
        <v>0.42</v>
      </c>
    </row>
    <row r="109" spans="1:8" ht="15.75">
      <c r="A109" s="1" t="s">
        <v>241</v>
      </c>
      <c r="B109" s="2" t="s">
        <v>465</v>
      </c>
      <c r="C109" s="1" t="s">
        <v>540</v>
      </c>
      <c r="D109" s="1" t="s">
        <v>453</v>
      </c>
      <c r="E109" s="1">
        <v>4</v>
      </c>
      <c r="F109" s="132">
        <v>2</v>
      </c>
      <c r="G109" s="152">
        <v>0.2</v>
      </c>
      <c r="H109" s="133">
        <v>0.27</v>
      </c>
    </row>
    <row r="110" spans="1:8" ht="15.75">
      <c r="A110" s="1" t="s">
        <v>242</v>
      </c>
      <c r="B110" s="2" t="s">
        <v>490</v>
      </c>
      <c r="C110" s="1" t="s">
        <v>457</v>
      </c>
      <c r="D110" s="1" t="s">
        <v>453</v>
      </c>
      <c r="E110" s="1">
        <v>6</v>
      </c>
      <c r="F110" s="132">
        <v>1</v>
      </c>
      <c r="G110" s="152">
        <v>0.3</v>
      </c>
      <c r="H110" s="133">
        <v>0.27</v>
      </c>
    </row>
    <row r="111" spans="1:8" ht="15.75">
      <c r="A111" s="1" t="s">
        <v>243</v>
      </c>
      <c r="B111" s="2" t="s">
        <v>452</v>
      </c>
      <c r="C111" s="1" t="s">
        <v>534</v>
      </c>
      <c r="D111" s="1" t="s">
        <v>453</v>
      </c>
      <c r="E111" s="1">
        <v>5</v>
      </c>
      <c r="F111" s="132" t="s">
        <v>462</v>
      </c>
      <c r="G111" s="152">
        <v>0.26</v>
      </c>
      <c r="H111" s="133">
        <v>0.27</v>
      </c>
    </row>
    <row r="112" spans="1:8" ht="15.75">
      <c r="A112" s="1" t="s">
        <v>244</v>
      </c>
      <c r="B112" s="2" t="s">
        <v>478</v>
      </c>
      <c r="C112" s="1" t="s">
        <v>535</v>
      </c>
      <c r="D112" s="1" t="s">
        <v>455</v>
      </c>
      <c r="E112" s="1">
        <v>12</v>
      </c>
      <c r="F112" s="132">
        <v>1</v>
      </c>
      <c r="G112" s="152">
        <v>0.41</v>
      </c>
      <c r="H112" s="133">
        <v>0.4</v>
      </c>
    </row>
    <row r="113" spans="1:8" ht="15.75">
      <c r="A113" s="1" t="s">
        <v>245</v>
      </c>
      <c r="B113" s="2" t="s">
        <v>458</v>
      </c>
      <c r="C113" s="1" t="s">
        <v>536</v>
      </c>
      <c r="D113" s="1" t="s">
        <v>537</v>
      </c>
      <c r="E113" s="1">
        <v>2</v>
      </c>
      <c r="F113" s="132">
        <v>1</v>
      </c>
      <c r="G113" s="152">
        <v>0.49</v>
      </c>
      <c r="H113" s="133">
        <v>0.44</v>
      </c>
    </row>
    <row r="114" spans="1:8" ht="15.75">
      <c r="A114" s="1" t="s">
        <v>246</v>
      </c>
      <c r="B114" s="2" t="s">
        <v>467</v>
      </c>
      <c r="C114" s="1" t="s">
        <v>457</v>
      </c>
      <c r="D114" s="1" t="s">
        <v>453</v>
      </c>
      <c r="E114" s="1">
        <v>3</v>
      </c>
      <c r="F114" s="132" t="s">
        <v>462</v>
      </c>
      <c r="G114" s="152">
        <v>0.3</v>
      </c>
      <c r="H114" s="133">
        <v>0.27</v>
      </c>
    </row>
    <row r="115" spans="1:8" ht="15.75">
      <c r="A115" s="1" t="s">
        <v>247</v>
      </c>
      <c r="B115" s="2" t="s">
        <v>477</v>
      </c>
      <c r="C115" s="1" t="s">
        <v>541</v>
      </c>
      <c r="D115" s="1" t="s">
        <v>455</v>
      </c>
      <c r="E115" s="1">
        <v>5</v>
      </c>
      <c r="F115" s="132">
        <v>1</v>
      </c>
      <c r="G115" s="152">
        <v>0.37</v>
      </c>
      <c r="H115" s="133">
        <v>0.4</v>
      </c>
    </row>
    <row r="116" spans="1:8" ht="15.75">
      <c r="A116" s="1" t="s">
        <v>248</v>
      </c>
      <c r="B116" s="2" t="s">
        <v>481</v>
      </c>
      <c r="C116" s="1" t="s">
        <v>538</v>
      </c>
      <c r="D116" s="1" t="s">
        <v>460</v>
      </c>
      <c r="E116" s="1">
        <v>3</v>
      </c>
      <c r="F116" s="132">
        <v>2</v>
      </c>
      <c r="G116" s="152">
        <v>0.22</v>
      </c>
      <c r="H116" s="133">
        <v>0.42</v>
      </c>
    </row>
    <row r="117" spans="1:8" ht="15.75">
      <c r="A117" s="1" t="s">
        <v>249</v>
      </c>
      <c r="B117" s="2" t="s">
        <v>464</v>
      </c>
      <c r="C117" s="1" t="s">
        <v>535</v>
      </c>
      <c r="D117" s="1" t="s">
        <v>455</v>
      </c>
      <c r="E117" s="1">
        <v>17</v>
      </c>
      <c r="F117" s="132">
        <v>15</v>
      </c>
      <c r="G117" s="152">
        <v>0.41</v>
      </c>
      <c r="H117" s="133">
        <v>0.4</v>
      </c>
    </row>
    <row r="118" spans="1:8" ht="15.75">
      <c r="A118" s="1" t="s">
        <v>250</v>
      </c>
      <c r="B118" s="2" t="s">
        <v>475</v>
      </c>
      <c r="C118" s="1" t="s">
        <v>538</v>
      </c>
      <c r="D118" s="1" t="s">
        <v>460</v>
      </c>
      <c r="E118" s="1">
        <v>1</v>
      </c>
      <c r="F118" s="132">
        <v>2</v>
      </c>
      <c r="G118" s="152">
        <v>0.22</v>
      </c>
      <c r="H118" s="133">
        <v>0.42</v>
      </c>
    </row>
    <row r="119" spans="1:8" ht="15.75">
      <c r="A119" s="1" t="s">
        <v>251</v>
      </c>
      <c r="B119" s="2" t="s">
        <v>481</v>
      </c>
      <c r="C119" s="1" t="s">
        <v>538</v>
      </c>
      <c r="D119" s="1" t="s">
        <v>460</v>
      </c>
      <c r="E119" s="1">
        <v>1</v>
      </c>
      <c r="F119" s="132">
        <v>4</v>
      </c>
      <c r="G119" s="152">
        <v>0.22</v>
      </c>
      <c r="H119" s="133">
        <v>0.42</v>
      </c>
    </row>
    <row r="120" spans="1:8" ht="15.75">
      <c r="A120" s="1" t="s">
        <v>252</v>
      </c>
      <c r="B120" s="2" t="s">
        <v>466</v>
      </c>
      <c r="C120" s="1" t="s">
        <v>535</v>
      </c>
      <c r="D120" s="1" t="s">
        <v>455</v>
      </c>
      <c r="E120" s="1">
        <v>5</v>
      </c>
      <c r="F120" s="132">
        <v>21</v>
      </c>
      <c r="G120" s="152">
        <v>0.41</v>
      </c>
      <c r="H120" s="133">
        <v>0.4</v>
      </c>
    </row>
    <row r="121" spans="1:8" ht="15.75">
      <c r="A121" s="1" t="s">
        <v>253</v>
      </c>
      <c r="B121" s="2" t="s">
        <v>467</v>
      </c>
      <c r="C121" s="1" t="s">
        <v>457</v>
      </c>
      <c r="D121" s="1" t="s">
        <v>453</v>
      </c>
      <c r="E121" s="1">
        <v>19</v>
      </c>
      <c r="F121" s="132">
        <v>11</v>
      </c>
      <c r="G121" s="152">
        <v>0.3</v>
      </c>
      <c r="H121" s="133">
        <v>0.27</v>
      </c>
    </row>
    <row r="122" spans="1:8" ht="15.75">
      <c r="A122" s="1" t="s">
        <v>254</v>
      </c>
      <c r="B122" s="2" t="s">
        <v>467</v>
      </c>
      <c r="C122" s="1" t="s">
        <v>457</v>
      </c>
      <c r="D122" s="1" t="s">
        <v>453</v>
      </c>
      <c r="E122" s="1">
        <v>2</v>
      </c>
      <c r="F122" s="132">
        <v>1</v>
      </c>
      <c r="G122" s="152">
        <v>0.3</v>
      </c>
      <c r="H122" s="133">
        <v>0.27</v>
      </c>
    </row>
    <row r="123" spans="1:8" ht="15.75">
      <c r="A123" s="1" t="s">
        <v>255</v>
      </c>
      <c r="B123" s="2" t="s">
        <v>469</v>
      </c>
      <c r="C123" s="1" t="s">
        <v>457</v>
      </c>
      <c r="D123" s="1" t="s">
        <v>453</v>
      </c>
      <c r="E123" s="1">
        <v>21</v>
      </c>
      <c r="F123" s="132">
        <v>10</v>
      </c>
      <c r="G123" s="152">
        <v>0.3</v>
      </c>
      <c r="H123" s="133">
        <v>0.27</v>
      </c>
    </row>
    <row r="124" spans="1:8" ht="15.75">
      <c r="A124" s="1" t="s">
        <v>256</v>
      </c>
      <c r="B124" s="2" t="s">
        <v>470</v>
      </c>
      <c r="C124" s="1" t="s">
        <v>457</v>
      </c>
      <c r="D124" s="1" t="s">
        <v>453</v>
      </c>
      <c r="E124" s="1">
        <v>5</v>
      </c>
      <c r="F124" s="132">
        <v>1</v>
      </c>
      <c r="G124" s="152">
        <v>0.3</v>
      </c>
      <c r="H124" s="133">
        <v>0.27</v>
      </c>
    </row>
    <row r="125" spans="1:8" ht="15.75">
      <c r="A125" s="1" t="s">
        <v>257</v>
      </c>
      <c r="B125" s="2" t="s">
        <v>454</v>
      </c>
      <c r="C125" s="1" t="s">
        <v>535</v>
      </c>
      <c r="D125" s="1" t="s">
        <v>455</v>
      </c>
      <c r="E125" s="1">
        <v>5</v>
      </c>
      <c r="F125" s="132">
        <v>2</v>
      </c>
      <c r="G125" s="152">
        <v>0.41</v>
      </c>
      <c r="H125" s="133">
        <v>0.4</v>
      </c>
    </row>
    <row r="126" spans="1:8" ht="15.75">
      <c r="A126" s="1" t="s">
        <v>258</v>
      </c>
      <c r="B126" s="2" t="s">
        <v>461</v>
      </c>
      <c r="C126" s="1" t="s">
        <v>536</v>
      </c>
      <c r="D126" s="1" t="s">
        <v>537</v>
      </c>
      <c r="E126" s="1">
        <v>20</v>
      </c>
      <c r="F126" s="132">
        <v>24</v>
      </c>
      <c r="G126" s="152">
        <v>0.49</v>
      </c>
      <c r="H126" s="133">
        <v>0.44</v>
      </c>
    </row>
    <row r="127" spans="1:8" ht="15.75">
      <c r="A127" s="1" t="s">
        <v>259</v>
      </c>
      <c r="B127" s="2" t="s">
        <v>496</v>
      </c>
      <c r="C127" s="1" t="s">
        <v>472</v>
      </c>
      <c r="D127" s="1" t="s">
        <v>537</v>
      </c>
      <c r="E127" s="1">
        <v>24</v>
      </c>
      <c r="F127" s="132">
        <v>13</v>
      </c>
      <c r="G127" s="152">
        <v>0.3</v>
      </c>
      <c r="H127" s="133">
        <v>0.44</v>
      </c>
    </row>
    <row r="128" spans="1:8" ht="15.75">
      <c r="A128" s="1" t="s">
        <v>260</v>
      </c>
      <c r="B128" s="2" t="s">
        <v>476</v>
      </c>
      <c r="C128" s="1" t="s">
        <v>540</v>
      </c>
      <c r="D128" s="1" t="s">
        <v>453</v>
      </c>
      <c r="E128" s="1">
        <v>2</v>
      </c>
      <c r="F128" s="132">
        <v>1</v>
      </c>
      <c r="G128" s="152">
        <v>0.2</v>
      </c>
      <c r="H128" s="133">
        <v>0.27</v>
      </c>
    </row>
    <row r="129" spans="1:8" ht="15.75">
      <c r="A129" s="1" t="s">
        <v>261</v>
      </c>
      <c r="B129" s="2" t="s">
        <v>467</v>
      </c>
      <c r="C129" s="1" t="s">
        <v>457</v>
      </c>
      <c r="D129" s="1" t="s">
        <v>453</v>
      </c>
      <c r="E129" s="1">
        <v>6</v>
      </c>
      <c r="F129" s="132">
        <v>1</v>
      </c>
      <c r="G129" s="152">
        <v>0.3</v>
      </c>
      <c r="H129" s="133">
        <v>0.27</v>
      </c>
    </row>
    <row r="130" spans="1:8" ht="15.75">
      <c r="A130" s="1" t="s">
        <v>262</v>
      </c>
      <c r="B130" s="2" t="s">
        <v>497</v>
      </c>
      <c r="C130" s="1" t="s">
        <v>539</v>
      </c>
      <c r="D130" s="1" t="s">
        <v>460</v>
      </c>
      <c r="E130" s="1">
        <v>18</v>
      </c>
      <c r="F130" s="132">
        <v>15</v>
      </c>
      <c r="G130" s="152">
        <v>0.48</v>
      </c>
      <c r="H130" s="133">
        <v>0.42</v>
      </c>
    </row>
    <row r="131" spans="1:8" ht="15.75">
      <c r="A131" s="1" t="s">
        <v>263</v>
      </c>
      <c r="B131" s="2" t="s">
        <v>529</v>
      </c>
      <c r="C131" s="1" t="s">
        <v>534</v>
      </c>
      <c r="D131" s="1" t="s">
        <v>453</v>
      </c>
      <c r="E131" s="1">
        <v>8</v>
      </c>
      <c r="F131" s="132">
        <v>1</v>
      </c>
      <c r="G131" s="152">
        <v>0.26</v>
      </c>
      <c r="H131" s="133">
        <v>0.27</v>
      </c>
    </row>
    <row r="132" spans="1:8" ht="15.75">
      <c r="A132" s="1" t="s">
        <v>264</v>
      </c>
      <c r="B132" s="2" t="s">
        <v>452</v>
      </c>
      <c r="C132" s="1" t="s">
        <v>534</v>
      </c>
      <c r="D132" s="1" t="s">
        <v>453</v>
      </c>
      <c r="E132" s="1">
        <v>99</v>
      </c>
      <c r="F132" s="132">
        <v>31</v>
      </c>
      <c r="G132" s="152">
        <v>0.26</v>
      </c>
      <c r="H132" s="133">
        <v>0.27</v>
      </c>
    </row>
    <row r="133" spans="1:8" ht="15.75">
      <c r="A133" s="1" t="s">
        <v>265</v>
      </c>
      <c r="B133" s="2" t="s">
        <v>485</v>
      </c>
      <c r="C133" s="1" t="s">
        <v>535</v>
      </c>
      <c r="D133" s="1" t="s">
        <v>455</v>
      </c>
      <c r="E133" s="1">
        <v>9</v>
      </c>
      <c r="F133" s="132" t="s">
        <v>462</v>
      </c>
      <c r="G133" s="152">
        <v>0.41</v>
      </c>
      <c r="H133" s="133">
        <v>0.4</v>
      </c>
    </row>
    <row r="134" spans="1:8" ht="15.75">
      <c r="A134" s="1" t="s">
        <v>266</v>
      </c>
      <c r="B134" s="2" t="s">
        <v>465</v>
      </c>
      <c r="C134" s="1" t="s">
        <v>540</v>
      </c>
      <c r="D134" s="1" t="s">
        <v>453</v>
      </c>
      <c r="E134" s="1">
        <v>4</v>
      </c>
      <c r="F134" s="132">
        <v>2</v>
      </c>
      <c r="G134" s="152">
        <v>0.2</v>
      </c>
      <c r="H134" s="133">
        <v>0.27</v>
      </c>
    </row>
    <row r="135" spans="1:8" ht="15.75">
      <c r="A135" s="1" t="s">
        <v>267</v>
      </c>
      <c r="B135" s="2" t="s">
        <v>478</v>
      </c>
      <c r="C135" s="1" t="s">
        <v>535</v>
      </c>
      <c r="D135" s="1" t="s">
        <v>455</v>
      </c>
      <c r="E135" s="1">
        <v>43</v>
      </c>
      <c r="F135" s="132">
        <v>22</v>
      </c>
      <c r="G135" s="152">
        <v>0.41</v>
      </c>
      <c r="H135" s="133">
        <v>0.4</v>
      </c>
    </row>
    <row r="136" spans="1:8" ht="15.75">
      <c r="A136" s="1" t="s">
        <v>268</v>
      </c>
      <c r="B136" s="2" t="s">
        <v>484</v>
      </c>
      <c r="C136" s="1" t="s">
        <v>541</v>
      </c>
      <c r="D136" s="1" t="s">
        <v>455</v>
      </c>
      <c r="E136" s="1">
        <v>4</v>
      </c>
      <c r="F136" s="132" t="s">
        <v>462</v>
      </c>
      <c r="G136" s="152">
        <v>0.37</v>
      </c>
      <c r="H136" s="133">
        <v>0.4</v>
      </c>
    </row>
    <row r="137" spans="1:8" ht="15.75">
      <c r="A137" s="1" t="s">
        <v>269</v>
      </c>
      <c r="B137" s="2" t="s">
        <v>464</v>
      </c>
      <c r="C137" s="1" t="s">
        <v>535</v>
      </c>
      <c r="D137" s="1" t="s">
        <v>455</v>
      </c>
      <c r="E137" s="1">
        <v>3</v>
      </c>
      <c r="F137" s="132">
        <v>1</v>
      </c>
      <c r="G137" s="152">
        <v>0.41</v>
      </c>
      <c r="H137" s="133">
        <v>0.4</v>
      </c>
    </row>
    <row r="138" spans="1:8" ht="15.75">
      <c r="A138" s="1" t="s">
        <v>270</v>
      </c>
      <c r="B138" s="2" t="s">
        <v>476</v>
      </c>
      <c r="C138" s="1" t="s">
        <v>540</v>
      </c>
      <c r="D138" s="1" t="s">
        <v>453</v>
      </c>
      <c r="E138" s="1">
        <v>14</v>
      </c>
      <c r="F138" s="132">
        <v>12</v>
      </c>
      <c r="G138" s="152">
        <v>0.2</v>
      </c>
      <c r="H138" s="133">
        <v>0.27</v>
      </c>
    </row>
    <row r="139" spans="1:8" ht="15.75">
      <c r="A139" s="1" t="s">
        <v>271</v>
      </c>
      <c r="B139" s="2" t="s">
        <v>498</v>
      </c>
      <c r="C139" s="1" t="s">
        <v>540</v>
      </c>
      <c r="D139" s="1" t="s">
        <v>453</v>
      </c>
      <c r="E139" s="1">
        <v>3</v>
      </c>
      <c r="F139" s="132">
        <v>2</v>
      </c>
      <c r="G139" s="152">
        <v>0.2</v>
      </c>
      <c r="H139" s="133">
        <v>0.27</v>
      </c>
    </row>
    <row r="140" spans="1:8" ht="15.75">
      <c r="A140" s="1" t="s">
        <v>272</v>
      </c>
      <c r="B140" s="2" t="s">
        <v>490</v>
      </c>
      <c r="C140" s="1" t="s">
        <v>457</v>
      </c>
      <c r="D140" s="1" t="s">
        <v>453</v>
      </c>
      <c r="E140" s="1">
        <v>21</v>
      </c>
      <c r="F140" s="132">
        <v>31</v>
      </c>
      <c r="G140" s="152">
        <v>0.3</v>
      </c>
      <c r="H140" s="133">
        <v>0.27</v>
      </c>
    </row>
    <row r="141" spans="1:8" ht="15.75">
      <c r="A141" s="1" t="s">
        <v>273</v>
      </c>
      <c r="B141" s="2" t="s">
        <v>467</v>
      </c>
      <c r="C141" s="1" t="s">
        <v>457</v>
      </c>
      <c r="D141" s="1" t="s">
        <v>453</v>
      </c>
      <c r="E141" s="1">
        <v>3</v>
      </c>
      <c r="F141" s="132" t="s">
        <v>462</v>
      </c>
      <c r="G141" s="152">
        <v>0.3</v>
      </c>
      <c r="H141" s="133">
        <v>0.27</v>
      </c>
    </row>
    <row r="142" spans="1:8" ht="15.75">
      <c r="A142" s="1" t="s">
        <v>274</v>
      </c>
      <c r="B142" s="2" t="s">
        <v>458</v>
      </c>
      <c r="C142" s="1" t="s">
        <v>536</v>
      </c>
      <c r="D142" s="1" t="s">
        <v>537</v>
      </c>
      <c r="E142" s="1">
        <v>3</v>
      </c>
      <c r="F142" s="132" t="s">
        <v>462</v>
      </c>
      <c r="G142" s="152">
        <v>0.49</v>
      </c>
      <c r="H142" s="133">
        <v>0.44</v>
      </c>
    </row>
    <row r="143" spans="1:8" ht="15.75">
      <c r="A143" s="1" t="s">
        <v>275</v>
      </c>
      <c r="B143" s="2" t="s">
        <v>466</v>
      </c>
      <c r="C143" s="1" t="s">
        <v>535</v>
      </c>
      <c r="D143" s="1" t="s">
        <v>455</v>
      </c>
      <c r="E143" s="1">
        <v>3</v>
      </c>
      <c r="F143" s="132">
        <v>2</v>
      </c>
      <c r="G143" s="152">
        <v>0.41</v>
      </c>
      <c r="H143" s="133">
        <v>0.4</v>
      </c>
    </row>
    <row r="144" spans="1:8" ht="15.75">
      <c r="A144" s="1" t="s">
        <v>276</v>
      </c>
      <c r="B144" s="2" t="s">
        <v>468</v>
      </c>
      <c r="C144" s="1" t="s">
        <v>536</v>
      </c>
      <c r="D144" s="1" t="s">
        <v>537</v>
      </c>
      <c r="E144" s="1">
        <v>13</v>
      </c>
      <c r="F144" s="132" t="s">
        <v>462</v>
      </c>
      <c r="G144" s="152">
        <v>0.49</v>
      </c>
      <c r="H144" s="133">
        <v>0.44</v>
      </c>
    </row>
    <row r="145" spans="1:8" ht="15.75">
      <c r="A145" s="1" t="s">
        <v>277</v>
      </c>
      <c r="B145" s="2" t="s">
        <v>498</v>
      </c>
      <c r="C145" s="1" t="s">
        <v>457</v>
      </c>
      <c r="D145" s="1" t="s">
        <v>453</v>
      </c>
      <c r="E145" s="1">
        <v>13</v>
      </c>
      <c r="F145" s="132">
        <v>3</v>
      </c>
      <c r="G145" s="152">
        <v>0.3</v>
      </c>
      <c r="H145" s="133">
        <v>0.27</v>
      </c>
    </row>
    <row r="146" spans="1:8" ht="15.75">
      <c r="A146" s="1" t="s">
        <v>278</v>
      </c>
      <c r="B146" s="2" t="s">
        <v>461</v>
      </c>
      <c r="C146" s="1" t="s">
        <v>536</v>
      </c>
      <c r="D146" s="1" t="s">
        <v>537</v>
      </c>
      <c r="E146" s="1">
        <v>7</v>
      </c>
      <c r="F146" s="132">
        <v>4</v>
      </c>
      <c r="G146" s="152">
        <v>0.49</v>
      </c>
      <c r="H146" s="133">
        <v>0.44</v>
      </c>
    </row>
    <row r="147" spans="1:8" ht="15.75">
      <c r="A147" s="1" t="s">
        <v>279</v>
      </c>
      <c r="B147" s="2" t="s">
        <v>494</v>
      </c>
      <c r="C147" s="1" t="s">
        <v>534</v>
      </c>
      <c r="D147" s="1" t="s">
        <v>453</v>
      </c>
      <c r="E147" s="1">
        <v>4</v>
      </c>
      <c r="F147" s="132">
        <v>2</v>
      </c>
      <c r="G147" s="152">
        <v>0.26</v>
      </c>
      <c r="H147" s="133">
        <v>0.27</v>
      </c>
    </row>
    <row r="148" spans="1:8" ht="15.75">
      <c r="A148" s="1" t="s">
        <v>280</v>
      </c>
      <c r="B148" s="2" t="s">
        <v>488</v>
      </c>
      <c r="C148" s="1" t="s">
        <v>541</v>
      </c>
      <c r="D148" s="1" t="s">
        <v>455</v>
      </c>
      <c r="E148" s="1">
        <v>4</v>
      </c>
      <c r="F148" s="132">
        <v>1</v>
      </c>
      <c r="G148" s="152">
        <v>0.37</v>
      </c>
      <c r="H148" s="133">
        <v>0.4</v>
      </c>
    </row>
    <row r="149" spans="1:8" ht="15.75">
      <c r="A149" s="1" t="s">
        <v>281</v>
      </c>
      <c r="B149" s="2" t="s">
        <v>464</v>
      </c>
      <c r="C149" s="1" t="s">
        <v>535</v>
      </c>
      <c r="D149" s="1" t="s">
        <v>455</v>
      </c>
      <c r="E149" s="1">
        <v>12</v>
      </c>
      <c r="F149" s="132">
        <v>3</v>
      </c>
      <c r="G149" s="152">
        <v>0.41</v>
      </c>
      <c r="H149" s="133">
        <v>0.4</v>
      </c>
    </row>
    <row r="150" spans="1:8" ht="15.75">
      <c r="A150" s="1" t="s">
        <v>282</v>
      </c>
      <c r="B150" s="2" t="s">
        <v>479</v>
      </c>
      <c r="C150" s="1" t="s">
        <v>535</v>
      </c>
      <c r="D150" s="1" t="s">
        <v>455</v>
      </c>
      <c r="E150" s="1">
        <v>3</v>
      </c>
      <c r="F150" s="132">
        <v>1</v>
      </c>
      <c r="G150" s="152">
        <v>0.41</v>
      </c>
      <c r="H150" s="133">
        <v>0.4</v>
      </c>
    </row>
    <row r="151" spans="1:8" ht="15.75">
      <c r="A151" s="1" t="s">
        <v>283</v>
      </c>
      <c r="B151" s="2" t="s">
        <v>488</v>
      </c>
      <c r="C151" s="1" t="s">
        <v>541</v>
      </c>
      <c r="D151" s="1" t="s">
        <v>455</v>
      </c>
      <c r="E151" s="1">
        <v>50</v>
      </c>
      <c r="F151" s="132">
        <v>33</v>
      </c>
      <c r="G151" s="152">
        <v>0.37</v>
      </c>
      <c r="H151" s="133">
        <v>0.4</v>
      </c>
    </row>
    <row r="152" spans="1:8" ht="15.75">
      <c r="A152" s="1" t="s">
        <v>284</v>
      </c>
      <c r="B152" s="2" t="s">
        <v>466</v>
      </c>
      <c r="C152" s="1" t="s">
        <v>535</v>
      </c>
      <c r="D152" s="1" t="s">
        <v>455</v>
      </c>
      <c r="E152" s="1">
        <v>1</v>
      </c>
      <c r="F152" s="132">
        <v>1</v>
      </c>
      <c r="G152" s="152">
        <v>0.41</v>
      </c>
      <c r="H152" s="133">
        <v>0.4</v>
      </c>
    </row>
    <row r="153" spans="1:8" ht="15.75">
      <c r="A153" s="1" t="s">
        <v>285</v>
      </c>
      <c r="B153" s="2" t="s">
        <v>452</v>
      </c>
      <c r="C153" s="1" t="s">
        <v>534</v>
      </c>
      <c r="D153" s="1" t="s">
        <v>453</v>
      </c>
      <c r="E153" s="1">
        <v>7</v>
      </c>
      <c r="F153" s="132" t="s">
        <v>462</v>
      </c>
      <c r="G153" s="152">
        <v>0.26</v>
      </c>
      <c r="H153" s="133">
        <v>0.27</v>
      </c>
    </row>
    <row r="154" spans="1:8" ht="15.75">
      <c r="A154" s="1" t="s">
        <v>286</v>
      </c>
      <c r="B154" s="2" t="s">
        <v>498</v>
      </c>
      <c r="C154" s="1" t="s">
        <v>540</v>
      </c>
      <c r="D154" s="1" t="s">
        <v>453</v>
      </c>
      <c r="E154" s="1">
        <v>14</v>
      </c>
      <c r="F154" s="132">
        <v>9</v>
      </c>
      <c r="G154" s="152">
        <v>0.2</v>
      </c>
      <c r="H154" s="133">
        <v>0.27</v>
      </c>
    </row>
    <row r="155" spans="1:8" ht="15.75">
      <c r="A155" s="1" t="s">
        <v>287</v>
      </c>
      <c r="B155" s="2" t="s">
        <v>478</v>
      </c>
      <c r="C155" s="1" t="s">
        <v>535</v>
      </c>
      <c r="D155" s="1" t="s">
        <v>455</v>
      </c>
      <c r="E155" s="1">
        <v>7</v>
      </c>
      <c r="F155" s="132" t="s">
        <v>462</v>
      </c>
      <c r="G155" s="152">
        <v>0.41</v>
      </c>
      <c r="H155" s="133">
        <v>0.4</v>
      </c>
    </row>
    <row r="156" spans="1:8" ht="15.75">
      <c r="A156" s="1" t="s">
        <v>288</v>
      </c>
      <c r="B156" s="2" t="s">
        <v>466</v>
      </c>
      <c r="C156" s="1" t="s">
        <v>541</v>
      </c>
      <c r="D156" s="1" t="s">
        <v>455</v>
      </c>
      <c r="E156" s="1">
        <v>3</v>
      </c>
      <c r="F156" s="132">
        <v>5</v>
      </c>
      <c r="G156" s="152">
        <v>0.37</v>
      </c>
      <c r="H156" s="133">
        <v>0.4</v>
      </c>
    </row>
    <row r="157" spans="1:8" ht="15.75">
      <c r="A157" s="1" t="s">
        <v>289</v>
      </c>
      <c r="B157" s="2" t="s">
        <v>529</v>
      </c>
      <c r="C157" s="1" t="s">
        <v>534</v>
      </c>
      <c r="D157" s="1" t="s">
        <v>453</v>
      </c>
      <c r="E157" s="1">
        <v>19</v>
      </c>
      <c r="F157" s="132">
        <v>1</v>
      </c>
      <c r="G157" s="152">
        <v>0.26</v>
      </c>
      <c r="H157" s="133">
        <v>0.27</v>
      </c>
    </row>
    <row r="158" spans="1:8" ht="15.75">
      <c r="A158" s="1" t="s">
        <v>290</v>
      </c>
      <c r="B158" s="2" t="s">
        <v>478</v>
      </c>
      <c r="C158" s="1" t="s">
        <v>535</v>
      </c>
      <c r="D158" s="1" t="s">
        <v>455</v>
      </c>
      <c r="E158" s="1">
        <v>9</v>
      </c>
      <c r="F158" s="132" t="s">
        <v>462</v>
      </c>
      <c r="G158" s="152">
        <v>0.41</v>
      </c>
      <c r="H158" s="133">
        <v>0.4</v>
      </c>
    </row>
    <row r="159" spans="1:8" ht="15.75">
      <c r="A159" s="1" t="s">
        <v>291</v>
      </c>
      <c r="B159" s="2" t="s">
        <v>529</v>
      </c>
      <c r="C159" s="1" t="s">
        <v>534</v>
      </c>
      <c r="D159" s="1" t="s">
        <v>453</v>
      </c>
      <c r="E159" s="1">
        <v>9</v>
      </c>
      <c r="F159" s="132" t="s">
        <v>462</v>
      </c>
      <c r="G159" s="152">
        <v>0.26</v>
      </c>
      <c r="H159" s="133">
        <v>0.27</v>
      </c>
    </row>
    <row r="160" spans="1:8" ht="15.75">
      <c r="A160" s="1" t="s">
        <v>292</v>
      </c>
      <c r="B160" s="2" t="s">
        <v>490</v>
      </c>
      <c r="C160" s="1" t="s">
        <v>457</v>
      </c>
      <c r="D160" s="1" t="s">
        <v>453</v>
      </c>
      <c r="E160" s="1">
        <v>8</v>
      </c>
      <c r="F160" s="132">
        <v>2</v>
      </c>
      <c r="G160" s="152">
        <v>0.3</v>
      </c>
      <c r="H160" s="133">
        <v>0.27</v>
      </c>
    </row>
    <row r="161" spans="1:8" ht="15.75">
      <c r="A161" s="1" t="s">
        <v>293</v>
      </c>
      <c r="B161" s="2" t="s">
        <v>461</v>
      </c>
      <c r="C161" s="1" t="s">
        <v>536</v>
      </c>
      <c r="D161" s="1" t="s">
        <v>537</v>
      </c>
      <c r="E161" s="1">
        <v>6</v>
      </c>
      <c r="F161" s="132">
        <v>4</v>
      </c>
      <c r="G161" s="152">
        <v>0.49</v>
      </c>
      <c r="H161" s="133">
        <v>0.44</v>
      </c>
    </row>
    <row r="162" spans="1:8" ht="15.75">
      <c r="A162" s="1" t="s">
        <v>294</v>
      </c>
      <c r="B162" s="2" t="s">
        <v>464</v>
      </c>
      <c r="C162" s="1" t="s">
        <v>535</v>
      </c>
      <c r="D162" s="1" t="s">
        <v>455</v>
      </c>
      <c r="E162" s="1">
        <v>10</v>
      </c>
      <c r="F162" s="132">
        <v>8</v>
      </c>
      <c r="G162" s="152">
        <v>0.41</v>
      </c>
      <c r="H162" s="133">
        <v>0.4</v>
      </c>
    </row>
    <row r="163" spans="1:8" ht="15.75">
      <c r="A163" s="1" t="s">
        <v>295</v>
      </c>
      <c r="B163" s="2" t="s">
        <v>452</v>
      </c>
      <c r="C163" s="1" t="s">
        <v>534</v>
      </c>
      <c r="D163" s="1" t="s">
        <v>453</v>
      </c>
      <c r="E163" s="1">
        <v>3</v>
      </c>
      <c r="F163" s="132">
        <v>1</v>
      </c>
      <c r="G163" s="152">
        <v>0.26</v>
      </c>
      <c r="H163" s="133">
        <v>0.27</v>
      </c>
    </row>
    <row r="164" spans="1:8" ht="15.75">
      <c r="A164" s="1" t="s">
        <v>296</v>
      </c>
      <c r="B164" s="2" t="s">
        <v>459</v>
      </c>
      <c r="C164" s="1" t="s">
        <v>538</v>
      </c>
      <c r="D164" s="1" t="s">
        <v>460</v>
      </c>
      <c r="E164" s="1">
        <v>4</v>
      </c>
      <c r="F164" s="132" t="s">
        <v>462</v>
      </c>
      <c r="G164" s="152">
        <v>0.22</v>
      </c>
      <c r="H164" s="133">
        <v>0.42</v>
      </c>
    </row>
    <row r="165" spans="1:8" ht="15.75">
      <c r="A165" s="1" t="s">
        <v>297</v>
      </c>
      <c r="B165" s="2" t="s">
        <v>503</v>
      </c>
      <c r="C165" s="1" t="s">
        <v>538</v>
      </c>
      <c r="D165" s="1" t="s">
        <v>460</v>
      </c>
      <c r="E165" s="1">
        <v>24</v>
      </c>
      <c r="F165" s="132">
        <v>29</v>
      </c>
      <c r="G165" s="152">
        <v>0.22</v>
      </c>
      <c r="H165" s="133">
        <v>0.42</v>
      </c>
    </row>
    <row r="166" spans="1:8" ht="15.75">
      <c r="A166" s="1" t="s">
        <v>298</v>
      </c>
      <c r="B166" s="2" t="s">
        <v>499</v>
      </c>
      <c r="C166" s="1" t="s">
        <v>541</v>
      </c>
      <c r="D166" s="1" t="s">
        <v>455</v>
      </c>
      <c r="E166" s="1">
        <v>1</v>
      </c>
      <c r="F166" s="132">
        <v>1</v>
      </c>
      <c r="G166" s="152">
        <v>0.37</v>
      </c>
      <c r="H166" s="133">
        <v>0.4</v>
      </c>
    </row>
    <row r="167" spans="1:8" ht="15.75">
      <c r="A167" s="1" t="s">
        <v>299</v>
      </c>
      <c r="B167" s="2" t="s">
        <v>492</v>
      </c>
      <c r="C167" s="1" t="s">
        <v>534</v>
      </c>
      <c r="D167" s="1" t="s">
        <v>453</v>
      </c>
      <c r="E167" s="1">
        <v>5</v>
      </c>
      <c r="F167" s="132" t="s">
        <v>462</v>
      </c>
      <c r="G167" s="152">
        <v>0.26</v>
      </c>
      <c r="H167" s="133">
        <v>0.27</v>
      </c>
    </row>
    <row r="168" spans="1:8" ht="15.75">
      <c r="A168" s="1" t="s">
        <v>300</v>
      </c>
      <c r="B168" s="2" t="s">
        <v>471</v>
      </c>
      <c r="C168" s="1" t="s">
        <v>472</v>
      </c>
      <c r="D168" s="1" t="s">
        <v>537</v>
      </c>
      <c r="E168" s="1">
        <v>2</v>
      </c>
      <c r="F168" s="132" t="s">
        <v>462</v>
      </c>
      <c r="G168" s="152">
        <v>0.3</v>
      </c>
      <c r="H168" s="133">
        <v>0.44</v>
      </c>
    </row>
    <row r="169" spans="1:8" ht="15.75">
      <c r="A169" s="1" t="s">
        <v>301</v>
      </c>
      <c r="B169" s="2" t="s">
        <v>487</v>
      </c>
      <c r="C169" s="1" t="s">
        <v>540</v>
      </c>
      <c r="D169" s="1" t="s">
        <v>453</v>
      </c>
      <c r="E169" s="1">
        <v>22</v>
      </c>
      <c r="F169" s="132">
        <v>6</v>
      </c>
      <c r="G169" s="152">
        <v>0.2</v>
      </c>
      <c r="H169" s="133">
        <v>0.27</v>
      </c>
    </row>
    <row r="170" spans="1:8" ht="15.75">
      <c r="A170" s="1" t="s">
        <v>302</v>
      </c>
      <c r="B170" s="2" t="s">
        <v>454</v>
      </c>
      <c r="C170" s="1" t="s">
        <v>535</v>
      </c>
      <c r="D170" s="1" t="s">
        <v>455</v>
      </c>
      <c r="E170" s="1">
        <v>7</v>
      </c>
      <c r="F170" s="132" t="s">
        <v>462</v>
      </c>
      <c r="G170" s="152">
        <v>0.41</v>
      </c>
      <c r="H170" s="133">
        <v>0.4</v>
      </c>
    </row>
    <row r="171" spans="1:8" ht="15.75">
      <c r="A171" s="1" t="s">
        <v>303</v>
      </c>
      <c r="B171" s="2" t="s">
        <v>501</v>
      </c>
      <c r="C171" s="1" t="s">
        <v>541</v>
      </c>
      <c r="D171" s="1" t="s">
        <v>455</v>
      </c>
      <c r="E171" s="1">
        <v>9</v>
      </c>
      <c r="F171" s="132">
        <v>6</v>
      </c>
      <c r="G171" s="152">
        <v>0.37</v>
      </c>
      <c r="H171" s="133">
        <v>0.4</v>
      </c>
    </row>
    <row r="172" spans="1:8" ht="15.75">
      <c r="A172" s="1" t="s">
        <v>304</v>
      </c>
      <c r="B172" s="2" t="s">
        <v>494</v>
      </c>
      <c r="C172" s="1" t="s">
        <v>534</v>
      </c>
      <c r="D172" s="1" t="s">
        <v>453</v>
      </c>
      <c r="E172" s="1">
        <v>23</v>
      </c>
      <c r="F172" s="132">
        <v>13</v>
      </c>
      <c r="G172" s="152">
        <v>0.26</v>
      </c>
      <c r="H172" s="133">
        <v>0.27</v>
      </c>
    </row>
    <row r="173" spans="1:8" ht="15.75">
      <c r="A173" s="1" t="s">
        <v>305</v>
      </c>
      <c r="B173" s="2" t="s">
        <v>452</v>
      </c>
      <c r="C173" s="1" t="s">
        <v>534</v>
      </c>
      <c r="D173" s="1" t="s">
        <v>453</v>
      </c>
      <c r="E173" s="1">
        <v>7</v>
      </c>
      <c r="F173" s="132">
        <v>2</v>
      </c>
      <c r="G173" s="152">
        <v>0.26</v>
      </c>
      <c r="H173" s="133">
        <v>0.27</v>
      </c>
    </row>
    <row r="174" spans="1:8" ht="15.75">
      <c r="A174" s="1" t="s">
        <v>306</v>
      </c>
      <c r="B174" s="2" t="s">
        <v>139</v>
      </c>
      <c r="C174" s="1" t="s">
        <v>539</v>
      </c>
      <c r="D174" s="1" t="s">
        <v>460</v>
      </c>
      <c r="E174" s="1">
        <v>158</v>
      </c>
      <c r="F174" s="132">
        <v>72</v>
      </c>
      <c r="G174" s="152">
        <v>0.48</v>
      </c>
      <c r="H174" s="133">
        <v>0.42</v>
      </c>
    </row>
    <row r="175" spans="1:8" ht="15.75">
      <c r="A175" s="1" t="s">
        <v>307</v>
      </c>
      <c r="B175" s="2" t="s">
        <v>487</v>
      </c>
      <c r="C175" s="1" t="s">
        <v>535</v>
      </c>
      <c r="D175" s="1" t="s">
        <v>455</v>
      </c>
      <c r="E175" s="1">
        <v>27</v>
      </c>
      <c r="F175" s="132">
        <v>33</v>
      </c>
      <c r="G175" s="152">
        <v>0.41</v>
      </c>
      <c r="H175" s="133">
        <v>0.4</v>
      </c>
    </row>
    <row r="176" spans="1:8" ht="15.75">
      <c r="A176" s="1" t="s">
        <v>308</v>
      </c>
      <c r="B176" s="2" t="s">
        <v>452</v>
      </c>
      <c r="C176" s="1" t="s">
        <v>534</v>
      </c>
      <c r="D176" s="1" t="s">
        <v>453</v>
      </c>
      <c r="E176" s="1">
        <v>5</v>
      </c>
      <c r="F176" s="132">
        <v>4</v>
      </c>
      <c r="G176" s="152">
        <v>0.26</v>
      </c>
      <c r="H176" s="133">
        <v>0.27</v>
      </c>
    </row>
    <row r="177" spans="1:8" ht="15.75">
      <c r="A177" s="1" t="s">
        <v>309</v>
      </c>
      <c r="B177" s="2" t="s">
        <v>486</v>
      </c>
      <c r="C177" s="1" t="s">
        <v>457</v>
      </c>
      <c r="D177" s="1" t="s">
        <v>453</v>
      </c>
      <c r="E177" s="1">
        <v>2</v>
      </c>
      <c r="F177" s="132">
        <v>2</v>
      </c>
      <c r="G177" s="152">
        <v>0.3</v>
      </c>
      <c r="H177" s="133">
        <v>0.27</v>
      </c>
    </row>
    <row r="178" spans="1:8" ht="15.75">
      <c r="A178" s="1" t="s">
        <v>310</v>
      </c>
      <c r="B178" s="2" t="s">
        <v>456</v>
      </c>
      <c r="C178" s="1" t="s">
        <v>457</v>
      </c>
      <c r="D178" s="1" t="s">
        <v>453</v>
      </c>
      <c r="E178" s="1">
        <v>8</v>
      </c>
      <c r="F178" s="132">
        <v>2</v>
      </c>
      <c r="G178" s="152">
        <v>0.3</v>
      </c>
      <c r="H178" s="133">
        <v>0.27</v>
      </c>
    </row>
    <row r="179" spans="1:8" ht="15.75">
      <c r="A179" s="1" t="s">
        <v>311</v>
      </c>
      <c r="B179" s="2" t="s">
        <v>466</v>
      </c>
      <c r="C179" s="1" t="s">
        <v>535</v>
      </c>
      <c r="D179" s="1" t="s">
        <v>455</v>
      </c>
      <c r="E179" s="1">
        <v>18</v>
      </c>
      <c r="F179" s="132">
        <v>22</v>
      </c>
      <c r="G179" s="152">
        <v>0.41</v>
      </c>
      <c r="H179" s="133">
        <v>0.4</v>
      </c>
    </row>
    <row r="180" spans="1:8" ht="15.75">
      <c r="A180" s="1" t="s">
        <v>312</v>
      </c>
      <c r="B180" s="2" t="s">
        <v>454</v>
      </c>
      <c r="C180" s="1" t="s">
        <v>535</v>
      </c>
      <c r="D180" s="1" t="s">
        <v>455</v>
      </c>
      <c r="E180" s="1">
        <v>7</v>
      </c>
      <c r="F180" s="132" t="s">
        <v>462</v>
      </c>
      <c r="G180" s="152">
        <v>0.41</v>
      </c>
      <c r="H180" s="133">
        <v>0.4</v>
      </c>
    </row>
    <row r="181" spans="1:8" ht="15.75">
      <c r="A181" s="1" t="s">
        <v>313</v>
      </c>
      <c r="B181" s="2" t="s">
        <v>452</v>
      </c>
      <c r="C181" s="1" t="s">
        <v>534</v>
      </c>
      <c r="D181" s="1" t="s">
        <v>453</v>
      </c>
      <c r="E181" s="1">
        <v>11</v>
      </c>
      <c r="F181" s="132">
        <v>2</v>
      </c>
      <c r="G181" s="152">
        <v>0.26</v>
      </c>
      <c r="H181" s="133">
        <v>0.27</v>
      </c>
    </row>
    <row r="182" spans="1:8" ht="15.75">
      <c r="A182" s="1" t="s">
        <v>314</v>
      </c>
      <c r="B182" s="2" t="s">
        <v>489</v>
      </c>
      <c r="C182" s="1" t="s">
        <v>539</v>
      </c>
      <c r="D182" s="1" t="s">
        <v>460</v>
      </c>
      <c r="E182" s="1">
        <v>5</v>
      </c>
      <c r="F182" s="132">
        <v>1</v>
      </c>
      <c r="G182" s="152">
        <v>0.48</v>
      </c>
      <c r="H182" s="133">
        <v>0.42</v>
      </c>
    </row>
    <row r="183" spans="1:8" ht="15.75">
      <c r="A183" s="1" t="s">
        <v>315</v>
      </c>
      <c r="B183" s="2" t="s">
        <v>490</v>
      </c>
      <c r="C183" s="1" t="s">
        <v>457</v>
      </c>
      <c r="D183" s="1" t="s">
        <v>453</v>
      </c>
      <c r="E183" s="1">
        <v>7</v>
      </c>
      <c r="F183" s="132">
        <v>3</v>
      </c>
      <c r="G183" s="152">
        <v>0.3</v>
      </c>
      <c r="H183" s="133">
        <v>0.27</v>
      </c>
    </row>
    <row r="184" spans="1:8" ht="15.75">
      <c r="A184" s="1" t="s">
        <v>316</v>
      </c>
      <c r="B184" s="2" t="s">
        <v>498</v>
      </c>
      <c r="C184" s="1" t="s">
        <v>540</v>
      </c>
      <c r="D184" s="1" t="s">
        <v>453</v>
      </c>
      <c r="E184" s="1">
        <v>30</v>
      </c>
      <c r="F184" s="132">
        <v>12</v>
      </c>
      <c r="G184" s="152">
        <v>0.2</v>
      </c>
      <c r="H184" s="133">
        <v>0.27</v>
      </c>
    </row>
    <row r="185" spans="1:8" ht="15.75">
      <c r="A185" s="1" t="s">
        <v>317</v>
      </c>
      <c r="B185" s="2" t="s">
        <v>139</v>
      </c>
      <c r="C185" s="1" t="s">
        <v>539</v>
      </c>
      <c r="D185" s="1" t="s">
        <v>460</v>
      </c>
      <c r="E185" s="1">
        <v>5</v>
      </c>
      <c r="F185" s="132" t="s">
        <v>462</v>
      </c>
      <c r="G185" s="152">
        <v>0.48</v>
      </c>
      <c r="H185" s="133">
        <v>0.42</v>
      </c>
    </row>
    <row r="186" spans="1:8" ht="15.75">
      <c r="A186" s="1" t="s">
        <v>318</v>
      </c>
      <c r="B186" s="2" t="s">
        <v>490</v>
      </c>
      <c r="C186" s="1" t="s">
        <v>457</v>
      </c>
      <c r="D186" s="1" t="s">
        <v>453</v>
      </c>
      <c r="E186" s="1">
        <v>58</v>
      </c>
      <c r="F186" s="132">
        <v>36</v>
      </c>
      <c r="G186" s="152">
        <v>0.3</v>
      </c>
      <c r="H186" s="133">
        <v>0.27</v>
      </c>
    </row>
    <row r="187" spans="1:8" ht="15.75">
      <c r="A187" s="1" t="s">
        <v>319</v>
      </c>
      <c r="B187" s="2" t="s">
        <v>468</v>
      </c>
      <c r="C187" s="1" t="s">
        <v>536</v>
      </c>
      <c r="D187" s="1" t="s">
        <v>537</v>
      </c>
      <c r="E187" s="1">
        <v>16</v>
      </c>
      <c r="F187" s="132">
        <v>10</v>
      </c>
      <c r="G187" s="152">
        <v>0.49</v>
      </c>
      <c r="H187" s="133">
        <v>0.44</v>
      </c>
    </row>
    <row r="188" spans="1:8" ht="15.75">
      <c r="A188" s="1" t="s">
        <v>320</v>
      </c>
      <c r="B188" s="2" t="s">
        <v>466</v>
      </c>
      <c r="C188" s="1" t="s">
        <v>535</v>
      </c>
      <c r="D188" s="1" t="s">
        <v>455</v>
      </c>
      <c r="E188" s="1">
        <v>32</v>
      </c>
      <c r="F188" s="132">
        <v>24</v>
      </c>
      <c r="G188" s="152">
        <v>0.41</v>
      </c>
      <c r="H188" s="133">
        <v>0.4</v>
      </c>
    </row>
    <row r="189" spans="1:8" ht="15.75">
      <c r="A189" s="1" t="s">
        <v>321</v>
      </c>
      <c r="B189" s="2" t="s">
        <v>493</v>
      </c>
      <c r="C189" s="1" t="s">
        <v>535</v>
      </c>
      <c r="D189" s="1" t="s">
        <v>455</v>
      </c>
      <c r="E189" s="1">
        <v>54</v>
      </c>
      <c r="F189" s="132">
        <v>40</v>
      </c>
      <c r="G189" s="152">
        <v>0.41</v>
      </c>
      <c r="H189" s="133">
        <v>0.4</v>
      </c>
    </row>
    <row r="190" spans="1:8" ht="15.75">
      <c r="A190" s="1" t="s">
        <v>322</v>
      </c>
      <c r="B190" s="2" t="s">
        <v>475</v>
      </c>
      <c r="C190" s="1" t="s">
        <v>538</v>
      </c>
      <c r="D190" s="1" t="s">
        <v>460</v>
      </c>
      <c r="E190" s="1">
        <v>5</v>
      </c>
      <c r="F190" s="132">
        <v>2</v>
      </c>
      <c r="G190" s="152">
        <v>0.22</v>
      </c>
      <c r="H190" s="133">
        <v>0.42</v>
      </c>
    </row>
    <row r="191" spans="1:8" ht="15.75">
      <c r="A191" s="1" t="s">
        <v>323</v>
      </c>
      <c r="B191" s="2" t="s">
        <v>465</v>
      </c>
      <c r="C191" s="1" t="s">
        <v>540</v>
      </c>
      <c r="D191" s="1" t="s">
        <v>453</v>
      </c>
      <c r="E191" s="1">
        <v>11</v>
      </c>
      <c r="F191" s="132">
        <v>8</v>
      </c>
      <c r="G191" s="152">
        <v>0.2</v>
      </c>
      <c r="H191" s="133">
        <v>0.27</v>
      </c>
    </row>
    <row r="192" spans="1:8" ht="15.75">
      <c r="A192" s="1" t="s">
        <v>324</v>
      </c>
      <c r="B192" s="2" t="s">
        <v>139</v>
      </c>
      <c r="C192" s="1" t="s">
        <v>539</v>
      </c>
      <c r="D192" s="1" t="s">
        <v>460</v>
      </c>
      <c r="E192" s="1">
        <v>7</v>
      </c>
      <c r="F192" s="132">
        <v>3</v>
      </c>
      <c r="G192" s="152">
        <v>0.48</v>
      </c>
      <c r="H192" s="133">
        <v>0.42</v>
      </c>
    </row>
    <row r="193" spans="1:8" ht="15.75">
      <c r="A193" s="1" t="s">
        <v>325</v>
      </c>
      <c r="B193" s="2" t="s">
        <v>468</v>
      </c>
      <c r="C193" s="1" t="s">
        <v>536</v>
      </c>
      <c r="D193" s="1" t="s">
        <v>537</v>
      </c>
      <c r="E193" s="1">
        <v>18</v>
      </c>
      <c r="F193" s="132">
        <v>5</v>
      </c>
      <c r="G193" s="152">
        <v>0.49</v>
      </c>
      <c r="H193" s="133">
        <v>0.44</v>
      </c>
    </row>
    <row r="194" spans="1:8" ht="15.75">
      <c r="A194" s="1" t="s">
        <v>326</v>
      </c>
      <c r="B194" s="2" t="s">
        <v>529</v>
      </c>
      <c r="C194" s="1" t="s">
        <v>534</v>
      </c>
      <c r="D194" s="1" t="s">
        <v>453</v>
      </c>
      <c r="E194" s="1">
        <v>10</v>
      </c>
      <c r="F194" s="132">
        <v>3</v>
      </c>
      <c r="G194" s="152">
        <v>0.26</v>
      </c>
      <c r="H194" s="133">
        <v>0.27</v>
      </c>
    </row>
    <row r="195" spans="1:8" ht="15.75">
      <c r="A195" s="1" t="s">
        <v>327</v>
      </c>
      <c r="B195" s="2" t="s">
        <v>465</v>
      </c>
      <c r="C195" s="1" t="s">
        <v>540</v>
      </c>
      <c r="D195" s="1" t="s">
        <v>453</v>
      </c>
      <c r="E195" s="1">
        <v>10</v>
      </c>
      <c r="F195" s="132">
        <v>5</v>
      </c>
      <c r="G195" s="152">
        <v>0.2</v>
      </c>
      <c r="H195" s="133">
        <v>0.27</v>
      </c>
    </row>
    <row r="196" spans="1:8" ht="15.75">
      <c r="A196" s="1" t="s">
        <v>328</v>
      </c>
      <c r="B196" s="2" t="s">
        <v>478</v>
      </c>
      <c r="C196" s="1" t="s">
        <v>535</v>
      </c>
      <c r="D196" s="1" t="s">
        <v>455</v>
      </c>
      <c r="E196" s="1">
        <v>1</v>
      </c>
      <c r="F196" s="132" t="s">
        <v>462</v>
      </c>
      <c r="G196" s="152">
        <v>0.41</v>
      </c>
      <c r="H196" s="133">
        <v>0.4</v>
      </c>
    </row>
    <row r="197" spans="1:8" ht="15.75">
      <c r="A197" s="1" t="s">
        <v>329</v>
      </c>
      <c r="B197" s="2" t="s">
        <v>469</v>
      </c>
      <c r="C197" s="1" t="s">
        <v>457</v>
      </c>
      <c r="D197" s="1" t="s">
        <v>453</v>
      </c>
      <c r="E197" s="1">
        <v>3</v>
      </c>
      <c r="F197" s="132">
        <v>1</v>
      </c>
      <c r="G197" s="152">
        <v>0.3</v>
      </c>
      <c r="H197" s="133">
        <v>0.27</v>
      </c>
    </row>
    <row r="198" spans="1:8" ht="15.75">
      <c r="A198" s="1" t="s">
        <v>330</v>
      </c>
      <c r="B198" s="2" t="s">
        <v>490</v>
      </c>
      <c r="C198" s="1" t="s">
        <v>457</v>
      </c>
      <c r="D198" s="1" t="s">
        <v>453</v>
      </c>
      <c r="E198" s="1">
        <v>3</v>
      </c>
      <c r="F198" s="132">
        <v>1</v>
      </c>
      <c r="G198" s="152">
        <v>0.3</v>
      </c>
      <c r="H198" s="133">
        <v>0.27</v>
      </c>
    </row>
    <row r="199" spans="1:8" ht="15.75">
      <c r="A199" s="1" t="s">
        <v>331</v>
      </c>
      <c r="B199" s="2" t="s">
        <v>498</v>
      </c>
      <c r="C199" s="1" t="s">
        <v>540</v>
      </c>
      <c r="D199" s="1" t="s">
        <v>453</v>
      </c>
      <c r="E199" s="1">
        <v>48</v>
      </c>
      <c r="F199" s="132">
        <v>20</v>
      </c>
      <c r="G199" s="152">
        <v>0.2</v>
      </c>
      <c r="H199" s="133">
        <v>0.27</v>
      </c>
    </row>
    <row r="200" spans="1:8" ht="15.75">
      <c r="A200" s="1" t="s">
        <v>332</v>
      </c>
      <c r="B200" s="2" t="s">
        <v>458</v>
      </c>
      <c r="C200" s="1" t="s">
        <v>536</v>
      </c>
      <c r="D200" s="1" t="s">
        <v>537</v>
      </c>
      <c r="E200" s="1">
        <v>38</v>
      </c>
      <c r="F200" s="132">
        <v>20</v>
      </c>
      <c r="G200" s="152">
        <v>0.49</v>
      </c>
      <c r="H200" s="133">
        <v>0.44</v>
      </c>
    </row>
    <row r="201" spans="1:8" ht="15.75">
      <c r="A201" s="1" t="s">
        <v>333</v>
      </c>
      <c r="B201" s="2" t="s">
        <v>496</v>
      </c>
      <c r="C201" s="1" t="s">
        <v>472</v>
      </c>
      <c r="D201" s="1" t="s">
        <v>537</v>
      </c>
      <c r="E201" s="1">
        <v>22</v>
      </c>
      <c r="F201" s="132">
        <v>23</v>
      </c>
      <c r="G201" s="152">
        <v>0.3</v>
      </c>
      <c r="H201" s="133">
        <v>0.44</v>
      </c>
    </row>
    <row r="202" spans="1:8" ht="15.75">
      <c r="A202" s="1" t="s">
        <v>334</v>
      </c>
      <c r="B202" s="2" t="s">
        <v>496</v>
      </c>
      <c r="C202" s="1" t="s">
        <v>472</v>
      </c>
      <c r="D202" s="1" t="s">
        <v>537</v>
      </c>
      <c r="E202" s="1">
        <v>5</v>
      </c>
      <c r="F202" s="132" t="s">
        <v>462</v>
      </c>
      <c r="G202" s="152">
        <v>0.3</v>
      </c>
      <c r="H202" s="133">
        <v>0.44</v>
      </c>
    </row>
    <row r="203" spans="1:8" ht="15.75">
      <c r="A203" s="1" t="s">
        <v>335</v>
      </c>
      <c r="B203" s="2" t="s">
        <v>529</v>
      </c>
      <c r="C203" s="1" t="s">
        <v>534</v>
      </c>
      <c r="D203" s="1" t="s">
        <v>453</v>
      </c>
      <c r="E203" s="1">
        <v>48</v>
      </c>
      <c r="F203" s="132">
        <v>16</v>
      </c>
      <c r="G203" s="152">
        <v>0.26</v>
      </c>
      <c r="H203" s="133">
        <v>0.27</v>
      </c>
    </row>
    <row r="204" spans="1:8" ht="15.75">
      <c r="A204" s="1" t="s">
        <v>336</v>
      </c>
      <c r="B204" s="2" t="s">
        <v>458</v>
      </c>
      <c r="C204" s="1" t="s">
        <v>536</v>
      </c>
      <c r="D204" s="1" t="s">
        <v>537</v>
      </c>
      <c r="E204" s="1">
        <v>147</v>
      </c>
      <c r="F204" s="132">
        <v>57</v>
      </c>
      <c r="G204" s="152">
        <v>0.49</v>
      </c>
      <c r="H204" s="133">
        <v>0.44</v>
      </c>
    </row>
    <row r="205" spans="1:8" ht="15.75">
      <c r="A205" s="1" t="s">
        <v>337</v>
      </c>
      <c r="B205" s="2" t="s">
        <v>468</v>
      </c>
      <c r="C205" s="1" t="s">
        <v>536</v>
      </c>
      <c r="D205" s="1" t="s">
        <v>537</v>
      </c>
      <c r="E205" s="1">
        <v>41</v>
      </c>
      <c r="F205" s="132">
        <v>23</v>
      </c>
      <c r="G205" s="152">
        <v>0.49</v>
      </c>
      <c r="H205" s="133">
        <v>0.44</v>
      </c>
    </row>
    <row r="206" spans="1:8" ht="15.75">
      <c r="A206" s="1" t="s">
        <v>338</v>
      </c>
      <c r="B206" s="2" t="s">
        <v>458</v>
      </c>
      <c r="C206" s="1" t="s">
        <v>536</v>
      </c>
      <c r="D206" s="1" t="s">
        <v>537</v>
      </c>
      <c r="E206" s="1">
        <v>9</v>
      </c>
      <c r="F206" s="132">
        <v>4</v>
      </c>
      <c r="G206" s="152">
        <v>0.49</v>
      </c>
      <c r="H206" s="133">
        <v>0.44</v>
      </c>
    </row>
    <row r="207" spans="1:8" ht="15.75">
      <c r="A207" s="1" t="s">
        <v>339</v>
      </c>
      <c r="B207" s="2" t="s">
        <v>486</v>
      </c>
      <c r="C207" s="1" t="s">
        <v>457</v>
      </c>
      <c r="D207" s="1" t="s">
        <v>453</v>
      </c>
      <c r="E207" s="1">
        <v>29</v>
      </c>
      <c r="F207" s="132">
        <v>6</v>
      </c>
      <c r="G207" s="152">
        <v>0.3</v>
      </c>
      <c r="H207" s="133">
        <v>0.27</v>
      </c>
    </row>
    <row r="208" spans="1:8" ht="15.75">
      <c r="A208" s="1" t="s">
        <v>340</v>
      </c>
      <c r="B208" s="2" t="s">
        <v>139</v>
      </c>
      <c r="C208" s="1" t="s">
        <v>539</v>
      </c>
      <c r="D208" s="1" t="s">
        <v>460</v>
      </c>
      <c r="E208" s="1">
        <v>43</v>
      </c>
      <c r="F208" s="132">
        <v>24</v>
      </c>
      <c r="G208" s="152">
        <v>0.48</v>
      </c>
      <c r="H208" s="133">
        <v>0.42</v>
      </c>
    </row>
    <row r="209" spans="1:8" ht="15.75">
      <c r="A209" s="1" t="s">
        <v>341</v>
      </c>
      <c r="B209" s="2" t="s">
        <v>490</v>
      </c>
      <c r="C209" s="1" t="s">
        <v>457</v>
      </c>
      <c r="D209" s="1" t="s">
        <v>453</v>
      </c>
      <c r="E209" s="1">
        <v>5</v>
      </c>
      <c r="F209" s="132">
        <v>1</v>
      </c>
      <c r="G209" s="152">
        <v>0.3</v>
      </c>
      <c r="H209" s="133">
        <v>0.27</v>
      </c>
    </row>
    <row r="210" spans="1:8" ht="15.75">
      <c r="A210" s="1" t="s">
        <v>342</v>
      </c>
      <c r="B210" s="2" t="s">
        <v>452</v>
      </c>
      <c r="C210" s="1" t="s">
        <v>534</v>
      </c>
      <c r="D210" s="1" t="s">
        <v>453</v>
      </c>
      <c r="E210" s="1">
        <v>7</v>
      </c>
      <c r="F210" s="132">
        <v>3</v>
      </c>
      <c r="G210" s="152">
        <v>0.26</v>
      </c>
      <c r="H210" s="133">
        <v>0.27</v>
      </c>
    </row>
    <row r="211" spans="1:8" ht="15.75">
      <c r="A211" s="1" t="s">
        <v>343</v>
      </c>
      <c r="B211" s="2" t="s">
        <v>492</v>
      </c>
      <c r="C211" s="1" t="s">
        <v>534</v>
      </c>
      <c r="D211" s="1" t="s">
        <v>453</v>
      </c>
      <c r="E211" s="1">
        <v>49</v>
      </c>
      <c r="F211" s="132">
        <v>13</v>
      </c>
      <c r="G211" s="152">
        <v>0.26</v>
      </c>
      <c r="H211" s="133">
        <v>0.27</v>
      </c>
    </row>
    <row r="212" spans="1:8" ht="15.75">
      <c r="A212" s="1" t="s">
        <v>344</v>
      </c>
      <c r="B212" s="2" t="s">
        <v>474</v>
      </c>
      <c r="C212" s="1" t="s">
        <v>539</v>
      </c>
      <c r="D212" s="1" t="s">
        <v>460</v>
      </c>
      <c r="E212" s="1">
        <v>3</v>
      </c>
      <c r="F212" s="132" t="s">
        <v>462</v>
      </c>
      <c r="G212" s="152">
        <v>0.48</v>
      </c>
      <c r="H212" s="133">
        <v>0.42</v>
      </c>
    </row>
    <row r="213" spans="1:8" ht="15.75">
      <c r="A213" s="1" t="s">
        <v>345</v>
      </c>
      <c r="B213" s="2" t="s">
        <v>501</v>
      </c>
      <c r="C213" s="1" t="s">
        <v>541</v>
      </c>
      <c r="D213" s="1" t="s">
        <v>455</v>
      </c>
      <c r="E213" s="1">
        <v>18</v>
      </c>
      <c r="F213" s="132">
        <v>22</v>
      </c>
      <c r="G213" s="152">
        <v>0.37</v>
      </c>
      <c r="H213" s="133">
        <v>0.4</v>
      </c>
    </row>
    <row r="214" spans="1:8" ht="15.75">
      <c r="A214" s="1" t="s">
        <v>346</v>
      </c>
      <c r="B214" s="2" t="s">
        <v>139</v>
      </c>
      <c r="C214" s="1" t="s">
        <v>539</v>
      </c>
      <c r="D214" s="1" t="s">
        <v>460</v>
      </c>
      <c r="E214" s="1">
        <v>47</v>
      </c>
      <c r="F214" s="132">
        <v>42</v>
      </c>
      <c r="G214" s="152">
        <v>0.48</v>
      </c>
      <c r="H214" s="133">
        <v>0.42</v>
      </c>
    </row>
    <row r="215" spans="1:8" ht="15.75">
      <c r="A215" s="1" t="s">
        <v>347</v>
      </c>
      <c r="B215" s="2" t="s">
        <v>490</v>
      </c>
      <c r="C215" s="1" t="s">
        <v>457</v>
      </c>
      <c r="D215" s="1" t="s">
        <v>453</v>
      </c>
      <c r="E215" s="1">
        <v>25</v>
      </c>
      <c r="F215" s="132">
        <v>22</v>
      </c>
      <c r="G215" s="152">
        <v>0.3</v>
      </c>
      <c r="H215" s="133">
        <v>0.27</v>
      </c>
    </row>
    <row r="216" spans="1:8" ht="15.75">
      <c r="A216" s="1" t="s">
        <v>348</v>
      </c>
      <c r="B216" s="2" t="s">
        <v>487</v>
      </c>
      <c r="C216" s="1" t="s">
        <v>540</v>
      </c>
      <c r="D216" s="1" t="s">
        <v>453</v>
      </c>
      <c r="E216" s="1">
        <v>2</v>
      </c>
      <c r="F216" s="132" t="s">
        <v>462</v>
      </c>
      <c r="G216" s="152">
        <v>0.2</v>
      </c>
      <c r="H216" s="133">
        <v>0.27</v>
      </c>
    </row>
    <row r="217" spans="1:8" ht="15.75">
      <c r="A217" s="1" t="s">
        <v>349</v>
      </c>
      <c r="B217" s="2" t="s">
        <v>490</v>
      </c>
      <c r="C217" s="1" t="s">
        <v>457</v>
      </c>
      <c r="D217" s="1" t="s">
        <v>453</v>
      </c>
      <c r="E217" s="1">
        <v>6</v>
      </c>
      <c r="F217" s="132">
        <v>2</v>
      </c>
      <c r="G217" s="152">
        <v>0.3</v>
      </c>
      <c r="H217" s="133">
        <v>0.27</v>
      </c>
    </row>
    <row r="218" spans="1:8" ht="15.75">
      <c r="A218" s="1" t="s">
        <v>350</v>
      </c>
      <c r="B218" s="2" t="s">
        <v>485</v>
      </c>
      <c r="C218" s="1" t="s">
        <v>535</v>
      </c>
      <c r="D218" s="1" t="s">
        <v>455</v>
      </c>
      <c r="E218" s="1">
        <v>5</v>
      </c>
      <c r="F218" s="132">
        <v>1</v>
      </c>
      <c r="G218" s="152">
        <v>0.41</v>
      </c>
      <c r="H218" s="133">
        <v>0.4</v>
      </c>
    </row>
    <row r="219" spans="1:8" ht="15.75">
      <c r="A219" s="1" t="s">
        <v>351</v>
      </c>
      <c r="B219" s="2" t="s">
        <v>490</v>
      </c>
      <c r="C219" s="1" t="s">
        <v>457</v>
      </c>
      <c r="D219" s="1" t="s">
        <v>453</v>
      </c>
      <c r="E219" s="1">
        <v>10</v>
      </c>
      <c r="F219" s="132">
        <v>4</v>
      </c>
      <c r="G219" s="152">
        <v>0.3</v>
      </c>
      <c r="H219" s="133">
        <v>0.27</v>
      </c>
    </row>
    <row r="220" spans="1:8" ht="15.75">
      <c r="A220" s="1" t="s">
        <v>352</v>
      </c>
      <c r="B220" s="2" t="s">
        <v>479</v>
      </c>
      <c r="C220" s="1" t="s">
        <v>535</v>
      </c>
      <c r="D220" s="1" t="s">
        <v>455</v>
      </c>
      <c r="E220" s="1">
        <v>7</v>
      </c>
      <c r="F220" s="132">
        <v>3</v>
      </c>
      <c r="G220" s="152">
        <v>0.41</v>
      </c>
      <c r="H220" s="133">
        <v>0.4</v>
      </c>
    </row>
    <row r="221" spans="1:8" ht="15.75">
      <c r="A221" s="1" t="s">
        <v>353</v>
      </c>
      <c r="B221" s="2" t="s">
        <v>461</v>
      </c>
      <c r="C221" s="1" t="s">
        <v>536</v>
      </c>
      <c r="D221" s="1" t="s">
        <v>537</v>
      </c>
      <c r="E221" s="1">
        <v>135</v>
      </c>
      <c r="F221" s="132">
        <v>46</v>
      </c>
      <c r="G221" s="152">
        <v>0.49</v>
      </c>
      <c r="H221" s="133">
        <v>0.44</v>
      </c>
    </row>
    <row r="222" spans="1:8" ht="15.75">
      <c r="A222" s="1" t="s">
        <v>354</v>
      </c>
      <c r="B222" s="2" t="s">
        <v>500</v>
      </c>
      <c r="C222" s="1" t="s">
        <v>538</v>
      </c>
      <c r="D222" s="1" t="s">
        <v>460</v>
      </c>
      <c r="E222" s="1">
        <v>53</v>
      </c>
      <c r="F222" s="132">
        <v>61</v>
      </c>
      <c r="G222" s="152">
        <v>0.22</v>
      </c>
      <c r="H222" s="133">
        <v>0.42</v>
      </c>
    </row>
    <row r="223" spans="1:8" ht="15.75">
      <c r="A223" s="1" t="s">
        <v>355</v>
      </c>
      <c r="B223" s="2" t="s">
        <v>494</v>
      </c>
      <c r="C223" s="1" t="s">
        <v>534</v>
      </c>
      <c r="D223" s="1" t="s">
        <v>453</v>
      </c>
      <c r="E223" s="1">
        <v>1</v>
      </c>
      <c r="F223" s="132">
        <v>1</v>
      </c>
      <c r="G223" s="152">
        <v>0.26</v>
      </c>
      <c r="H223" s="133">
        <v>0.27</v>
      </c>
    </row>
    <row r="224" spans="1:8" ht="15.75">
      <c r="A224" s="1" t="s">
        <v>356</v>
      </c>
      <c r="B224" s="2" t="s">
        <v>461</v>
      </c>
      <c r="C224" s="1" t="s">
        <v>536</v>
      </c>
      <c r="D224" s="1" t="s">
        <v>537</v>
      </c>
      <c r="E224" s="1">
        <v>75</v>
      </c>
      <c r="F224" s="132">
        <v>41</v>
      </c>
      <c r="G224" s="152">
        <v>0.49</v>
      </c>
      <c r="H224" s="133">
        <v>0.44</v>
      </c>
    </row>
    <row r="225" spans="1:8" ht="15.75">
      <c r="A225" s="1" t="s">
        <v>357</v>
      </c>
      <c r="B225" s="2" t="s">
        <v>473</v>
      </c>
      <c r="C225" s="1" t="s">
        <v>472</v>
      </c>
      <c r="D225" s="1" t="s">
        <v>537</v>
      </c>
      <c r="E225" s="1">
        <v>5</v>
      </c>
      <c r="F225" s="132">
        <v>2</v>
      </c>
      <c r="G225" s="152">
        <v>0.3</v>
      </c>
      <c r="H225" s="133">
        <v>0.44</v>
      </c>
    </row>
    <row r="226" spans="1:8" ht="15.75">
      <c r="A226" s="1" t="s">
        <v>358</v>
      </c>
      <c r="B226" s="2" t="s">
        <v>480</v>
      </c>
      <c r="C226" s="1" t="s">
        <v>538</v>
      </c>
      <c r="D226" s="1" t="s">
        <v>460</v>
      </c>
      <c r="E226" s="1">
        <v>3</v>
      </c>
      <c r="F226" s="132">
        <v>3</v>
      </c>
      <c r="G226" s="152">
        <v>0.22</v>
      </c>
      <c r="H226" s="133">
        <v>0.42</v>
      </c>
    </row>
    <row r="227" spans="1:8" ht="15.75">
      <c r="A227" s="1" t="s">
        <v>359</v>
      </c>
      <c r="B227" s="2" t="s">
        <v>471</v>
      </c>
      <c r="C227" s="1" t="s">
        <v>472</v>
      </c>
      <c r="D227" s="1" t="s">
        <v>537</v>
      </c>
      <c r="E227" s="1">
        <v>7</v>
      </c>
      <c r="F227" s="132">
        <v>10</v>
      </c>
      <c r="G227" s="152">
        <v>0.3</v>
      </c>
      <c r="H227" s="133">
        <v>0.44</v>
      </c>
    </row>
    <row r="228" spans="1:8" ht="15.75">
      <c r="A228" s="1" t="s">
        <v>360</v>
      </c>
      <c r="B228" s="2" t="s">
        <v>489</v>
      </c>
      <c r="C228" s="1" t="s">
        <v>539</v>
      </c>
      <c r="D228" s="1" t="s">
        <v>460</v>
      </c>
      <c r="E228" s="1">
        <v>23</v>
      </c>
      <c r="F228" s="132">
        <v>25</v>
      </c>
      <c r="G228" s="152">
        <v>0.48</v>
      </c>
      <c r="H228" s="133">
        <v>0.42</v>
      </c>
    </row>
    <row r="229" spans="1:8" ht="15.75">
      <c r="A229" s="1" t="s">
        <v>361</v>
      </c>
      <c r="B229" s="2" t="s">
        <v>502</v>
      </c>
      <c r="C229" s="1" t="s">
        <v>472</v>
      </c>
      <c r="D229" s="1" t="s">
        <v>537</v>
      </c>
      <c r="E229" s="1">
        <v>27</v>
      </c>
      <c r="F229" s="132">
        <v>15</v>
      </c>
      <c r="G229" s="152">
        <v>0.3</v>
      </c>
      <c r="H229" s="133">
        <v>0.44</v>
      </c>
    </row>
    <row r="230" spans="1:8" ht="15.75">
      <c r="A230" s="1" t="s">
        <v>362</v>
      </c>
      <c r="B230" s="2" t="s">
        <v>495</v>
      </c>
      <c r="C230" s="1" t="s">
        <v>538</v>
      </c>
      <c r="D230" s="1" t="s">
        <v>460</v>
      </c>
      <c r="E230" s="1">
        <v>6</v>
      </c>
      <c r="F230" s="132">
        <v>1</v>
      </c>
      <c r="G230" s="152">
        <v>0.22</v>
      </c>
      <c r="H230" s="133">
        <v>0.42</v>
      </c>
    </row>
    <row r="231" spans="1:8" ht="15.75">
      <c r="A231" s="1" t="s">
        <v>363</v>
      </c>
      <c r="B231" s="2" t="s">
        <v>481</v>
      </c>
      <c r="C231" s="1" t="s">
        <v>538</v>
      </c>
      <c r="D231" s="1" t="s">
        <v>460</v>
      </c>
      <c r="E231" s="1">
        <v>4</v>
      </c>
      <c r="F231" s="132">
        <v>1</v>
      </c>
      <c r="G231" s="152">
        <v>0.22</v>
      </c>
      <c r="H231" s="133">
        <v>0.42</v>
      </c>
    </row>
    <row r="232" spans="1:8" ht="15.75">
      <c r="A232" s="1" t="s">
        <v>364</v>
      </c>
      <c r="B232" s="2" t="s">
        <v>490</v>
      </c>
      <c r="C232" s="1" t="s">
        <v>457</v>
      </c>
      <c r="D232" s="1" t="s">
        <v>453</v>
      </c>
      <c r="E232" s="1">
        <v>3</v>
      </c>
      <c r="F232" s="132" t="s">
        <v>462</v>
      </c>
      <c r="G232" s="152">
        <v>0.3</v>
      </c>
      <c r="H232" s="133">
        <v>0.27</v>
      </c>
    </row>
    <row r="233" spans="1:8" ht="15.75">
      <c r="A233" s="1" t="s">
        <v>365</v>
      </c>
      <c r="B233" s="2" t="s">
        <v>466</v>
      </c>
      <c r="C233" s="1" t="s">
        <v>535</v>
      </c>
      <c r="D233" s="1" t="s">
        <v>455</v>
      </c>
      <c r="E233" s="1">
        <v>2</v>
      </c>
      <c r="F233" s="132" t="s">
        <v>462</v>
      </c>
      <c r="G233" s="152">
        <v>0.41</v>
      </c>
      <c r="H233" s="133">
        <v>0.4</v>
      </c>
    </row>
    <row r="234" spans="1:8" ht="15.75">
      <c r="A234" s="1" t="s">
        <v>366</v>
      </c>
      <c r="B234" s="2" t="s">
        <v>467</v>
      </c>
      <c r="C234" s="1" t="s">
        <v>457</v>
      </c>
      <c r="D234" s="1" t="s">
        <v>453</v>
      </c>
      <c r="E234" s="1">
        <v>22</v>
      </c>
      <c r="F234" s="132">
        <v>13</v>
      </c>
      <c r="G234" s="152">
        <v>0.3</v>
      </c>
      <c r="H234" s="133">
        <v>0.27</v>
      </c>
    </row>
    <row r="235" spans="1:8" ht="15.75">
      <c r="A235" s="1" t="s">
        <v>367</v>
      </c>
      <c r="B235" s="2" t="s">
        <v>19</v>
      </c>
      <c r="C235" s="1" t="s">
        <v>541</v>
      </c>
      <c r="D235" s="1" t="s">
        <v>455</v>
      </c>
      <c r="E235" s="1">
        <v>5</v>
      </c>
      <c r="F235" s="132">
        <v>2</v>
      </c>
      <c r="G235" s="152">
        <v>0.37</v>
      </c>
      <c r="H235" s="133">
        <v>0.4</v>
      </c>
    </row>
    <row r="236" spans="1:8" ht="15.75">
      <c r="A236" s="1" t="s">
        <v>368</v>
      </c>
      <c r="B236" s="2" t="s">
        <v>461</v>
      </c>
      <c r="C236" s="1" t="s">
        <v>536</v>
      </c>
      <c r="D236" s="1" t="s">
        <v>537</v>
      </c>
      <c r="E236" s="1">
        <v>4</v>
      </c>
      <c r="F236" s="132">
        <v>4</v>
      </c>
      <c r="G236" s="152">
        <v>0.49</v>
      </c>
      <c r="H236" s="133">
        <v>0.44</v>
      </c>
    </row>
    <row r="237" spans="1:8" ht="15.75">
      <c r="A237" s="1" t="s">
        <v>369</v>
      </c>
      <c r="B237" s="2" t="s">
        <v>139</v>
      </c>
      <c r="C237" s="1" t="s">
        <v>539</v>
      </c>
      <c r="D237" s="1" t="s">
        <v>460</v>
      </c>
      <c r="E237" s="1">
        <v>8</v>
      </c>
      <c r="F237" s="132" t="s">
        <v>462</v>
      </c>
      <c r="G237" s="152">
        <v>0.48</v>
      </c>
      <c r="H237" s="133">
        <v>0.42</v>
      </c>
    </row>
    <row r="238" spans="1:8" ht="15.75">
      <c r="A238" s="1" t="s">
        <v>370</v>
      </c>
      <c r="B238" s="2" t="s">
        <v>503</v>
      </c>
      <c r="C238" s="1" t="s">
        <v>538</v>
      </c>
      <c r="D238" s="1" t="s">
        <v>460</v>
      </c>
      <c r="E238" s="1">
        <v>14</v>
      </c>
      <c r="F238" s="132">
        <v>7</v>
      </c>
      <c r="G238" s="152">
        <v>0.22</v>
      </c>
      <c r="H238" s="133">
        <v>0.42</v>
      </c>
    </row>
    <row r="239" spans="1:8" ht="15.75">
      <c r="A239" s="1" t="s">
        <v>371</v>
      </c>
      <c r="B239" s="2" t="s">
        <v>474</v>
      </c>
      <c r="C239" s="1" t="s">
        <v>539</v>
      </c>
      <c r="D239" s="1" t="s">
        <v>460</v>
      </c>
      <c r="E239" s="1">
        <v>7</v>
      </c>
      <c r="F239" s="132">
        <v>1</v>
      </c>
      <c r="G239" s="152">
        <v>0.48</v>
      </c>
      <c r="H239" s="133">
        <v>0.42</v>
      </c>
    </row>
    <row r="240" spans="1:8" ht="15.75">
      <c r="A240" s="1" t="s">
        <v>372</v>
      </c>
      <c r="B240" s="2" t="s">
        <v>486</v>
      </c>
      <c r="C240" s="1" t="s">
        <v>457</v>
      </c>
      <c r="D240" s="1" t="s">
        <v>453</v>
      </c>
      <c r="E240" s="1">
        <v>32</v>
      </c>
      <c r="F240" s="132">
        <v>14</v>
      </c>
      <c r="G240" s="152">
        <v>0.3</v>
      </c>
      <c r="H240" s="133">
        <v>0.27</v>
      </c>
    </row>
    <row r="241" spans="1:8" ht="15.75">
      <c r="A241" s="1" t="s">
        <v>373</v>
      </c>
      <c r="B241" s="2" t="s">
        <v>139</v>
      </c>
      <c r="C241" s="1" t="s">
        <v>539</v>
      </c>
      <c r="D241" s="1" t="s">
        <v>460</v>
      </c>
      <c r="E241" s="1">
        <v>53</v>
      </c>
      <c r="F241" s="132">
        <v>15</v>
      </c>
      <c r="G241" s="152">
        <v>0.48</v>
      </c>
      <c r="H241" s="133">
        <v>0.42</v>
      </c>
    </row>
    <row r="242" spans="1:8" ht="15.75">
      <c r="A242" s="1" t="s">
        <v>374</v>
      </c>
      <c r="B242" s="2" t="s">
        <v>486</v>
      </c>
      <c r="C242" s="1" t="s">
        <v>457</v>
      </c>
      <c r="D242" s="1" t="s">
        <v>453</v>
      </c>
      <c r="E242" s="1">
        <v>13</v>
      </c>
      <c r="F242" s="132">
        <v>4</v>
      </c>
      <c r="G242" s="152">
        <v>0.3</v>
      </c>
      <c r="H242" s="133">
        <v>0.27</v>
      </c>
    </row>
    <row r="243" spans="1:8" ht="15.75">
      <c r="A243" s="1" t="s">
        <v>375</v>
      </c>
      <c r="B243" s="2" t="s">
        <v>493</v>
      </c>
      <c r="C243" s="1" t="s">
        <v>541</v>
      </c>
      <c r="D243" s="1" t="s">
        <v>455</v>
      </c>
      <c r="E243" s="1">
        <v>3</v>
      </c>
      <c r="F243" s="132">
        <v>1</v>
      </c>
      <c r="G243" s="152">
        <v>0.37</v>
      </c>
      <c r="H243" s="133">
        <v>0.4</v>
      </c>
    </row>
    <row r="244" spans="1:8" ht="15.75">
      <c r="A244" s="1" t="s">
        <v>376</v>
      </c>
      <c r="B244" s="2" t="s">
        <v>458</v>
      </c>
      <c r="C244" s="1" t="s">
        <v>536</v>
      </c>
      <c r="D244" s="1" t="s">
        <v>537</v>
      </c>
      <c r="E244" s="1">
        <v>20</v>
      </c>
      <c r="F244" s="132">
        <v>8</v>
      </c>
      <c r="G244" s="152">
        <v>0.49</v>
      </c>
      <c r="H244" s="133">
        <v>0.44</v>
      </c>
    </row>
    <row r="245" spans="1:8" ht="15.75">
      <c r="A245" s="1" t="s">
        <v>377</v>
      </c>
      <c r="B245" s="2" t="s">
        <v>479</v>
      </c>
      <c r="C245" s="1" t="s">
        <v>535</v>
      </c>
      <c r="D245" s="1" t="s">
        <v>455</v>
      </c>
      <c r="E245" s="1">
        <v>6</v>
      </c>
      <c r="F245" s="132">
        <v>6</v>
      </c>
      <c r="G245" s="152">
        <v>0.41</v>
      </c>
      <c r="H245" s="133">
        <v>0.4</v>
      </c>
    </row>
    <row r="246" spans="1:8" ht="15.75">
      <c r="A246" s="1" t="s">
        <v>378</v>
      </c>
      <c r="B246" s="2" t="s">
        <v>467</v>
      </c>
      <c r="C246" s="1" t="s">
        <v>457</v>
      </c>
      <c r="D246" s="1" t="s">
        <v>453</v>
      </c>
      <c r="E246" s="1">
        <v>4</v>
      </c>
      <c r="F246" s="132">
        <v>1</v>
      </c>
      <c r="G246" s="152">
        <v>0.3</v>
      </c>
      <c r="H246" s="133">
        <v>0.27</v>
      </c>
    </row>
    <row r="247" spans="1:8" ht="15.75">
      <c r="A247" s="1" t="s">
        <v>379</v>
      </c>
      <c r="B247" s="2" t="s">
        <v>139</v>
      </c>
      <c r="C247" s="1" t="s">
        <v>539</v>
      </c>
      <c r="D247" s="1" t="s">
        <v>460</v>
      </c>
      <c r="E247" s="1">
        <v>24</v>
      </c>
      <c r="F247" s="132">
        <v>33</v>
      </c>
      <c r="G247" s="152">
        <v>0.48</v>
      </c>
      <c r="H247" s="133">
        <v>0.42</v>
      </c>
    </row>
    <row r="248" spans="1:8" ht="15.75">
      <c r="A248" s="1" t="s">
        <v>380</v>
      </c>
      <c r="B248" s="2" t="s">
        <v>464</v>
      </c>
      <c r="C248" s="1" t="s">
        <v>535</v>
      </c>
      <c r="D248" s="1" t="s">
        <v>455</v>
      </c>
      <c r="E248" s="1">
        <v>13</v>
      </c>
      <c r="F248" s="132">
        <v>3</v>
      </c>
      <c r="G248" s="152">
        <v>0.41</v>
      </c>
      <c r="H248" s="133">
        <v>0.4</v>
      </c>
    </row>
    <row r="249" spans="1:8" ht="15.75">
      <c r="A249" s="1" t="s">
        <v>381</v>
      </c>
      <c r="B249" s="2" t="s">
        <v>493</v>
      </c>
      <c r="C249" s="1" t="s">
        <v>541</v>
      </c>
      <c r="D249" s="1" t="s">
        <v>455</v>
      </c>
      <c r="E249" s="1">
        <v>5</v>
      </c>
      <c r="F249" s="132">
        <v>1</v>
      </c>
      <c r="G249" s="152">
        <v>0.37</v>
      </c>
      <c r="H249" s="133">
        <v>0.4</v>
      </c>
    </row>
    <row r="250" spans="1:8" ht="15.75">
      <c r="A250" s="1" t="s">
        <v>382</v>
      </c>
      <c r="B250" s="2" t="s">
        <v>488</v>
      </c>
      <c r="C250" s="1" t="s">
        <v>541</v>
      </c>
      <c r="D250" s="1" t="s">
        <v>455</v>
      </c>
      <c r="E250" s="1">
        <v>3</v>
      </c>
      <c r="F250" s="132">
        <v>1</v>
      </c>
      <c r="G250" s="152">
        <v>0.37</v>
      </c>
      <c r="H250" s="133">
        <v>0.4</v>
      </c>
    </row>
    <row r="251" spans="1:8" ht="15.75">
      <c r="A251" s="1" t="s">
        <v>383</v>
      </c>
      <c r="B251" s="2" t="s">
        <v>488</v>
      </c>
      <c r="C251" s="1" t="s">
        <v>535</v>
      </c>
      <c r="D251" s="1" t="s">
        <v>455</v>
      </c>
      <c r="E251" s="1">
        <v>62</v>
      </c>
      <c r="F251" s="132">
        <v>32</v>
      </c>
      <c r="G251" s="152">
        <v>0.41</v>
      </c>
      <c r="H251" s="133">
        <v>0.4</v>
      </c>
    </row>
    <row r="252" spans="1:8" ht="15.75">
      <c r="A252" s="1" t="s">
        <v>384</v>
      </c>
      <c r="B252" s="2" t="s">
        <v>489</v>
      </c>
      <c r="C252" s="1" t="s">
        <v>539</v>
      </c>
      <c r="D252" s="1" t="s">
        <v>460</v>
      </c>
      <c r="E252" s="1">
        <v>6</v>
      </c>
      <c r="F252" s="132">
        <v>3</v>
      </c>
      <c r="G252" s="152">
        <v>0.48</v>
      </c>
      <c r="H252" s="133">
        <v>0.42</v>
      </c>
    </row>
    <row r="253" spans="1:8" ht="15.75">
      <c r="A253" s="1" t="s">
        <v>385</v>
      </c>
      <c r="B253" s="2" t="s">
        <v>139</v>
      </c>
      <c r="C253" s="1" t="s">
        <v>539</v>
      </c>
      <c r="D253" s="1" t="s">
        <v>460</v>
      </c>
      <c r="E253" s="1">
        <v>4</v>
      </c>
      <c r="F253" s="132" t="s">
        <v>462</v>
      </c>
      <c r="G253" s="152">
        <v>0.48</v>
      </c>
      <c r="H253" s="133">
        <v>0.42</v>
      </c>
    </row>
    <row r="254" spans="1:8" ht="15.75">
      <c r="A254" s="1" t="s">
        <v>386</v>
      </c>
      <c r="B254" s="2" t="s">
        <v>495</v>
      </c>
      <c r="C254" s="1" t="s">
        <v>538</v>
      </c>
      <c r="D254" s="1" t="s">
        <v>460</v>
      </c>
      <c r="E254" s="1">
        <v>33</v>
      </c>
      <c r="F254" s="132">
        <v>21</v>
      </c>
      <c r="G254" s="152">
        <v>0.22</v>
      </c>
      <c r="H254" s="133">
        <v>0.42</v>
      </c>
    </row>
    <row r="255" spans="1:8" ht="15.75">
      <c r="A255" s="1" t="s">
        <v>387</v>
      </c>
      <c r="B255" s="2" t="s">
        <v>452</v>
      </c>
      <c r="C255" s="1" t="s">
        <v>534</v>
      </c>
      <c r="D255" s="1" t="s">
        <v>453</v>
      </c>
      <c r="E255" s="1">
        <v>4</v>
      </c>
      <c r="F255" s="132">
        <v>2</v>
      </c>
      <c r="G255" s="152">
        <v>0.26</v>
      </c>
      <c r="H255" s="133">
        <v>0.27</v>
      </c>
    </row>
    <row r="256" spans="1:8" ht="15.75">
      <c r="A256" s="1" t="s">
        <v>388</v>
      </c>
      <c r="B256" s="2" t="s">
        <v>452</v>
      </c>
      <c r="C256" s="1" t="s">
        <v>534</v>
      </c>
      <c r="D256" s="1" t="s">
        <v>453</v>
      </c>
      <c r="E256" s="1">
        <v>40</v>
      </c>
      <c r="F256" s="132">
        <v>17</v>
      </c>
      <c r="G256" s="152">
        <v>0.26</v>
      </c>
      <c r="H256" s="133">
        <v>0.27</v>
      </c>
    </row>
    <row r="257" spans="1:8" ht="15.75">
      <c r="A257" s="1" t="s">
        <v>389</v>
      </c>
      <c r="B257" s="2" t="s">
        <v>139</v>
      </c>
      <c r="C257" s="1" t="s">
        <v>539</v>
      </c>
      <c r="D257" s="1" t="s">
        <v>460</v>
      </c>
      <c r="E257" s="1">
        <v>50</v>
      </c>
      <c r="F257" s="132">
        <v>36</v>
      </c>
      <c r="G257" s="152">
        <v>0.48</v>
      </c>
      <c r="H257" s="133">
        <v>0.42</v>
      </c>
    </row>
    <row r="258" spans="1:8" ht="15.75">
      <c r="A258" s="1" t="s">
        <v>390</v>
      </c>
      <c r="B258" s="2" t="s">
        <v>139</v>
      </c>
      <c r="C258" s="1" t="s">
        <v>539</v>
      </c>
      <c r="D258" s="1" t="s">
        <v>460</v>
      </c>
      <c r="E258" s="1">
        <v>33</v>
      </c>
      <c r="F258" s="132">
        <v>24</v>
      </c>
      <c r="G258" s="152">
        <v>0.48</v>
      </c>
      <c r="H258" s="133">
        <v>0.42</v>
      </c>
    </row>
    <row r="259" spans="1:8" ht="15.75">
      <c r="A259" s="1" t="s">
        <v>391</v>
      </c>
      <c r="B259" s="2" t="s">
        <v>139</v>
      </c>
      <c r="C259" s="1" t="s">
        <v>539</v>
      </c>
      <c r="D259" s="1" t="s">
        <v>460</v>
      </c>
      <c r="E259" s="1">
        <v>18</v>
      </c>
      <c r="F259" s="132">
        <v>4</v>
      </c>
      <c r="G259" s="152">
        <v>0.48</v>
      </c>
      <c r="H259" s="133">
        <v>0.42</v>
      </c>
    </row>
    <row r="260" spans="1:8" ht="15.75">
      <c r="A260" s="1" t="s">
        <v>392</v>
      </c>
      <c r="B260" s="2" t="s">
        <v>139</v>
      </c>
      <c r="C260" s="1" t="s">
        <v>539</v>
      </c>
      <c r="D260" s="1" t="s">
        <v>460</v>
      </c>
      <c r="E260" s="1">
        <v>8</v>
      </c>
      <c r="F260" s="132">
        <v>2</v>
      </c>
      <c r="G260" s="152">
        <v>0.48</v>
      </c>
      <c r="H260" s="133">
        <v>0.42</v>
      </c>
    </row>
    <row r="261" spans="1:8" ht="15.75">
      <c r="A261" s="1" t="s">
        <v>393</v>
      </c>
      <c r="B261" s="2" t="s">
        <v>139</v>
      </c>
      <c r="C261" s="1" t="s">
        <v>539</v>
      </c>
      <c r="D261" s="1" t="s">
        <v>460</v>
      </c>
      <c r="E261" s="1">
        <v>9</v>
      </c>
      <c r="F261" s="132">
        <v>2</v>
      </c>
      <c r="G261" s="152">
        <v>0.48</v>
      </c>
      <c r="H261" s="133">
        <v>0.42</v>
      </c>
    </row>
    <row r="262" spans="1:8" ht="15.75">
      <c r="A262" s="1" t="s">
        <v>394</v>
      </c>
      <c r="B262" s="2" t="s">
        <v>139</v>
      </c>
      <c r="C262" s="1" t="s">
        <v>539</v>
      </c>
      <c r="D262" s="1" t="s">
        <v>460</v>
      </c>
      <c r="E262" s="1">
        <v>4</v>
      </c>
      <c r="F262" s="132">
        <v>1</v>
      </c>
      <c r="G262" s="152">
        <v>0.48</v>
      </c>
      <c r="H262" s="133">
        <v>0.42</v>
      </c>
    </row>
    <row r="263" spans="1:8" ht="15.75">
      <c r="A263" s="1" t="s">
        <v>395</v>
      </c>
      <c r="B263" s="2" t="s">
        <v>459</v>
      </c>
      <c r="C263" s="1" t="s">
        <v>538</v>
      </c>
      <c r="D263" s="1" t="s">
        <v>460</v>
      </c>
      <c r="E263" s="1">
        <v>4</v>
      </c>
      <c r="F263" s="132">
        <v>2</v>
      </c>
      <c r="G263" s="152">
        <v>0.22</v>
      </c>
      <c r="H263" s="133">
        <v>0.42</v>
      </c>
    </row>
    <row r="264" spans="1:8" ht="15.75">
      <c r="A264" s="1" t="s">
        <v>396</v>
      </c>
      <c r="B264" s="2" t="s">
        <v>139</v>
      </c>
      <c r="C264" s="1" t="s">
        <v>539</v>
      </c>
      <c r="D264" s="1" t="s">
        <v>460</v>
      </c>
      <c r="E264" s="1">
        <v>9</v>
      </c>
      <c r="F264" s="132">
        <v>1</v>
      </c>
      <c r="G264" s="152">
        <v>0.48</v>
      </c>
      <c r="H264" s="133">
        <v>0.42</v>
      </c>
    </row>
    <row r="265" spans="1:8" ht="15.75">
      <c r="A265" s="1" t="s">
        <v>397</v>
      </c>
      <c r="B265" s="2" t="s">
        <v>490</v>
      </c>
      <c r="C265" s="1" t="s">
        <v>457</v>
      </c>
      <c r="D265" s="1" t="s">
        <v>453</v>
      </c>
      <c r="E265" s="1">
        <v>10</v>
      </c>
      <c r="F265" s="132">
        <v>1</v>
      </c>
      <c r="G265" s="152">
        <v>0.3</v>
      </c>
      <c r="H265" s="133">
        <v>0.27</v>
      </c>
    </row>
    <row r="266" spans="1:8" ht="15.75">
      <c r="A266" s="1" t="s">
        <v>398</v>
      </c>
      <c r="B266" s="2" t="s">
        <v>456</v>
      </c>
      <c r="C266" s="1" t="s">
        <v>457</v>
      </c>
      <c r="D266" s="1" t="s">
        <v>453</v>
      </c>
      <c r="E266" s="1">
        <v>8</v>
      </c>
      <c r="F266" s="132">
        <v>6</v>
      </c>
      <c r="G266" s="152">
        <v>0.3</v>
      </c>
      <c r="H266" s="133">
        <v>0.27</v>
      </c>
    </row>
    <row r="267" spans="1:8" ht="15.75">
      <c r="A267" s="1" t="s">
        <v>399</v>
      </c>
      <c r="B267" s="2" t="s">
        <v>461</v>
      </c>
      <c r="C267" s="1" t="s">
        <v>536</v>
      </c>
      <c r="D267" s="1" t="s">
        <v>537</v>
      </c>
      <c r="E267" s="1">
        <v>26</v>
      </c>
      <c r="F267" s="132">
        <v>7</v>
      </c>
      <c r="G267" s="152">
        <v>0.49</v>
      </c>
      <c r="H267" s="133">
        <v>0.44</v>
      </c>
    </row>
    <row r="268" spans="1:8" ht="15.75">
      <c r="A268" s="1" t="s">
        <v>400</v>
      </c>
      <c r="B268" s="2" t="s">
        <v>474</v>
      </c>
      <c r="C268" s="1" t="s">
        <v>539</v>
      </c>
      <c r="D268" s="1" t="s">
        <v>460</v>
      </c>
      <c r="E268" s="1">
        <v>33</v>
      </c>
      <c r="F268" s="132">
        <v>28</v>
      </c>
      <c r="G268" s="152">
        <v>0.48</v>
      </c>
      <c r="H268" s="133">
        <v>0.42</v>
      </c>
    </row>
    <row r="269" spans="1:8" ht="15.75">
      <c r="A269" s="1" t="s">
        <v>401</v>
      </c>
      <c r="B269" s="2" t="s">
        <v>461</v>
      </c>
      <c r="C269" s="1" t="s">
        <v>536</v>
      </c>
      <c r="D269" s="1" t="s">
        <v>537</v>
      </c>
      <c r="E269" s="1">
        <v>5</v>
      </c>
      <c r="F269" s="132" t="s">
        <v>462</v>
      </c>
      <c r="G269" s="152">
        <v>0.49</v>
      </c>
      <c r="H269" s="133">
        <v>0.44</v>
      </c>
    </row>
    <row r="270" spans="1:8" ht="15.75">
      <c r="A270" s="1" t="s">
        <v>402</v>
      </c>
      <c r="B270" s="2" t="s">
        <v>466</v>
      </c>
      <c r="C270" s="1" t="s">
        <v>535</v>
      </c>
      <c r="D270" s="1" t="s">
        <v>455</v>
      </c>
      <c r="E270" s="1">
        <v>3</v>
      </c>
      <c r="F270" s="132" t="s">
        <v>462</v>
      </c>
      <c r="G270" s="152">
        <v>0.41</v>
      </c>
      <c r="H270" s="133">
        <v>0.4</v>
      </c>
    </row>
    <row r="271" spans="1:8" ht="15.75">
      <c r="A271" s="1" t="s">
        <v>403</v>
      </c>
      <c r="B271" s="2" t="s">
        <v>452</v>
      </c>
      <c r="C271" s="1" t="s">
        <v>534</v>
      </c>
      <c r="D271" s="1" t="s">
        <v>453</v>
      </c>
      <c r="E271" s="1">
        <v>3</v>
      </c>
      <c r="F271" s="132">
        <v>2</v>
      </c>
      <c r="G271" s="152">
        <v>0.26</v>
      </c>
      <c r="H271" s="133">
        <v>0.27</v>
      </c>
    </row>
    <row r="272" spans="1:8" ht="15.75">
      <c r="A272" s="1" t="s">
        <v>404</v>
      </c>
      <c r="B272" s="2" t="s">
        <v>529</v>
      </c>
      <c r="C272" s="1" t="s">
        <v>534</v>
      </c>
      <c r="D272" s="1" t="s">
        <v>453</v>
      </c>
      <c r="E272" s="1">
        <v>26</v>
      </c>
      <c r="F272" s="132">
        <v>4</v>
      </c>
      <c r="G272" s="152">
        <v>0.26</v>
      </c>
      <c r="H272" s="133">
        <v>0.27</v>
      </c>
    </row>
    <row r="273" spans="1:8" ht="15.75">
      <c r="A273" s="1" t="s">
        <v>405</v>
      </c>
      <c r="B273" s="2" t="s">
        <v>484</v>
      </c>
      <c r="C273" s="1" t="s">
        <v>541</v>
      </c>
      <c r="D273" s="1" t="s">
        <v>455</v>
      </c>
      <c r="E273" s="1">
        <v>2</v>
      </c>
      <c r="F273" s="132">
        <v>4</v>
      </c>
      <c r="G273" s="152">
        <v>0.37</v>
      </c>
      <c r="H273" s="133">
        <v>0.4</v>
      </c>
    </row>
    <row r="274" spans="1:8" ht="15.75">
      <c r="A274" s="1" t="s">
        <v>406</v>
      </c>
      <c r="B274" s="2" t="s">
        <v>19</v>
      </c>
      <c r="C274" s="1" t="s">
        <v>541</v>
      </c>
      <c r="D274" s="1" t="s">
        <v>455</v>
      </c>
      <c r="E274" s="1">
        <v>11</v>
      </c>
      <c r="F274" s="132">
        <v>10</v>
      </c>
      <c r="G274" s="152">
        <v>0.37</v>
      </c>
      <c r="H274" s="133">
        <v>0.4</v>
      </c>
    </row>
    <row r="275" spans="1:8" ht="15.75">
      <c r="A275" s="1" t="s">
        <v>407</v>
      </c>
      <c r="B275" s="2" t="s">
        <v>478</v>
      </c>
      <c r="C275" s="1" t="s">
        <v>535</v>
      </c>
      <c r="D275" s="1" t="s">
        <v>455</v>
      </c>
      <c r="E275" s="1">
        <v>7</v>
      </c>
      <c r="F275" s="132">
        <v>4</v>
      </c>
      <c r="G275" s="152">
        <v>0.41</v>
      </c>
      <c r="H275" s="133">
        <v>0.4</v>
      </c>
    </row>
    <row r="276" spans="1:8" ht="15.75">
      <c r="A276" s="1" t="s">
        <v>408</v>
      </c>
      <c r="B276" s="2" t="s">
        <v>474</v>
      </c>
      <c r="C276" s="1" t="s">
        <v>539</v>
      </c>
      <c r="D276" s="1" t="s">
        <v>460</v>
      </c>
      <c r="E276" s="1">
        <v>10</v>
      </c>
      <c r="F276" s="132">
        <v>6</v>
      </c>
      <c r="G276" s="152">
        <v>0.48</v>
      </c>
      <c r="H276" s="133">
        <v>0.42</v>
      </c>
    </row>
    <row r="277" spans="1:8" ht="15.75">
      <c r="A277" s="1" t="s">
        <v>409</v>
      </c>
      <c r="B277" s="2" t="s">
        <v>479</v>
      </c>
      <c r="C277" s="1" t="s">
        <v>535</v>
      </c>
      <c r="D277" s="1" t="s">
        <v>455</v>
      </c>
      <c r="E277" s="1">
        <v>4</v>
      </c>
      <c r="F277" s="132">
        <v>9</v>
      </c>
      <c r="G277" s="152">
        <v>0.41</v>
      </c>
      <c r="H277" s="133">
        <v>0.4</v>
      </c>
    </row>
    <row r="278" spans="1:8" ht="15.75">
      <c r="A278" s="1" t="s">
        <v>410</v>
      </c>
      <c r="B278" s="2" t="s">
        <v>488</v>
      </c>
      <c r="C278" s="1" t="s">
        <v>541</v>
      </c>
      <c r="D278" s="1" t="s">
        <v>455</v>
      </c>
      <c r="E278" s="1">
        <v>7</v>
      </c>
      <c r="F278" s="132">
        <v>8</v>
      </c>
      <c r="G278" s="152">
        <v>0.37</v>
      </c>
      <c r="H278" s="133">
        <v>0.4</v>
      </c>
    </row>
    <row r="279" spans="1:8" ht="15.75">
      <c r="A279" s="1" t="s">
        <v>411</v>
      </c>
      <c r="B279" s="2" t="s">
        <v>473</v>
      </c>
      <c r="C279" s="1" t="s">
        <v>472</v>
      </c>
      <c r="D279" s="1" t="s">
        <v>537</v>
      </c>
      <c r="E279" s="1">
        <v>18</v>
      </c>
      <c r="F279" s="132">
        <v>12</v>
      </c>
      <c r="G279" s="152">
        <v>0.3</v>
      </c>
      <c r="H279" s="133">
        <v>0.44</v>
      </c>
    </row>
    <row r="280" spans="1:8" ht="15.75">
      <c r="A280" s="1" t="s">
        <v>412</v>
      </c>
      <c r="B280" s="2" t="s">
        <v>461</v>
      </c>
      <c r="C280" s="1" t="s">
        <v>536</v>
      </c>
      <c r="D280" s="1" t="s">
        <v>537</v>
      </c>
      <c r="E280" s="1">
        <v>4</v>
      </c>
      <c r="F280" s="132" t="s">
        <v>462</v>
      </c>
      <c r="G280" s="152">
        <v>0.49</v>
      </c>
      <c r="H280" s="133">
        <v>0.44</v>
      </c>
    </row>
    <row r="281" spans="1:8" ht="15.75">
      <c r="A281" s="1" t="s">
        <v>413</v>
      </c>
      <c r="B281" s="2" t="s">
        <v>454</v>
      </c>
      <c r="C281" s="1" t="s">
        <v>457</v>
      </c>
      <c r="D281" s="1" t="s">
        <v>453</v>
      </c>
      <c r="E281" s="1">
        <v>3</v>
      </c>
      <c r="F281" s="132">
        <v>1</v>
      </c>
      <c r="G281" s="152">
        <v>0.3</v>
      </c>
      <c r="H281" s="133">
        <v>0.27</v>
      </c>
    </row>
    <row r="282" spans="1:8" ht="15.75">
      <c r="A282" s="1" t="s">
        <v>414</v>
      </c>
      <c r="B282" s="2" t="s">
        <v>139</v>
      </c>
      <c r="C282" s="1" t="s">
        <v>539</v>
      </c>
      <c r="D282" s="1" t="s">
        <v>460</v>
      </c>
      <c r="E282" s="1">
        <v>11</v>
      </c>
      <c r="F282" s="132">
        <v>8</v>
      </c>
      <c r="G282" s="152">
        <v>0.48</v>
      </c>
      <c r="H282" s="133">
        <v>0.42</v>
      </c>
    </row>
    <row r="283" spans="1:8" ht="15.75">
      <c r="A283" s="1" t="s">
        <v>415</v>
      </c>
      <c r="B283" s="2" t="s">
        <v>469</v>
      </c>
      <c r="C283" s="1" t="s">
        <v>457</v>
      </c>
      <c r="D283" s="1" t="s">
        <v>453</v>
      </c>
      <c r="E283" s="1">
        <v>2</v>
      </c>
      <c r="F283" s="132" t="s">
        <v>462</v>
      </c>
      <c r="G283" s="152">
        <v>0.3</v>
      </c>
      <c r="H283" s="133">
        <v>0.27</v>
      </c>
    </row>
    <row r="284" spans="1:8" ht="15.75">
      <c r="A284" s="1" t="s">
        <v>416</v>
      </c>
      <c r="B284" s="2" t="s">
        <v>458</v>
      </c>
      <c r="C284" s="1" t="s">
        <v>536</v>
      </c>
      <c r="D284" s="1" t="s">
        <v>537</v>
      </c>
      <c r="E284" s="1">
        <v>18</v>
      </c>
      <c r="F284" s="132">
        <v>8</v>
      </c>
      <c r="G284" s="152">
        <v>0.49</v>
      </c>
      <c r="H284" s="133">
        <v>0.44</v>
      </c>
    </row>
    <row r="285" spans="1:8" ht="15.75">
      <c r="A285" s="1" t="s">
        <v>417</v>
      </c>
      <c r="B285" s="2" t="s">
        <v>474</v>
      </c>
      <c r="C285" s="1" t="s">
        <v>539</v>
      </c>
      <c r="D285" s="1" t="s">
        <v>460</v>
      </c>
      <c r="E285" s="1">
        <v>11</v>
      </c>
      <c r="F285" s="132">
        <v>2</v>
      </c>
      <c r="G285" s="152">
        <v>0.48</v>
      </c>
      <c r="H285" s="133">
        <v>0.42</v>
      </c>
    </row>
    <row r="286" spans="1:8" ht="15.75">
      <c r="A286" s="1" t="s">
        <v>418</v>
      </c>
      <c r="B286" s="2" t="s">
        <v>490</v>
      </c>
      <c r="C286" s="1" t="s">
        <v>457</v>
      </c>
      <c r="D286" s="1" t="s">
        <v>453</v>
      </c>
      <c r="E286" s="1">
        <v>7</v>
      </c>
      <c r="F286" s="132">
        <v>3</v>
      </c>
      <c r="G286" s="152">
        <v>0.3</v>
      </c>
      <c r="H286" s="133">
        <v>0.27</v>
      </c>
    </row>
    <row r="287" spans="1:8" ht="15.75">
      <c r="A287" s="1" t="s">
        <v>419</v>
      </c>
      <c r="B287" s="2" t="s">
        <v>490</v>
      </c>
      <c r="C287" s="1" t="s">
        <v>457</v>
      </c>
      <c r="D287" s="1" t="s">
        <v>453</v>
      </c>
      <c r="E287" s="1">
        <v>58</v>
      </c>
      <c r="F287" s="132">
        <v>45</v>
      </c>
      <c r="G287" s="152">
        <v>0.3</v>
      </c>
      <c r="H287" s="133">
        <v>0.27</v>
      </c>
    </row>
    <row r="288" spans="1:8" ht="15.75">
      <c r="A288" s="1" t="s">
        <v>420</v>
      </c>
      <c r="B288" s="2" t="s">
        <v>478</v>
      </c>
      <c r="C288" s="1" t="s">
        <v>535</v>
      </c>
      <c r="D288" s="1" t="s">
        <v>455</v>
      </c>
      <c r="E288" s="1">
        <v>7</v>
      </c>
      <c r="F288" s="132">
        <v>1</v>
      </c>
      <c r="G288" s="152">
        <v>0.41</v>
      </c>
      <c r="H288" s="133">
        <v>0.4</v>
      </c>
    </row>
    <row r="289" spans="1:8" ht="15.75">
      <c r="A289" s="1" t="s">
        <v>421</v>
      </c>
      <c r="B289" s="2" t="s">
        <v>494</v>
      </c>
      <c r="C289" s="1" t="s">
        <v>534</v>
      </c>
      <c r="D289" s="1" t="s">
        <v>453</v>
      </c>
      <c r="E289" s="1">
        <v>5</v>
      </c>
      <c r="F289" s="132">
        <v>1</v>
      </c>
      <c r="G289" s="152">
        <v>0.26</v>
      </c>
      <c r="H289" s="133">
        <v>0.27</v>
      </c>
    </row>
    <row r="290" spans="1:8" ht="15.75">
      <c r="A290" s="1" t="s">
        <v>422</v>
      </c>
      <c r="B290" s="2" t="s">
        <v>454</v>
      </c>
      <c r="C290" s="1" t="s">
        <v>535</v>
      </c>
      <c r="D290" s="1" t="s">
        <v>455</v>
      </c>
      <c r="E290" s="1">
        <v>16</v>
      </c>
      <c r="F290" s="132">
        <v>9</v>
      </c>
      <c r="G290" s="152">
        <v>0.41</v>
      </c>
      <c r="H290" s="133">
        <v>0.4</v>
      </c>
    </row>
    <row r="291" spans="1:8" ht="15.75">
      <c r="A291" s="1" t="s">
        <v>423</v>
      </c>
      <c r="B291" s="2" t="s">
        <v>499</v>
      </c>
      <c r="C291" s="1" t="s">
        <v>541</v>
      </c>
      <c r="D291" s="1" t="s">
        <v>455</v>
      </c>
      <c r="E291" s="1">
        <v>6</v>
      </c>
      <c r="F291" s="132">
        <v>1</v>
      </c>
      <c r="G291" s="152">
        <v>0.37</v>
      </c>
      <c r="H291" s="133">
        <v>0.4</v>
      </c>
    </row>
    <row r="292" spans="1:8" ht="15.75">
      <c r="A292" s="1" t="s">
        <v>424</v>
      </c>
      <c r="B292" s="2" t="s">
        <v>468</v>
      </c>
      <c r="C292" s="1" t="s">
        <v>536</v>
      </c>
      <c r="D292" s="1" t="s">
        <v>537</v>
      </c>
      <c r="E292" s="1">
        <v>10</v>
      </c>
      <c r="F292" s="132">
        <v>6</v>
      </c>
      <c r="G292" s="152">
        <v>0.49</v>
      </c>
      <c r="H292" s="133">
        <v>0.44</v>
      </c>
    </row>
    <row r="293" spans="1:8" ht="15.75">
      <c r="A293" s="1" t="s">
        <v>425</v>
      </c>
      <c r="B293" s="2" t="s">
        <v>500</v>
      </c>
      <c r="C293" s="1" t="s">
        <v>538</v>
      </c>
      <c r="D293" s="1" t="s">
        <v>460</v>
      </c>
      <c r="E293" s="1">
        <v>15</v>
      </c>
      <c r="F293" s="132">
        <v>8</v>
      </c>
      <c r="G293" s="152">
        <v>0.22</v>
      </c>
      <c r="H293" s="133">
        <v>0.42</v>
      </c>
    </row>
    <row r="294" spans="1:8" ht="15.75">
      <c r="A294" s="1" t="s">
        <v>426</v>
      </c>
      <c r="B294" s="2" t="s">
        <v>492</v>
      </c>
      <c r="C294" s="1" t="s">
        <v>534</v>
      </c>
      <c r="D294" s="1" t="s">
        <v>453</v>
      </c>
      <c r="E294" s="1">
        <v>28</v>
      </c>
      <c r="F294" s="132">
        <v>10</v>
      </c>
      <c r="G294" s="152">
        <v>0.26</v>
      </c>
      <c r="H294" s="133">
        <v>0.27</v>
      </c>
    </row>
    <row r="295" spans="1:8" ht="15.75">
      <c r="A295" s="1" t="s">
        <v>427</v>
      </c>
      <c r="B295" s="2" t="s">
        <v>465</v>
      </c>
      <c r="C295" s="1" t="s">
        <v>540</v>
      </c>
      <c r="D295" s="1" t="s">
        <v>453</v>
      </c>
      <c r="E295" s="1">
        <v>6</v>
      </c>
      <c r="F295" s="132">
        <v>1</v>
      </c>
      <c r="G295" s="152">
        <v>0.2</v>
      </c>
      <c r="H295" s="133">
        <v>0.27</v>
      </c>
    </row>
    <row r="296" spans="1:8" ht="15.75">
      <c r="A296" s="1" t="s">
        <v>428</v>
      </c>
      <c r="B296" s="2" t="s">
        <v>452</v>
      </c>
      <c r="C296" s="1" t="s">
        <v>534</v>
      </c>
      <c r="D296" s="1" t="s">
        <v>453</v>
      </c>
      <c r="E296" s="1">
        <v>8</v>
      </c>
      <c r="F296" s="132">
        <v>4</v>
      </c>
      <c r="G296" s="152">
        <v>0.26</v>
      </c>
      <c r="H296" s="133">
        <v>0.27</v>
      </c>
    </row>
    <row r="297" spans="1:8" ht="15.75">
      <c r="A297" s="1" t="s">
        <v>429</v>
      </c>
      <c r="B297" s="2" t="s">
        <v>458</v>
      </c>
      <c r="C297" s="1" t="s">
        <v>536</v>
      </c>
      <c r="D297" s="1" t="s">
        <v>537</v>
      </c>
      <c r="E297" s="1">
        <v>7</v>
      </c>
      <c r="F297" s="132">
        <v>5</v>
      </c>
      <c r="G297" s="152">
        <v>0.49</v>
      </c>
      <c r="H297" s="133">
        <v>0.44</v>
      </c>
    </row>
    <row r="298" spans="1:8" ht="15.75">
      <c r="A298" s="1" t="s">
        <v>430</v>
      </c>
      <c r="B298" s="2" t="s">
        <v>139</v>
      </c>
      <c r="C298" s="1" t="s">
        <v>539</v>
      </c>
      <c r="D298" s="1" t="s">
        <v>460</v>
      </c>
      <c r="E298" s="1">
        <v>15</v>
      </c>
      <c r="F298" s="132">
        <v>2</v>
      </c>
      <c r="G298" s="152">
        <v>0.48</v>
      </c>
      <c r="H298" s="133">
        <v>0.42</v>
      </c>
    </row>
    <row r="299" spans="1:8" ht="15.75">
      <c r="A299" s="1" t="s">
        <v>431</v>
      </c>
      <c r="B299" s="2" t="s">
        <v>139</v>
      </c>
      <c r="C299" s="1" t="s">
        <v>539</v>
      </c>
      <c r="D299" s="1" t="s">
        <v>460</v>
      </c>
      <c r="E299" s="1">
        <v>14</v>
      </c>
      <c r="F299" s="132">
        <v>18</v>
      </c>
      <c r="G299" s="152">
        <v>0.48</v>
      </c>
      <c r="H299" s="133">
        <v>0.42</v>
      </c>
    </row>
    <row r="300" spans="1:8" ht="15.75">
      <c r="A300" s="1" t="s">
        <v>432</v>
      </c>
      <c r="B300" s="2" t="s">
        <v>452</v>
      </c>
      <c r="C300" s="1" t="s">
        <v>534</v>
      </c>
      <c r="D300" s="1" t="s">
        <v>453</v>
      </c>
      <c r="E300" s="1">
        <v>4</v>
      </c>
      <c r="F300" s="132">
        <v>1</v>
      </c>
      <c r="G300" s="152">
        <v>0.26</v>
      </c>
      <c r="H300" s="133">
        <v>0.27</v>
      </c>
    </row>
    <row r="301" spans="1:8" ht="15.75">
      <c r="A301" s="1" t="s">
        <v>433</v>
      </c>
      <c r="B301" s="2" t="s">
        <v>468</v>
      </c>
      <c r="C301" s="1" t="s">
        <v>536</v>
      </c>
      <c r="D301" s="1" t="s">
        <v>537</v>
      </c>
      <c r="E301" s="1">
        <v>3</v>
      </c>
      <c r="F301" s="132" t="s">
        <v>462</v>
      </c>
      <c r="G301" s="152">
        <v>0.49</v>
      </c>
      <c r="H301" s="133">
        <v>0.44</v>
      </c>
    </row>
    <row r="302" spans="1:8" ht="15.75">
      <c r="A302" s="1" t="s">
        <v>434</v>
      </c>
      <c r="B302" s="2" t="s">
        <v>139</v>
      </c>
      <c r="C302" s="1" t="s">
        <v>539</v>
      </c>
      <c r="D302" s="1" t="s">
        <v>460</v>
      </c>
      <c r="E302" s="1">
        <v>5</v>
      </c>
      <c r="F302" s="132">
        <v>1</v>
      </c>
      <c r="G302" s="152">
        <v>0.48</v>
      </c>
      <c r="H302" s="133">
        <v>0.42</v>
      </c>
    </row>
    <row r="303" spans="1:8" ht="15.75">
      <c r="A303" s="1" t="s">
        <v>435</v>
      </c>
      <c r="B303" s="2" t="s">
        <v>452</v>
      </c>
      <c r="C303" s="1" t="s">
        <v>534</v>
      </c>
      <c r="D303" s="1" t="s">
        <v>453</v>
      </c>
      <c r="E303" s="1">
        <v>6</v>
      </c>
      <c r="F303" s="132">
        <v>4</v>
      </c>
      <c r="G303" s="152">
        <v>0.26</v>
      </c>
      <c r="H303" s="133">
        <v>0.27</v>
      </c>
    </row>
    <row r="304" spans="1:8" ht="15.75">
      <c r="A304" s="1" t="s">
        <v>436</v>
      </c>
      <c r="B304" s="2" t="s">
        <v>528</v>
      </c>
      <c r="C304" s="1" t="s">
        <v>457</v>
      </c>
      <c r="D304" s="1" t="s">
        <v>453</v>
      </c>
      <c r="E304" s="1">
        <v>81</v>
      </c>
      <c r="F304" s="132">
        <v>52</v>
      </c>
      <c r="G304" s="152">
        <v>0.3</v>
      </c>
      <c r="H304" s="133">
        <v>0.27</v>
      </c>
    </row>
    <row r="305" spans="1:8" ht="15.75">
      <c r="A305" s="1" t="s">
        <v>437</v>
      </c>
      <c r="B305" s="2" t="s">
        <v>484</v>
      </c>
      <c r="C305" s="1" t="s">
        <v>541</v>
      </c>
      <c r="D305" s="1" t="s">
        <v>455</v>
      </c>
      <c r="E305" s="1">
        <v>3</v>
      </c>
      <c r="F305" s="132">
        <v>2</v>
      </c>
      <c r="G305" s="152">
        <v>0.37</v>
      </c>
      <c r="H305" s="133">
        <v>0.4</v>
      </c>
    </row>
    <row r="306" spans="1:8" ht="15.75">
      <c r="A306" s="1" t="s">
        <v>438</v>
      </c>
      <c r="B306" s="2" t="s">
        <v>466</v>
      </c>
      <c r="C306" s="1" t="s">
        <v>535</v>
      </c>
      <c r="D306" s="1" t="s">
        <v>455</v>
      </c>
      <c r="E306" s="1">
        <v>2</v>
      </c>
      <c r="F306" s="132">
        <v>2</v>
      </c>
      <c r="G306" s="152">
        <v>0.41</v>
      </c>
      <c r="H306" s="133">
        <v>0.4</v>
      </c>
    </row>
    <row r="307" spans="1:8" ht="15.75">
      <c r="A307" s="1" t="s">
        <v>439</v>
      </c>
      <c r="B307" s="2" t="s">
        <v>490</v>
      </c>
      <c r="C307" s="1" t="s">
        <v>457</v>
      </c>
      <c r="D307" s="1" t="s">
        <v>453</v>
      </c>
      <c r="E307" s="1">
        <v>25</v>
      </c>
      <c r="F307" s="132">
        <v>9</v>
      </c>
      <c r="G307" s="152">
        <v>0.3</v>
      </c>
      <c r="H307" s="133">
        <v>0.27</v>
      </c>
    </row>
    <row r="308" spans="1:8" ht="15.75">
      <c r="A308" s="1" t="s">
        <v>440</v>
      </c>
      <c r="B308" s="2" t="s">
        <v>485</v>
      </c>
      <c r="C308" s="1" t="s">
        <v>535</v>
      </c>
      <c r="D308" s="1" t="s">
        <v>455</v>
      </c>
      <c r="E308" s="1">
        <v>7</v>
      </c>
      <c r="F308" s="132">
        <v>4</v>
      </c>
      <c r="G308" s="152">
        <v>0.41</v>
      </c>
      <c r="H308" s="133">
        <v>0.4</v>
      </c>
    </row>
    <row r="309" spans="1:8" ht="15.75">
      <c r="A309" s="1" t="s">
        <v>441</v>
      </c>
      <c r="B309" s="2" t="s">
        <v>499</v>
      </c>
      <c r="C309" s="1" t="s">
        <v>541</v>
      </c>
      <c r="D309" s="1" t="s">
        <v>455</v>
      </c>
      <c r="E309" s="1">
        <v>15</v>
      </c>
      <c r="F309" s="132">
        <v>6</v>
      </c>
      <c r="G309" s="152">
        <v>0.37</v>
      </c>
      <c r="H309" s="133">
        <v>0.4</v>
      </c>
    </row>
    <row r="310" spans="1:8" ht="15.75">
      <c r="A310" s="1" t="s">
        <v>442</v>
      </c>
      <c r="B310" s="2" t="s">
        <v>452</v>
      </c>
      <c r="C310" s="1" t="s">
        <v>534</v>
      </c>
      <c r="D310" s="1" t="s">
        <v>453</v>
      </c>
      <c r="E310" s="1">
        <v>10</v>
      </c>
      <c r="F310" s="132">
        <v>2</v>
      </c>
      <c r="G310" s="152">
        <v>0.26</v>
      </c>
      <c r="H310" s="133">
        <v>0.27</v>
      </c>
    </row>
    <row r="311" spans="1:8" ht="15.75">
      <c r="A311" s="1" t="s">
        <v>443</v>
      </c>
      <c r="B311" s="2" t="s">
        <v>461</v>
      </c>
      <c r="C311" s="1" t="s">
        <v>536</v>
      </c>
      <c r="D311" s="1" t="s">
        <v>537</v>
      </c>
      <c r="E311" s="1">
        <v>4</v>
      </c>
      <c r="F311" s="132">
        <v>3</v>
      </c>
      <c r="G311" s="152">
        <v>0.49</v>
      </c>
      <c r="H311" s="133">
        <v>0.44</v>
      </c>
    </row>
    <row r="312" spans="1:8" ht="15.75">
      <c r="A312" s="1" t="s">
        <v>444</v>
      </c>
      <c r="B312" s="2" t="s">
        <v>491</v>
      </c>
      <c r="C312" s="1" t="s">
        <v>457</v>
      </c>
      <c r="D312" s="1" t="s">
        <v>453</v>
      </c>
      <c r="E312" s="1">
        <v>14</v>
      </c>
      <c r="F312" s="132">
        <v>14</v>
      </c>
      <c r="G312" s="152">
        <v>0.3</v>
      </c>
      <c r="H312" s="133">
        <v>0.27</v>
      </c>
    </row>
    <row r="313" spans="1:8" ht="15.75">
      <c r="A313" s="1" t="s">
        <v>445</v>
      </c>
      <c r="B313" s="2" t="s">
        <v>467</v>
      </c>
      <c r="C313" s="1" t="s">
        <v>457</v>
      </c>
      <c r="D313" s="1" t="s">
        <v>453</v>
      </c>
      <c r="E313" s="1">
        <v>5</v>
      </c>
      <c r="F313" s="132">
        <v>4</v>
      </c>
      <c r="G313" s="152">
        <v>0.3</v>
      </c>
      <c r="H313" s="133">
        <v>0.27</v>
      </c>
    </row>
    <row r="314" spans="1:8" ht="15.75">
      <c r="A314" s="1" t="s">
        <v>446</v>
      </c>
      <c r="B314" s="2" t="s">
        <v>474</v>
      </c>
      <c r="C314" s="1" t="s">
        <v>539</v>
      </c>
      <c r="D314" s="1" t="s">
        <v>460</v>
      </c>
      <c r="E314" s="1">
        <v>6</v>
      </c>
      <c r="F314" s="132">
        <v>1</v>
      </c>
      <c r="G314" s="152">
        <v>0.48</v>
      </c>
      <c r="H314" s="133">
        <v>0.42</v>
      </c>
    </row>
    <row r="315" spans="1:8" ht="15.75">
      <c r="A315" s="1" t="s">
        <v>447</v>
      </c>
      <c r="B315" s="2" t="s">
        <v>139</v>
      </c>
      <c r="C315" s="1" t="s">
        <v>539</v>
      </c>
      <c r="D315" s="1" t="s">
        <v>460</v>
      </c>
      <c r="E315" s="1">
        <v>2</v>
      </c>
      <c r="F315" s="132">
        <v>4</v>
      </c>
      <c r="G315" s="152">
        <v>0.48</v>
      </c>
      <c r="H315" s="133">
        <v>0.42</v>
      </c>
    </row>
    <row r="316" spans="1:8" ht="15.75">
      <c r="A316" s="1" t="s">
        <v>448</v>
      </c>
      <c r="B316" s="2" t="s">
        <v>461</v>
      </c>
      <c r="C316" s="1" t="s">
        <v>536</v>
      </c>
      <c r="D316" s="1" t="s">
        <v>537</v>
      </c>
      <c r="E316" s="1">
        <v>5</v>
      </c>
      <c r="F316" s="132">
        <v>1</v>
      </c>
      <c r="G316" s="152">
        <v>0.49</v>
      </c>
      <c r="H316" s="133">
        <v>0.44</v>
      </c>
    </row>
    <row r="317" spans="1:8" ht="15.75">
      <c r="A317" s="1" t="s">
        <v>449</v>
      </c>
      <c r="B317" s="2" t="s">
        <v>454</v>
      </c>
      <c r="C317" s="1" t="s">
        <v>535</v>
      </c>
      <c r="D317" s="1" t="s">
        <v>455</v>
      </c>
      <c r="E317" s="1">
        <v>9</v>
      </c>
      <c r="F317" s="132">
        <v>3</v>
      </c>
      <c r="G317" s="152">
        <v>0.41</v>
      </c>
      <c r="H317" s="133">
        <v>0.4</v>
      </c>
    </row>
    <row r="318" spans="1:8" ht="15.75">
      <c r="A318" s="1" t="s">
        <v>450</v>
      </c>
      <c r="B318" s="2" t="s">
        <v>139</v>
      </c>
      <c r="C318" s="1" t="s">
        <v>539</v>
      </c>
      <c r="D318" s="1" t="s">
        <v>460</v>
      </c>
      <c r="E318" s="1">
        <v>3</v>
      </c>
      <c r="F318" s="132" t="s">
        <v>462</v>
      </c>
      <c r="G318" s="152">
        <v>0.48</v>
      </c>
      <c r="H318" s="133">
        <v>0.42</v>
      </c>
    </row>
    <row r="319" spans="1:8" ht="15.75">
      <c r="A319" s="1" t="s">
        <v>451</v>
      </c>
      <c r="B319" s="2" t="s">
        <v>500</v>
      </c>
      <c r="C319" s="1" t="s">
        <v>538</v>
      </c>
      <c r="D319" s="1" t="s">
        <v>460</v>
      </c>
      <c r="E319" s="1">
        <v>1</v>
      </c>
      <c r="F319" s="132" t="s">
        <v>462</v>
      </c>
      <c r="G319" s="152">
        <v>0.22</v>
      </c>
      <c r="H319" s="133">
        <v>0.42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scale="82" r:id="rId1"/>
  <headerFooter alignWithMargins="0">
    <oddFooter>&amp;L&amp;D&amp;C&amp;F&amp;RPage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Milliman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Syed Mehmud</dc:creator>
  <cp:keywords/>
  <dc:description/>
  <cp:lastModifiedBy>JCazares</cp:lastModifiedBy>
  <cp:lastPrinted>2006-05-12T16:56:25Z</cp:lastPrinted>
  <dcterms:created xsi:type="dcterms:W3CDTF">2005-07-06T11:44:19Z</dcterms:created>
  <dcterms:modified xsi:type="dcterms:W3CDTF">2007-01-15T20:54:10Z</dcterms:modified>
  <cp:category/>
  <cp:version/>
  <cp:contentType/>
  <cp:contentStatus/>
</cp:coreProperties>
</file>