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11340" windowHeight="6540" activeTab="3"/>
  </bookViews>
  <sheets>
    <sheet name="Pricing" sheetId="1" r:id="rId1"/>
    <sheet name="Constant Yield Method" sheetId="2" r:id="rId2"/>
    <sheet name="Limited Pay Method - No PADs" sheetId="3" r:id="rId3"/>
    <sheet name="Book Profits" sheetId="4" r:id="rId4"/>
  </sheets>
  <definedNames/>
  <calcPr calcId="125725"/>
</workbook>
</file>

<file path=xl/sharedStrings.xml><?xml version="1.0" encoding="utf-8"?>
<sst xmlns="http://schemas.openxmlformats.org/spreadsheetml/2006/main" count="166" uniqueCount="86">
  <si>
    <t>Best estimate assumptions</t>
  </si>
  <si>
    <t>Earned Rate</t>
  </si>
  <si>
    <t>Defble Acquis Exp / Premium</t>
  </si>
  <si>
    <t>Nondefble Acq Exp / Premium</t>
  </si>
  <si>
    <t>Maintenance expense / year (EOY)</t>
  </si>
  <si>
    <t>Annual Benefit for 15 years (EOY)</t>
  </si>
  <si>
    <t>Pricing structure</t>
  </si>
  <si>
    <t>Earned Rate - Credited Rate</t>
  </si>
  <si>
    <t>Premium load</t>
  </si>
  <si>
    <t>Expenses</t>
  </si>
  <si>
    <t>Pricing</t>
  </si>
  <si>
    <t>Credited Rate</t>
  </si>
  <si>
    <t>Discount</t>
  </si>
  <si>
    <t>PV</t>
  </si>
  <si>
    <t>Year</t>
  </si>
  <si>
    <t>Benefit</t>
  </si>
  <si>
    <t>Rate</t>
  </si>
  <si>
    <t>Sum</t>
  </si>
  <si>
    <t>Gross Premium = Sum / (1-Load%)</t>
  </si>
  <si>
    <t>Immediate Annuity Example</t>
  </si>
  <si>
    <t>Society of Actuaries</t>
  </si>
  <si>
    <t>Derivation of Constant Yield</t>
  </si>
  <si>
    <t>Constant Yield</t>
  </si>
  <si>
    <t>PV Ben,</t>
  </si>
  <si>
    <t>Expense</t>
  </si>
  <si>
    <t>Sum = Initial Net GAAP Reserve</t>
  </si>
  <si>
    <t>Gross Premium</t>
  </si>
  <si>
    <t>- Deferrable Expenses</t>
  </si>
  <si>
    <t>= Net Premium</t>
  </si>
  <si>
    <t>Net GAAP Reserve Derivation</t>
  </si>
  <si>
    <t>Benefit &amp;</t>
  </si>
  <si>
    <t>Required</t>
  </si>
  <si>
    <t>Net Resrv</t>
  </si>
  <si>
    <t>Interest</t>
  </si>
  <si>
    <t>EOY</t>
  </si>
  <si>
    <t>Reserve Calculation</t>
  </si>
  <si>
    <t>Assumed yield</t>
  </si>
  <si>
    <t>Sum = Initial GAAP Reserve</t>
  </si>
  <si>
    <t>GAAP Reserve Derivation</t>
  </si>
  <si>
    <t>Reserve</t>
  </si>
  <si>
    <t>URL Derivation</t>
  </si>
  <si>
    <t>Derivation of Initial Deferred Profit Liability</t>
  </si>
  <si>
    <t>- Initial GAAP Reserve</t>
  </si>
  <si>
    <t>= Initial URL</t>
  </si>
  <si>
    <t>Calculation of URL Amortization Rate</t>
  </si>
  <si>
    <t>PV Reserve</t>
  </si>
  <si>
    <t>BOY</t>
  </si>
  <si>
    <t>Amortization Rate = Initial URL / Sum</t>
  </si>
  <si>
    <t>URL Calculation</t>
  </si>
  <si>
    <t>URL</t>
  </si>
  <si>
    <t>Amortiztn</t>
  </si>
  <si>
    <t>Total Reserve</t>
  </si>
  <si>
    <t>Total</t>
  </si>
  <si>
    <t>Constant</t>
  </si>
  <si>
    <t>Diff /</t>
  </si>
  <si>
    <t>Yield Reserve</t>
  </si>
  <si>
    <t>Total Res</t>
  </si>
  <si>
    <t>Constant Yield Method</t>
  </si>
  <si>
    <t>Income Statement</t>
  </si>
  <si>
    <t>Gross</t>
  </si>
  <si>
    <t>- Defble</t>
  </si>
  <si>
    <t>- NonDfble</t>
  </si>
  <si>
    <t>- Maint</t>
  </si>
  <si>
    <t>Inv</t>
  </si>
  <si>
    <t>- Increase</t>
  </si>
  <si>
    <t>Book</t>
  </si>
  <si>
    <t>Premium</t>
  </si>
  <si>
    <t>- Benefit</t>
  </si>
  <si>
    <t>Acq Exp</t>
  </si>
  <si>
    <t>Income</t>
  </si>
  <si>
    <t>in Reserve</t>
  </si>
  <si>
    <t>Profit</t>
  </si>
  <si>
    <t>Reser ve</t>
  </si>
  <si>
    <t>Analytical</t>
  </si>
  <si>
    <t>Inv Inc on</t>
  </si>
  <si>
    <t>Adjusted</t>
  </si>
  <si>
    <t>Non defble</t>
  </si>
  <si>
    <t>Book Profit /</t>
  </si>
  <si>
    <t>Book Profit</t>
  </si>
  <si>
    <t>acq exp</t>
  </si>
  <si>
    <t>Reserve BOY</t>
  </si>
  <si>
    <t>- Required Interest Rate</t>
  </si>
  <si>
    <t>= Profit Margin</t>
  </si>
  <si>
    <t>Limited Pay Method</t>
  </si>
  <si>
    <t>2007 Basic GAAP Seminar</t>
  </si>
  <si>
    <t>Input until E24 = E28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</si>
</sst>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6" formatCode="_(* #,##0_);_(* \(#,##0\);_(* &quot;-&quot;??_);_(@_)"/>
    <numFmt numFmtId="168" formatCode="0.000"/>
    <numFmt numFmtId="171" formatCode="0.000%"/>
    <numFmt numFmtId="172" formatCode="0.0000%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10" fontId="0" fillId="0" borderId="0" xfId="15" applyNumberFormat="1" applyFont="1"/>
    <xf numFmtId="0" fontId="1" fillId="0" borderId="0" xfId="0" applyFont="1"/>
    <xf numFmtId="166" fontId="0" fillId="0" borderId="0" xfId="18" applyNumberFormat="1" applyFont="1"/>
    <xf numFmtId="0" fontId="0" fillId="0" borderId="0" xfId="0" applyAlignment="1">
      <alignment horizontal="right"/>
    </xf>
    <xf numFmtId="166" fontId="0" fillId="0" borderId="0" xfId="0" applyNumberFormat="1"/>
    <xf numFmtId="168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172" fontId="0" fillId="0" borderId="0" xfId="15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/>
    <xf numFmtId="172" fontId="1" fillId="0" borderId="0" xfId="15" applyNumberFormat="1" applyFont="1"/>
    <xf numFmtId="166" fontId="1" fillId="0" borderId="0" xfId="15" applyNumberFormat="1" applyFont="1"/>
    <xf numFmtId="166" fontId="1" fillId="0" borderId="0" xfId="0" applyNumberFormat="1" applyFont="1"/>
    <xf numFmtId="166" fontId="1" fillId="0" borderId="0" xfId="18" applyNumberFormat="1" applyFont="1"/>
    <xf numFmtId="166" fontId="0" fillId="0" borderId="0" xfId="0" applyNumberFormat="1" applyFont="1"/>
    <xf numFmtId="171" fontId="1" fillId="0" borderId="0" xfId="15" applyNumberFormat="1" applyFont="1"/>
    <xf numFmtId="10" fontId="1" fillId="0" borderId="0" xfId="15" applyNumberFormat="1" applyFont="1"/>
    <xf numFmtId="10" fontId="1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31">
      <selection activeCell="F37" sqref="F37"/>
    </sheetView>
  </sheetViews>
  <sheetFormatPr defaultColWidth="9.140625" defaultRowHeight="12.75"/>
  <cols>
    <col min="1" max="1" width="30.28125" style="0" customWidth="1"/>
    <col min="2" max="2" width="7.7109375" style="0" customWidth="1"/>
    <col min="3" max="3" width="8.28125" style="0" customWidth="1"/>
    <col min="4" max="4" width="8.7109375" style="0" customWidth="1"/>
  </cols>
  <sheetData>
    <row r="1" ht="12.75">
      <c r="A1" s="2" t="s">
        <v>19</v>
      </c>
    </row>
    <row r="2" ht="12.75">
      <c r="A2" s="2" t="s">
        <v>20</v>
      </c>
    </row>
    <row r="3" ht="12.75">
      <c r="A3" s="2" t="s">
        <v>84</v>
      </c>
    </row>
    <row r="5" ht="12.75">
      <c r="A5" s="2" t="s">
        <v>0</v>
      </c>
    </row>
    <row r="7" spans="1:2" ht="12.75">
      <c r="A7" t="s">
        <v>1</v>
      </c>
      <c r="B7" s="1">
        <v>0.07</v>
      </c>
    </row>
    <row r="8" spans="1:2" ht="12.75">
      <c r="A8" t="s">
        <v>2</v>
      </c>
      <c r="B8" s="1">
        <v>0.055</v>
      </c>
    </row>
    <row r="9" spans="1:2" ht="12.75">
      <c r="A9" t="s">
        <v>3</v>
      </c>
      <c r="B9" s="1">
        <v>0.0075</v>
      </c>
    </row>
    <row r="10" spans="1:2" ht="12.75">
      <c r="A10" t="s">
        <v>4</v>
      </c>
      <c r="B10" s="3">
        <v>45</v>
      </c>
    </row>
    <row r="11" spans="1:2" ht="12.75">
      <c r="A11" t="s">
        <v>5</v>
      </c>
      <c r="B11" s="3">
        <v>15000</v>
      </c>
    </row>
    <row r="13" ht="12.75">
      <c r="A13" s="2" t="s">
        <v>6</v>
      </c>
    </row>
    <row r="15" spans="1:2" ht="12.75">
      <c r="A15" t="s">
        <v>7</v>
      </c>
      <c r="B15" s="1">
        <v>0.01</v>
      </c>
    </row>
    <row r="16" spans="1:2" ht="12.75">
      <c r="A16" t="s">
        <v>8</v>
      </c>
      <c r="B16" s="1">
        <v>0.06</v>
      </c>
    </row>
    <row r="17" spans="1:2" ht="12.75">
      <c r="A17" t="s">
        <v>9</v>
      </c>
      <c r="B17" s="3">
        <v>0</v>
      </c>
    </row>
    <row r="19" ht="12.75">
      <c r="A19" s="2" t="s">
        <v>10</v>
      </c>
    </row>
    <row r="21" spans="1:2" ht="12.75">
      <c r="A21" t="s">
        <v>11</v>
      </c>
      <c r="B21" s="1">
        <f>B7-B15</f>
        <v>0.060000000000000005</v>
      </c>
    </row>
    <row r="22" ht="12.75">
      <c r="B22" s="3"/>
    </row>
    <row r="23" spans="3:4" ht="12.75">
      <c r="C23" s="4" t="s">
        <v>12</v>
      </c>
      <c r="D23" s="4" t="s">
        <v>13</v>
      </c>
    </row>
    <row r="24" spans="1:4" ht="12.75">
      <c r="A24" s="7" t="s">
        <v>14</v>
      </c>
      <c r="B24" s="7" t="s">
        <v>15</v>
      </c>
      <c r="C24" s="7" t="s">
        <v>16</v>
      </c>
      <c r="D24" s="7" t="s">
        <v>15</v>
      </c>
    </row>
    <row r="25" ht="12.75">
      <c r="C25" s="6">
        <v>1</v>
      </c>
    </row>
    <row r="26" spans="1:4" ht="12.75">
      <c r="A26">
        <v>1</v>
      </c>
      <c r="B26" s="5">
        <f>B11</f>
        <v>15000</v>
      </c>
      <c r="C26" s="6">
        <f aca="true" t="shared" si="0" ref="C26:C40">C25/(1+B$21)</f>
        <v>0.9433962264150942</v>
      </c>
      <c r="D26" s="5">
        <f>B26*C26</f>
        <v>14150.943396226414</v>
      </c>
    </row>
    <row r="27" spans="1:4" ht="12.75">
      <c r="A27">
        <v>2</v>
      </c>
      <c r="B27" s="5">
        <f>B26</f>
        <v>15000</v>
      </c>
      <c r="C27" s="6">
        <f t="shared" si="0"/>
        <v>0.8899964400142398</v>
      </c>
      <c r="D27" s="5">
        <f aca="true" t="shared" si="1" ref="D27:D40">B27*C27</f>
        <v>13349.946600213598</v>
      </c>
    </row>
    <row r="28" spans="1:4" ht="12.75">
      <c r="A28">
        <v>3</v>
      </c>
      <c r="B28" s="5">
        <f aca="true" t="shared" si="2" ref="B28:B40">B27</f>
        <v>15000</v>
      </c>
      <c r="C28" s="6">
        <f t="shared" si="0"/>
        <v>0.8396192830323017</v>
      </c>
      <c r="D28" s="5">
        <f t="shared" si="1"/>
        <v>12594.289245484526</v>
      </c>
    </row>
    <row r="29" spans="1:4" ht="12.75">
      <c r="A29">
        <v>4</v>
      </c>
      <c r="B29" s="5">
        <f t="shared" si="2"/>
        <v>15000</v>
      </c>
      <c r="C29" s="6">
        <f t="shared" si="0"/>
        <v>0.7920936632380204</v>
      </c>
      <c r="D29" s="5">
        <f t="shared" si="1"/>
        <v>11881.404948570307</v>
      </c>
    </row>
    <row r="30" spans="1:4" ht="12.75">
      <c r="A30">
        <v>5</v>
      </c>
      <c r="B30" s="5">
        <f t="shared" si="2"/>
        <v>15000</v>
      </c>
      <c r="C30" s="6">
        <f t="shared" si="0"/>
        <v>0.747258172866057</v>
      </c>
      <c r="D30" s="5">
        <f t="shared" si="1"/>
        <v>11208.872592990854</v>
      </c>
    </row>
    <row r="31" spans="1:4" ht="12.75">
      <c r="A31">
        <v>6</v>
      </c>
      <c r="B31" s="5">
        <f t="shared" si="2"/>
        <v>15000</v>
      </c>
      <c r="C31" s="6">
        <f t="shared" si="0"/>
        <v>0.7049605404396764</v>
      </c>
      <c r="D31" s="5">
        <f t="shared" si="1"/>
        <v>10574.408106595145</v>
      </c>
    </row>
    <row r="32" spans="1:4" ht="12.75">
      <c r="A32">
        <v>7</v>
      </c>
      <c r="B32" s="5">
        <f t="shared" si="2"/>
        <v>15000</v>
      </c>
      <c r="C32" s="6">
        <f t="shared" si="0"/>
        <v>0.6650571136223362</v>
      </c>
      <c r="D32" s="5">
        <f t="shared" si="1"/>
        <v>9975.856704335043</v>
      </c>
    </row>
    <row r="33" spans="1:4" ht="12.75">
      <c r="A33">
        <v>8</v>
      </c>
      <c r="B33" s="5">
        <f t="shared" si="2"/>
        <v>15000</v>
      </c>
      <c r="C33" s="6">
        <f t="shared" si="0"/>
        <v>0.6274123713418266</v>
      </c>
      <c r="D33" s="5">
        <f t="shared" si="1"/>
        <v>9411.185570127398</v>
      </c>
    </row>
    <row r="34" spans="1:4" ht="12.75">
      <c r="A34">
        <v>9</v>
      </c>
      <c r="B34" s="5">
        <f t="shared" si="2"/>
        <v>15000</v>
      </c>
      <c r="C34" s="6">
        <f t="shared" si="0"/>
        <v>0.5918984635300251</v>
      </c>
      <c r="D34" s="5">
        <f t="shared" si="1"/>
        <v>8878.476952950376</v>
      </c>
    </row>
    <row r="35" spans="1:4" ht="12.75">
      <c r="A35">
        <v>10</v>
      </c>
      <c r="B35" s="5">
        <f t="shared" si="2"/>
        <v>15000</v>
      </c>
      <c r="C35" s="6">
        <f t="shared" si="0"/>
        <v>0.558394776915118</v>
      </c>
      <c r="D35" s="5">
        <f t="shared" si="1"/>
        <v>8375.92165372677</v>
      </c>
    </row>
    <row r="36" spans="1:4" ht="12.75">
      <c r="A36">
        <v>11</v>
      </c>
      <c r="B36" s="5">
        <f t="shared" si="2"/>
        <v>15000</v>
      </c>
      <c r="C36" s="6">
        <f t="shared" si="0"/>
        <v>0.5267875253916207</v>
      </c>
      <c r="D36" s="5">
        <f t="shared" si="1"/>
        <v>7901.8128808743095</v>
      </c>
    </row>
    <row r="37" spans="1:4" ht="12.75">
      <c r="A37">
        <v>12</v>
      </c>
      <c r="B37" s="5">
        <f t="shared" si="2"/>
        <v>15000</v>
      </c>
      <c r="C37" s="6">
        <f t="shared" si="0"/>
        <v>0.4969693635770006</v>
      </c>
      <c r="D37" s="5">
        <f t="shared" si="1"/>
        <v>7454.5404536550095</v>
      </c>
    </row>
    <row r="38" spans="1:4" ht="12.75">
      <c r="A38">
        <v>13</v>
      </c>
      <c r="B38" s="5">
        <f t="shared" si="2"/>
        <v>15000</v>
      </c>
      <c r="C38" s="6">
        <f t="shared" si="0"/>
        <v>0.4688390222424534</v>
      </c>
      <c r="D38" s="5">
        <f t="shared" si="1"/>
        <v>7032.585333636801</v>
      </c>
    </row>
    <row r="39" spans="1:4" ht="12.75">
      <c r="A39">
        <v>14</v>
      </c>
      <c r="B39" s="5">
        <f t="shared" si="2"/>
        <v>15000</v>
      </c>
      <c r="C39" s="6">
        <f t="shared" si="0"/>
        <v>0.442300964379673</v>
      </c>
      <c r="D39" s="5">
        <f t="shared" si="1"/>
        <v>6634.514465695094</v>
      </c>
    </row>
    <row r="40" spans="1:4" ht="12.75">
      <c r="A40">
        <v>15</v>
      </c>
      <c r="B40" s="5">
        <f t="shared" si="2"/>
        <v>15000</v>
      </c>
      <c r="C40" s="6">
        <f t="shared" si="0"/>
        <v>0.41726506073554054</v>
      </c>
      <c r="D40" s="5">
        <f t="shared" si="1"/>
        <v>6258.975911033108</v>
      </c>
    </row>
    <row r="42" spans="1:4" ht="12.75">
      <c r="A42" s="4" t="s">
        <v>17</v>
      </c>
      <c r="D42" s="15">
        <f>SUM(D26:D41)</f>
        <v>145683.73481611474</v>
      </c>
    </row>
    <row r="43" spans="1:4" ht="12.75">
      <c r="A43" s="4" t="s">
        <v>18</v>
      </c>
      <c r="D43" s="16">
        <f>D42/(1-B16)</f>
        <v>154982.69661288802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30" sqref="C30"/>
    </sheetView>
  </sheetViews>
  <sheetFormatPr defaultColWidth="9.140625" defaultRowHeight="12.75"/>
  <cols>
    <col min="1" max="1" width="30.28125" style="0" customWidth="1"/>
    <col min="4" max="4" width="10.57421875" style="0" customWidth="1"/>
    <col min="5" max="5" width="12.28125" style="0" customWidth="1"/>
  </cols>
  <sheetData>
    <row r="1" ht="12.75">
      <c r="A1" s="2" t="s">
        <v>21</v>
      </c>
    </row>
    <row r="3" spans="1:4" ht="12.75">
      <c r="A3" t="s">
        <v>22</v>
      </c>
      <c r="B3" s="13">
        <v>0.0596468</v>
      </c>
      <c r="C3" s="14" t="s">
        <v>85</v>
      </c>
      <c r="D3" s="2"/>
    </row>
    <row r="4" spans="2:3" ht="12.75">
      <c r="B4" s="3"/>
      <c r="C4" s="3"/>
    </row>
    <row r="5" spans="4:5" ht="12.75">
      <c r="D5" s="4" t="s">
        <v>12</v>
      </c>
      <c r="E5" s="4" t="s">
        <v>23</v>
      </c>
    </row>
    <row r="6" spans="1:5" ht="12.75">
      <c r="A6" s="7" t="s">
        <v>14</v>
      </c>
      <c r="B6" s="7" t="s">
        <v>15</v>
      </c>
      <c r="C6" s="7" t="s">
        <v>24</v>
      </c>
      <c r="D6" s="7" t="s">
        <v>16</v>
      </c>
      <c r="E6" s="7" t="s">
        <v>9</v>
      </c>
    </row>
    <row r="7" ht="12.75">
      <c r="D7" s="6">
        <v>1</v>
      </c>
    </row>
    <row r="8" spans="1:5" ht="12.75">
      <c r="A8">
        <v>1</v>
      </c>
      <c r="B8" s="5">
        <f>Pricing!B11</f>
        <v>15000</v>
      </c>
      <c r="C8" s="5">
        <f>Pricing!B10</f>
        <v>45</v>
      </c>
      <c r="D8" s="6">
        <f>D7/(1+B$3)</f>
        <v>0.9437106779353273</v>
      </c>
      <c r="E8" s="5">
        <f>(B8+C8)*D8</f>
        <v>14198.127149536998</v>
      </c>
    </row>
    <row r="9" spans="1:5" ht="12.75">
      <c r="A9">
        <v>2</v>
      </c>
      <c r="B9" s="5">
        <f>B8</f>
        <v>15000</v>
      </c>
      <c r="C9" s="5">
        <f>C8</f>
        <v>45</v>
      </c>
      <c r="D9" s="6">
        <f>D8/(1+B$3)</f>
        <v>0.8905898436491549</v>
      </c>
      <c r="E9" s="5">
        <f aca="true" t="shared" si="0" ref="E9:E22">(B9+C9)*D9</f>
        <v>13398.924197701535</v>
      </c>
    </row>
    <row r="10" spans="1:5" ht="12.75">
      <c r="A10">
        <v>3</v>
      </c>
      <c r="B10" s="5">
        <f aca="true" t="shared" si="1" ref="B10:B22">B9</f>
        <v>15000</v>
      </c>
      <c r="C10" s="5">
        <f aca="true" t="shared" si="2" ref="C10:C22">C9</f>
        <v>45</v>
      </c>
      <c r="D10" s="6">
        <f aca="true" t="shared" si="3" ref="D10:D22">D9/(1+B$3)</f>
        <v>0.8404591451124611</v>
      </c>
      <c r="E10" s="5">
        <f t="shared" si="0"/>
        <v>12644.707838216977</v>
      </c>
    </row>
    <row r="11" spans="1:5" ht="12.75">
      <c r="A11">
        <v>4</v>
      </c>
      <c r="B11" s="5">
        <f t="shared" si="1"/>
        <v>15000</v>
      </c>
      <c r="C11" s="5">
        <f t="shared" si="2"/>
        <v>45</v>
      </c>
      <c r="D11" s="6">
        <f t="shared" si="3"/>
        <v>0.7931502696110262</v>
      </c>
      <c r="E11" s="5">
        <f t="shared" si="0"/>
        <v>11932.945806297888</v>
      </c>
    </row>
    <row r="12" spans="1:5" ht="12.75">
      <c r="A12">
        <v>5</v>
      </c>
      <c r="B12" s="5">
        <f t="shared" si="1"/>
        <v>15000</v>
      </c>
      <c r="C12" s="5">
        <f t="shared" si="2"/>
        <v>45</v>
      </c>
      <c r="D12" s="6">
        <f t="shared" si="3"/>
        <v>0.748504378639209</v>
      </c>
      <c r="E12" s="5">
        <f t="shared" si="0"/>
        <v>11261.2483766269</v>
      </c>
    </row>
    <row r="13" spans="1:5" ht="12.75">
      <c r="A13">
        <v>6</v>
      </c>
      <c r="B13" s="5">
        <f t="shared" si="1"/>
        <v>15000</v>
      </c>
      <c r="C13" s="5">
        <f t="shared" si="2"/>
        <v>45</v>
      </c>
      <c r="D13" s="6">
        <f t="shared" si="3"/>
        <v>0.7063715746031688</v>
      </c>
      <c r="E13" s="5">
        <f t="shared" si="0"/>
        <v>10627.360339904675</v>
      </c>
    </row>
    <row r="14" spans="1:5" ht="12.75">
      <c r="A14">
        <v>7</v>
      </c>
      <c r="B14" s="5">
        <f t="shared" si="1"/>
        <v>15000</v>
      </c>
      <c r="C14" s="5">
        <f t="shared" si="2"/>
        <v>45</v>
      </c>
      <c r="D14" s="6">
        <f t="shared" si="3"/>
        <v>0.666610397543001</v>
      </c>
      <c r="E14" s="5">
        <f t="shared" si="0"/>
        <v>10029.15343103445</v>
      </c>
    </row>
    <row r="15" spans="1:5" ht="12.75">
      <c r="A15">
        <v>8</v>
      </c>
      <c r="B15" s="5">
        <f t="shared" si="1"/>
        <v>15000</v>
      </c>
      <c r="C15" s="5">
        <f t="shared" si="2"/>
        <v>45</v>
      </c>
      <c r="D15" s="6">
        <f t="shared" si="3"/>
        <v>0.6290873501840435</v>
      </c>
      <c r="E15" s="5">
        <f t="shared" si="0"/>
        <v>9464.619183518935</v>
      </c>
    </row>
    <row r="16" spans="1:5" ht="12.75">
      <c r="A16">
        <v>9</v>
      </c>
      <c r="B16" s="5">
        <f t="shared" si="1"/>
        <v>15000</v>
      </c>
      <c r="C16" s="5">
        <f t="shared" si="2"/>
        <v>45</v>
      </c>
      <c r="D16" s="6">
        <f t="shared" si="3"/>
        <v>0.5936764497227223</v>
      </c>
      <c r="E16" s="5">
        <f t="shared" si="0"/>
        <v>8931.862186078357</v>
      </c>
    </row>
    <row r="17" spans="1:5" ht="12.75">
      <c r="A17">
        <v>10</v>
      </c>
      <c r="B17" s="5">
        <f t="shared" si="1"/>
        <v>15000</v>
      </c>
      <c r="C17" s="5">
        <f t="shared" si="2"/>
        <v>45</v>
      </c>
      <c r="D17" s="6">
        <f t="shared" si="3"/>
        <v>0.5602588048420685</v>
      </c>
      <c r="E17" s="5">
        <f t="shared" si="0"/>
        <v>8429.09371884892</v>
      </c>
    </row>
    <row r="18" spans="1:5" ht="12.75">
      <c r="A18">
        <v>11</v>
      </c>
      <c r="B18" s="5">
        <f t="shared" si="1"/>
        <v>15000</v>
      </c>
      <c r="C18" s="5">
        <f t="shared" si="2"/>
        <v>45</v>
      </c>
      <c r="D18" s="6">
        <f t="shared" si="3"/>
        <v>0.5287222165367447</v>
      </c>
      <c r="E18" s="5">
        <f t="shared" si="0"/>
        <v>7954.625747795323</v>
      </c>
    </row>
    <row r="19" spans="1:5" ht="12.75">
      <c r="A19">
        <v>12</v>
      </c>
      <c r="B19" s="5">
        <f t="shared" si="1"/>
        <v>15000</v>
      </c>
      <c r="C19" s="5">
        <f t="shared" si="2"/>
        <v>45</v>
      </c>
      <c r="D19" s="6">
        <f t="shared" si="3"/>
        <v>0.4989608014073602</v>
      </c>
      <c r="E19" s="5">
        <f t="shared" si="0"/>
        <v>7506.865257173735</v>
      </c>
    </row>
    <row r="20" spans="1:5" ht="12.75">
      <c r="A20">
        <v>13</v>
      </c>
      <c r="B20" s="5">
        <f t="shared" si="1"/>
        <v>15000</v>
      </c>
      <c r="C20" s="5">
        <f t="shared" si="2"/>
        <v>45</v>
      </c>
      <c r="D20" s="6">
        <f t="shared" si="3"/>
        <v>0.4708746361592941</v>
      </c>
      <c r="E20" s="5">
        <f t="shared" si="0"/>
        <v>7084.3089010165795</v>
      </c>
    </row>
    <row r="21" spans="1:5" ht="12.75">
      <c r="A21">
        <v>14</v>
      </c>
      <c r="B21" s="5">
        <f t="shared" si="1"/>
        <v>15000</v>
      </c>
      <c r="C21" s="5">
        <f t="shared" si="2"/>
        <v>45</v>
      </c>
      <c r="D21" s="6">
        <f t="shared" si="3"/>
        <v>0.44436942211243796</v>
      </c>
      <c r="E21" s="5">
        <f t="shared" si="0"/>
        <v>6685.537955681629</v>
      </c>
    </row>
    <row r="22" spans="1:5" ht="12.75">
      <c r="A22">
        <v>15</v>
      </c>
      <c r="B22" s="5">
        <f t="shared" si="1"/>
        <v>15000</v>
      </c>
      <c r="C22" s="5">
        <f t="shared" si="2"/>
        <v>45</v>
      </c>
      <c r="D22" s="6">
        <f t="shared" si="3"/>
        <v>0.41935616859545843</v>
      </c>
      <c r="E22" s="5">
        <f t="shared" si="0"/>
        <v>6309.213556518672</v>
      </c>
    </row>
    <row r="24" spans="1:5" ht="12.75">
      <c r="A24" s="4" t="s">
        <v>25</v>
      </c>
      <c r="E24" s="5">
        <f>SUM(E8:E23)</f>
        <v>146458.59364595157</v>
      </c>
    </row>
    <row r="25" spans="1:5" ht="12.75">
      <c r="A25" s="4"/>
      <c r="E25" s="3"/>
    </row>
    <row r="26" spans="1:5" ht="12.75">
      <c r="A26" s="4" t="s">
        <v>26</v>
      </c>
      <c r="E26" s="3">
        <f>Pricing!D43</f>
        <v>154982.69661288802</v>
      </c>
    </row>
    <row r="27" spans="1:5" ht="12.75">
      <c r="A27" s="8" t="s">
        <v>27</v>
      </c>
      <c r="E27" s="3">
        <f>-Pricing!B8*'Constant Yield Method'!E26</f>
        <v>-8524.048313708841</v>
      </c>
    </row>
    <row r="28" spans="1:5" ht="12.75">
      <c r="A28" s="8" t="s">
        <v>28</v>
      </c>
      <c r="E28" s="5">
        <f>E26+E27</f>
        <v>146458.64829917919</v>
      </c>
    </row>
    <row r="29" ht="12.75">
      <c r="B29" s="9"/>
    </row>
    <row r="30" ht="12.75">
      <c r="A30" s="2" t="s">
        <v>29</v>
      </c>
    </row>
    <row r="32" spans="2:4" ht="12.75">
      <c r="B32" t="s">
        <v>30</v>
      </c>
      <c r="C32" s="4" t="s">
        <v>31</v>
      </c>
      <c r="D32" s="4" t="s">
        <v>32</v>
      </c>
    </row>
    <row r="33" spans="1:4" ht="12.75">
      <c r="A33" s="7" t="s">
        <v>14</v>
      </c>
      <c r="B33" s="7" t="s">
        <v>24</v>
      </c>
      <c r="C33" s="7" t="s">
        <v>33</v>
      </c>
      <c r="D33" s="7" t="s">
        <v>34</v>
      </c>
    </row>
    <row r="34" ht="12.75">
      <c r="D34" s="5">
        <f>E28</f>
        <v>146458.64829917919</v>
      </c>
    </row>
    <row r="35" spans="1:4" ht="12.75">
      <c r="A35">
        <v>1</v>
      </c>
      <c r="B35" s="15">
        <f>-B8-C8</f>
        <v>-15045</v>
      </c>
      <c r="C35" s="15">
        <f>B$3*D34</f>
        <v>8735.789703371482</v>
      </c>
      <c r="D35" s="15">
        <f aca="true" t="shared" si="4" ref="D35:D49">D34+C35+B35</f>
        <v>140149.43800255065</v>
      </c>
    </row>
    <row r="36" spans="1:4" ht="12.75">
      <c r="A36">
        <v>2</v>
      </c>
      <c r="B36" s="5">
        <f>B35</f>
        <v>-15045</v>
      </c>
      <c r="C36" s="5">
        <f aca="true" t="shared" si="5" ref="C36:C49">B$3*D35</f>
        <v>8359.465498650537</v>
      </c>
      <c r="D36" s="5">
        <f t="shared" si="4"/>
        <v>133463.9035012012</v>
      </c>
    </row>
    <row r="37" spans="1:4" ht="12.75">
      <c r="A37">
        <v>3</v>
      </c>
      <c r="B37" s="5">
        <f aca="true" t="shared" si="6" ref="B37:B49">B36</f>
        <v>-15045</v>
      </c>
      <c r="C37" s="5">
        <f t="shared" si="5"/>
        <v>7960.694759355447</v>
      </c>
      <c r="D37" s="5">
        <f t="shared" si="4"/>
        <v>126379.59826055664</v>
      </c>
    </row>
    <row r="38" spans="1:4" ht="12.75">
      <c r="A38">
        <v>4</v>
      </c>
      <c r="B38" s="5">
        <f t="shared" si="6"/>
        <v>-15045</v>
      </c>
      <c r="C38" s="5">
        <f t="shared" si="5"/>
        <v>7538.13862152777</v>
      </c>
      <c r="D38" s="5">
        <f t="shared" si="4"/>
        <v>118872.7368820844</v>
      </c>
    </row>
    <row r="39" spans="1:4" ht="12.75">
      <c r="A39">
        <v>5</v>
      </c>
      <c r="B39" s="15">
        <f t="shared" si="6"/>
        <v>-15045</v>
      </c>
      <c r="C39" s="15">
        <f t="shared" si="5"/>
        <v>7090.378362258311</v>
      </c>
      <c r="D39" s="15">
        <f t="shared" si="4"/>
        <v>110918.11524434271</v>
      </c>
    </row>
    <row r="40" spans="1:4" ht="12.75">
      <c r="A40">
        <v>6</v>
      </c>
      <c r="B40" s="5">
        <f t="shared" si="6"/>
        <v>-15045</v>
      </c>
      <c r="C40" s="5">
        <f t="shared" si="5"/>
        <v>6615.9106363562605</v>
      </c>
      <c r="D40" s="5">
        <f t="shared" si="4"/>
        <v>102489.02588069897</v>
      </c>
    </row>
    <row r="41" spans="1:4" ht="12.75">
      <c r="A41">
        <v>7</v>
      </c>
      <c r="B41" s="5">
        <f t="shared" si="6"/>
        <v>-15045</v>
      </c>
      <c r="C41" s="5">
        <f t="shared" si="5"/>
        <v>6113.1424289008755</v>
      </c>
      <c r="D41" s="5">
        <f t="shared" si="4"/>
        <v>93557.16830959985</v>
      </c>
    </row>
    <row r="42" spans="1:4" ht="12.75">
      <c r="A42">
        <v>8</v>
      </c>
      <c r="B42" s="5">
        <f t="shared" si="6"/>
        <v>-15045</v>
      </c>
      <c r="C42" s="5">
        <f t="shared" si="5"/>
        <v>5580.38570672904</v>
      </c>
      <c r="D42" s="5">
        <f t="shared" si="4"/>
        <v>84092.55401632888</v>
      </c>
    </row>
    <row r="43" spans="1:4" ht="12.75">
      <c r="A43">
        <v>9</v>
      </c>
      <c r="B43" s="5">
        <f t="shared" si="6"/>
        <v>-15045</v>
      </c>
      <c r="C43" s="5">
        <f t="shared" si="5"/>
        <v>5015.851750901165</v>
      </c>
      <c r="D43" s="5">
        <f t="shared" si="4"/>
        <v>74063.40576723006</v>
      </c>
    </row>
    <row r="44" spans="1:4" ht="12.75">
      <c r="A44">
        <v>10</v>
      </c>
      <c r="B44" s="5">
        <f t="shared" si="6"/>
        <v>-15045</v>
      </c>
      <c r="C44" s="5">
        <f t="shared" si="5"/>
        <v>4417.645151116818</v>
      </c>
      <c r="D44" s="5">
        <f t="shared" si="4"/>
        <v>63436.05091834687</v>
      </c>
    </row>
    <row r="45" spans="1:4" ht="12.75">
      <c r="A45">
        <v>11</v>
      </c>
      <c r="B45" s="5">
        <f t="shared" si="6"/>
        <v>-15045</v>
      </c>
      <c r="C45" s="5">
        <f t="shared" si="5"/>
        <v>3783.757441916452</v>
      </c>
      <c r="D45" s="5">
        <f t="shared" si="4"/>
        <v>52174.80836026333</v>
      </c>
    </row>
    <row r="46" spans="1:4" ht="12.75">
      <c r="A46">
        <v>12</v>
      </c>
      <c r="B46" s="5">
        <f t="shared" si="6"/>
        <v>-15045</v>
      </c>
      <c r="C46" s="5">
        <f t="shared" si="5"/>
        <v>3112.0603593029546</v>
      </c>
      <c r="D46" s="5">
        <f t="shared" si="4"/>
        <v>40241.86871956628</v>
      </c>
    </row>
    <row r="47" spans="1:4" ht="12.75">
      <c r="A47">
        <v>13</v>
      </c>
      <c r="B47" s="5">
        <f t="shared" si="6"/>
        <v>-15045</v>
      </c>
      <c r="C47" s="5">
        <f t="shared" si="5"/>
        <v>2400.298695142226</v>
      </c>
      <c r="D47" s="5">
        <f t="shared" si="4"/>
        <v>27597.167414708507</v>
      </c>
    </row>
    <row r="48" spans="1:4" ht="12.75">
      <c r="A48">
        <v>14</v>
      </c>
      <c r="B48" s="5">
        <f t="shared" si="6"/>
        <v>-15045</v>
      </c>
      <c r="C48" s="5">
        <f t="shared" si="5"/>
        <v>1646.0827253516354</v>
      </c>
      <c r="D48" s="5">
        <f t="shared" si="4"/>
        <v>14198.250140060143</v>
      </c>
    </row>
    <row r="49" spans="1:4" ht="12.75">
      <c r="A49">
        <v>15</v>
      </c>
      <c r="B49" s="5">
        <f t="shared" si="6"/>
        <v>-15045</v>
      </c>
      <c r="C49" s="5">
        <f t="shared" si="5"/>
        <v>846.8801864541393</v>
      </c>
      <c r="D49" s="5">
        <f t="shared" si="4"/>
        <v>0.130326514283297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73">
      <selection activeCell="E85" sqref="E85"/>
    </sheetView>
  </sheetViews>
  <sheetFormatPr defaultColWidth="9.140625" defaultRowHeight="12.75"/>
  <cols>
    <col min="1" max="1" width="40.00390625" style="0" customWidth="1"/>
    <col min="2" max="2" width="9.00390625" style="0" customWidth="1"/>
    <col min="3" max="3" width="8.28125" style="0" customWidth="1"/>
    <col min="4" max="4" width="10.7109375" style="0" customWidth="1"/>
    <col min="5" max="5" width="12.28125" style="0" customWidth="1"/>
    <col min="6" max="6" width="8.8515625" style="0" customWidth="1"/>
  </cols>
  <sheetData>
    <row r="1" ht="12.75">
      <c r="A1" s="2" t="s">
        <v>35</v>
      </c>
    </row>
    <row r="3" spans="1:3" ht="12.75">
      <c r="A3" t="s">
        <v>36</v>
      </c>
      <c r="B3" s="1">
        <f>Pricing!B7</f>
        <v>0.07</v>
      </c>
      <c r="C3" s="1"/>
    </row>
    <row r="4" spans="2:3" ht="12.75">
      <c r="B4" s="3"/>
      <c r="C4" s="3"/>
    </row>
    <row r="5" spans="4:5" ht="12.75">
      <c r="D5" s="4" t="s">
        <v>12</v>
      </c>
      <c r="E5" s="4" t="s">
        <v>23</v>
      </c>
    </row>
    <row r="6" spans="1:5" ht="12.75">
      <c r="A6" s="7" t="s">
        <v>14</v>
      </c>
      <c r="B6" s="7" t="s">
        <v>15</v>
      </c>
      <c r="C6" s="7" t="s">
        <v>24</v>
      </c>
      <c r="D6" s="7" t="s">
        <v>16</v>
      </c>
      <c r="E6" s="7" t="s">
        <v>9</v>
      </c>
    </row>
    <row r="7" ht="12.75">
      <c r="D7" s="6">
        <v>1</v>
      </c>
    </row>
    <row r="8" spans="1:5" ht="12.75">
      <c r="A8">
        <v>1</v>
      </c>
      <c r="B8" s="5">
        <f>Pricing!B11</f>
        <v>15000</v>
      </c>
      <c r="C8" s="5">
        <f>Pricing!B10</f>
        <v>45</v>
      </c>
      <c r="D8" s="6">
        <f aca="true" t="shared" si="0" ref="D8:D22">D7/(1+B$3)</f>
        <v>0.9345794392523364</v>
      </c>
      <c r="E8" s="5">
        <f aca="true" t="shared" si="1" ref="E8:E22">(B8+C8)*D8</f>
        <v>14060.747663551401</v>
      </c>
    </row>
    <row r="9" spans="1:5" ht="12.75">
      <c r="A9">
        <v>2</v>
      </c>
      <c r="B9" s="5">
        <f aca="true" t="shared" si="2" ref="B9:B22">B8</f>
        <v>15000</v>
      </c>
      <c r="C9" s="5">
        <f aca="true" t="shared" si="3" ref="C9:C22">C8</f>
        <v>45</v>
      </c>
      <c r="D9" s="6">
        <f t="shared" si="0"/>
        <v>0.8734387282732116</v>
      </c>
      <c r="E9" s="5">
        <f t="shared" si="1"/>
        <v>13140.885666870468</v>
      </c>
    </row>
    <row r="10" spans="1:5" ht="12.75">
      <c r="A10">
        <v>3</v>
      </c>
      <c r="B10" s="5">
        <f t="shared" si="2"/>
        <v>15000</v>
      </c>
      <c r="C10" s="5">
        <f t="shared" si="3"/>
        <v>45</v>
      </c>
      <c r="D10" s="6">
        <f t="shared" si="0"/>
        <v>0.8162978768908519</v>
      </c>
      <c r="E10" s="5">
        <f t="shared" si="1"/>
        <v>12281.201557822866</v>
      </c>
    </row>
    <row r="11" spans="1:5" ht="12.75">
      <c r="A11">
        <v>4</v>
      </c>
      <c r="B11" s="5">
        <f t="shared" si="2"/>
        <v>15000</v>
      </c>
      <c r="C11" s="5">
        <f t="shared" si="3"/>
        <v>45</v>
      </c>
      <c r="D11" s="6">
        <f t="shared" si="0"/>
        <v>0.7628952120475251</v>
      </c>
      <c r="E11" s="5">
        <f t="shared" si="1"/>
        <v>11477.758465255014</v>
      </c>
    </row>
    <row r="12" spans="1:5" ht="12.75">
      <c r="A12">
        <v>5</v>
      </c>
      <c r="B12" s="5">
        <f t="shared" si="2"/>
        <v>15000</v>
      </c>
      <c r="C12" s="5">
        <f t="shared" si="3"/>
        <v>45</v>
      </c>
      <c r="D12" s="6">
        <f t="shared" si="0"/>
        <v>0.7129861794836683</v>
      </c>
      <c r="E12" s="5">
        <f t="shared" si="1"/>
        <v>10726.87707033179</v>
      </c>
    </row>
    <row r="13" spans="1:5" ht="12.75">
      <c r="A13">
        <v>6</v>
      </c>
      <c r="B13" s="5">
        <f t="shared" si="2"/>
        <v>15000</v>
      </c>
      <c r="C13" s="5">
        <f t="shared" si="3"/>
        <v>45</v>
      </c>
      <c r="D13" s="6">
        <f t="shared" si="0"/>
        <v>0.6663422238165123</v>
      </c>
      <c r="E13" s="5">
        <f t="shared" si="1"/>
        <v>10025.118757319427</v>
      </c>
    </row>
    <row r="14" spans="1:5" ht="12.75">
      <c r="A14">
        <v>7</v>
      </c>
      <c r="B14" s="5">
        <f t="shared" si="2"/>
        <v>15000</v>
      </c>
      <c r="C14" s="5">
        <f t="shared" si="3"/>
        <v>45</v>
      </c>
      <c r="D14" s="6">
        <f t="shared" si="0"/>
        <v>0.6227497418845909</v>
      </c>
      <c r="E14" s="5">
        <f t="shared" si="1"/>
        <v>9369.269866653669</v>
      </c>
    </row>
    <row r="15" spans="1:5" ht="12.75">
      <c r="A15">
        <v>8</v>
      </c>
      <c r="B15" s="5">
        <f t="shared" si="2"/>
        <v>15000</v>
      </c>
      <c r="C15" s="5">
        <f t="shared" si="3"/>
        <v>45</v>
      </c>
      <c r="D15" s="6">
        <f t="shared" si="0"/>
        <v>0.5820091045650382</v>
      </c>
      <c r="E15" s="5">
        <f t="shared" si="1"/>
        <v>8756.326978181</v>
      </c>
    </row>
    <row r="16" spans="1:5" ht="12.75">
      <c r="A16">
        <v>9</v>
      </c>
      <c r="B16" s="5">
        <f t="shared" si="2"/>
        <v>15000</v>
      </c>
      <c r="C16" s="5">
        <f t="shared" si="3"/>
        <v>45</v>
      </c>
      <c r="D16" s="6">
        <f t="shared" si="0"/>
        <v>0.5439337425841478</v>
      </c>
      <c r="E16" s="5">
        <f t="shared" si="1"/>
        <v>8183.483157178504</v>
      </c>
    </row>
    <row r="17" spans="1:5" ht="12.75">
      <c r="A17">
        <v>10</v>
      </c>
      <c r="B17" s="5">
        <f t="shared" si="2"/>
        <v>15000</v>
      </c>
      <c r="C17" s="5">
        <f t="shared" si="3"/>
        <v>45</v>
      </c>
      <c r="D17" s="6">
        <f t="shared" si="0"/>
        <v>0.5083492921347176</v>
      </c>
      <c r="E17" s="5">
        <f t="shared" si="1"/>
        <v>7648.115100166826</v>
      </c>
    </row>
    <row r="18" spans="1:5" ht="12.75">
      <c r="A18">
        <v>11</v>
      </c>
      <c r="B18" s="5">
        <f t="shared" si="2"/>
        <v>15000</v>
      </c>
      <c r="C18" s="5">
        <f t="shared" si="3"/>
        <v>45</v>
      </c>
      <c r="D18" s="6">
        <f t="shared" si="0"/>
        <v>0.4750927963875865</v>
      </c>
      <c r="E18" s="5">
        <f t="shared" si="1"/>
        <v>7147.771121651239</v>
      </c>
    </row>
    <row r="19" spans="1:5" ht="12.75">
      <c r="A19">
        <v>12</v>
      </c>
      <c r="B19" s="5">
        <f t="shared" si="2"/>
        <v>15000</v>
      </c>
      <c r="C19" s="5">
        <f t="shared" si="3"/>
        <v>45</v>
      </c>
      <c r="D19" s="6">
        <f t="shared" si="0"/>
        <v>0.444011959240735</v>
      </c>
      <c r="E19" s="5">
        <f t="shared" si="1"/>
        <v>6680.159926776858</v>
      </c>
    </row>
    <row r="20" spans="1:5" ht="12.75">
      <c r="A20">
        <v>13</v>
      </c>
      <c r="B20" s="5">
        <f t="shared" si="2"/>
        <v>15000</v>
      </c>
      <c r="C20" s="5">
        <f t="shared" si="3"/>
        <v>45</v>
      </c>
      <c r="D20" s="6">
        <f t="shared" si="0"/>
        <v>0.41496444788853737</v>
      </c>
      <c r="E20" s="5">
        <f t="shared" si="1"/>
        <v>6243.140118483045</v>
      </c>
    </row>
    <row r="21" spans="1:5" ht="12.75">
      <c r="A21">
        <v>14</v>
      </c>
      <c r="B21" s="5">
        <f t="shared" si="2"/>
        <v>15000</v>
      </c>
      <c r="C21" s="5">
        <f t="shared" si="3"/>
        <v>45</v>
      </c>
      <c r="D21" s="6">
        <f t="shared" si="0"/>
        <v>0.3878172410173246</v>
      </c>
      <c r="E21" s="5">
        <f t="shared" si="1"/>
        <v>5834.710391105649</v>
      </c>
    </row>
    <row r="22" spans="1:5" ht="12.75">
      <c r="A22">
        <v>15</v>
      </c>
      <c r="B22" s="5">
        <f t="shared" si="2"/>
        <v>15000</v>
      </c>
      <c r="C22" s="5">
        <f t="shared" si="3"/>
        <v>45</v>
      </c>
      <c r="D22" s="6">
        <f t="shared" si="0"/>
        <v>0.36244601964235945</v>
      </c>
      <c r="E22" s="5">
        <f t="shared" si="1"/>
        <v>5453.000365519298</v>
      </c>
    </row>
    <row r="24" spans="1:5" ht="12.75">
      <c r="A24" s="4" t="s">
        <v>37</v>
      </c>
      <c r="E24" s="15">
        <f>SUM(E8:E23)</f>
        <v>137028.56620686708</v>
      </c>
    </row>
    <row r="25" spans="1:5" ht="12.75">
      <c r="A25" s="4"/>
      <c r="E25" s="3"/>
    </row>
    <row r="26" ht="12.75">
      <c r="A26" s="2" t="s">
        <v>38</v>
      </c>
    </row>
    <row r="28" spans="2:4" ht="12.75">
      <c r="B28" t="s">
        <v>30</v>
      </c>
      <c r="C28" s="4" t="s">
        <v>31</v>
      </c>
      <c r="D28" s="4" t="s">
        <v>39</v>
      </c>
    </row>
    <row r="29" spans="1:4" ht="12.75">
      <c r="A29" s="7" t="s">
        <v>14</v>
      </c>
      <c r="B29" s="7" t="s">
        <v>24</v>
      </c>
      <c r="C29" s="7" t="s">
        <v>33</v>
      </c>
      <c r="D29" s="7" t="s">
        <v>34</v>
      </c>
    </row>
    <row r="30" spans="2:4" ht="12.75">
      <c r="B30" s="2"/>
      <c r="C30" s="2"/>
      <c r="D30" s="17">
        <f>E24</f>
        <v>137028.56620686708</v>
      </c>
    </row>
    <row r="31" spans="1:4" ht="12.75">
      <c r="A31">
        <v>1</v>
      </c>
      <c r="B31" s="15">
        <f>-B8-C8</f>
        <v>-15045</v>
      </c>
      <c r="C31" s="15">
        <f>B$3*(D30)</f>
        <v>9591.999634480697</v>
      </c>
      <c r="D31" s="15">
        <f aca="true" t="shared" si="4" ref="D31:D45">D30+C31+B31</f>
        <v>131575.56584134776</v>
      </c>
    </row>
    <row r="32" spans="1:4" ht="12.75">
      <c r="A32">
        <v>2</v>
      </c>
      <c r="B32" s="5">
        <f aca="true" t="shared" si="5" ref="B32:B45">B31</f>
        <v>-15045</v>
      </c>
      <c r="C32" s="5">
        <f aca="true" t="shared" si="6" ref="C32:C45">B$3*(D31)</f>
        <v>9210.289608894345</v>
      </c>
      <c r="D32" s="5">
        <f t="shared" si="4"/>
        <v>125740.85545024212</v>
      </c>
    </row>
    <row r="33" spans="1:4" ht="12.75">
      <c r="A33">
        <v>3</v>
      </c>
      <c r="B33" s="5">
        <f t="shared" si="5"/>
        <v>-15045</v>
      </c>
      <c r="C33" s="5">
        <f t="shared" si="6"/>
        <v>8801.85988151695</v>
      </c>
      <c r="D33" s="5">
        <f t="shared" si="4"/>
        <v>119497.71533175907</v>
      </c>
    </row>
    <row r="34" spans="1:4" ht="12.75">
      <c r="A34">
        <v>4</v>
      </c>
      <c r="B34" s="5">
        <f t="shared" si="5"/>
        <v>-15045</v>
      </c>
      <c r="C34" s="5">
        <f t="shared" si="6"/>
        <v>8364.840073223137</v>
      </c>
      <c r="D34" s="5">
        <f t="shared" si="4"/>
        <v>112817.55540498221</v>
      </c>
    </row>
    <row r="35" spans="1:4" ht="12.75">
      <c r="A35">
        <v>5</v>
      </c>
      <c r="B35" s="15">
        <f t="shared" si="5"/>
        <v>-15045</v>
      </c>
      <c r="C35" s="15">
        <f t="shared" si="6"/>
        <v>7897.228878348756</v>
      </c>
      <c r="D35" s="15">
        <f t="shared" si="4"/>
        <v>105669.78428333097</v>
      </c>
    </row>
    <row r="36" spans="1:4" ht="12.75">
      <c r="A36">
        <v>6</v>
      </c>
      <c r="B36" s="5">
        <f t="shared" si="5"/>
        <v>-15045</v>
      </c>
      <c r="C36" s="5">
        <f t="shared" si="6"/>
        <v>7396.884899833169</v>
      </c>
      <c r="D36" s="5">
        <f t="shared" si="4"/>
        <v>98021.66918316414</v>
      </c>
    </row>
    <row r="37" spans="1:4" ht="12.75">
      <c r="A37">
        <v>7</v>
      </c>
      <c r="B37" s="5">
        <f t="shared" si="5"/>
        <v>-15045</v>
      </c>
      <c r="C37" s="5">
        <f t="shared" si="6"/>
        <v>6861.51684282149</v>
      </c>
      <c r="D37" s="5">
        <f t="shared" si="4"/>
        <v>89838.18602598563</v>
      </c>
    </row>
    <row r="38" spans="1:4" ht="12.75">
      <c r="A38">
        <v>8</v>
      </c>
      <c r="B38" s="5">
        <f t="shared" si="5"/>
        <v>-15045</v>
      </c>
      <c r="C38" s="5">
        <f t="shared" si="6"/>
        <v>6288.673021818995</v>
      </c>
      <c r="D38" s="5">
        <f t="shared" si="4"/>
        <v>81081.85904780462</v>
      </c>
    </row>
    <row r="39" spans="1:4" ht="12.75">
      <c r="A39">
        <v>9</v>
      </c>
      <c r="B39" s="5">
        <f t="shared" si="5"/>
        <v>-15045</v>
      </c>
      <c r="C39" s="5">
        <f t="shared" si="6"/>
        <v>5675.730133346325</v>
      </c>
      <c r="D39" s="5">
        <f t="shared" si="4"/>
        <v>71712.58918115095</v>
      </c>
    </row>
    <row r="40" spans="1:4" ht="12.75">
      <c r="A40">
        <v>10</v>
      </c>
      <c r="B40" s="5">
        <f t="shared" si="5"/>
        <v>-15045</v>
      </c>
      <c r="C40" s="5">
        <f t="shared" si="6"/>
        <v>5019.881242680567</v>
      </c>
      <c r="D40" s="5">
        <f t="shared" si="4"/>
        <v>61687.47042383152</v>
      </c>
    </row>
    <row r="41" spans="1:4" ht="12.75">
      <c r="A41">
        <v>11</v>
      </c>
      <c r="B41" s="5">
        <f t="shared" si="5"/>
        <v>-15045</v>
      </c>
      <c r="C41" s="5">
        <f t="shared" si="6"/>
        <v>4318.122929668207</v>
      </c>
      <c r="D41" s="5">
        <f t="shared" si="4"/>
        <v>50960.59335349972</v>
      </c>
    </row>
    <row r="42" spans="1:4" ht="12.75">
      <c r="A42">
        <v>12</v>
      </c>
      <c r="B42" s="5">
        <f t="shared" si="5"/>
        <v>-15045</v>
      </c>
      <c r="C42" s="5">
        <f t="shared" si="6"/>
        <v>3567.2415347449805</v>
      </c>
      <c r="D42" s="5">
        <f t="shared" si="4"/>
        <v>39482.834888244695</v>
      </c>
    </row>
    <row r="43" spans="1:4" ht="12.75">
      <c r="A43">
        <v>13</v>
      </c>
      <c r="B43" s="5">
        <f t="shared" si="5"/>
        <v>-15045</v>
      </c>
      <c r="C43" s="5">
        <f t="shared" si="6"/>
        <v>2763.798442177129</v>
      </c>
      <c r="D43" s="5">
        <f t="shared" si="4"/>
        <v>27201.633330421828</v>
      </c>
    </row>
    <row r="44" spans="1:4" ht="12.75">
      <c r="A44">
        <v>14</v>
      </c>
      <c r="B44" s="5">
        <f t="shared" si="5"/>
        <v>-15045</v>
      </c>
      <c r="C44" s="5">
        <f t="shared" si="6"/>
        <v>1904.1143331295282</v>
      </c>
      <c r="D44" s="5">
        <f t="shared" si="4"/>
        <v>14060.747663551356</v>
      </c>
    </row>
    <row r="45" spans="1:4" ht="12.75">
      <c r="A45">
        <v>15</v>
      </c>
      <c r="B45" s="5">
        <f t="shared" si="5"/>
        <v>-15045</v>
      </c>
      <c r="C45" s="5">
        <f t="shared" si="6"/>
        <v>984.252336448595</v>
      </c>
      <c r="D45" s="5">
        <f t="shared" si="4"/>
        <v>-4.9112713895738125E-11</v>
      </c>
    </row>
    <row r="47" ht="12.75">
      <c r="A47" s="2" t="s">
        <v>40</v>
      </c>
    </row>
    <row r="49" spans="1:5" ht="12.75">
      <c r="A49" s="7" t="s">
        <v>41</v>
      </c>
      <c r="E49" s="3"/>
    </row>
    <row r="50" spans="1:5" ht="12.75">
      <c r="A50" s="4"/>
      <c r="E50" s="3"/>
    </row>
    <row r="51" spans="1:5" ht="12.75">
      <c r="A51" s="4" t="s">
        <v>26</v>
      </c>
      <c r="E51" s="16">
        <f>Pricing!D43</f>
        <v>154982.69661288802</v>
      </c>
    </row>
    <row r="52" spans="1:5" ht="12.75">
      <c r="A52" s="8" t="s">
        <v>27</v>
      </c>
      <c r="E52" s="16">
        <f>-Pricing!B8*E51</f>
        <v>-8524.048313708841</v>
      </c>
    </row>
    <row r="53" spans="1:5" ht="12.75">
      <c r="A53" s="8" t="s">
        <v>42</v>
      </c>
      <c r="E53" s="15">
        <f>-D30</f>
        <v>-137028.56620686708</v>
      </c>
    </row>
    <row r="54" spans="1:5" ht="12.75">
      <c r="A54" s="8" t="s">
        <v>43</v>
      </c>
      <c r="B54" s="9"/>
      <c r="E54" s="15">
        <f>SUM(E51:E53)</f>
        <v>9430.082092312106</v>
      </c>
    </row>
    <row r="56" ht="12.75">
      <c r="A56" s="7" t="s">
        <v>44</v>
      </c>
    </row>
    <row r="58" spans="2:4" ht="12.75">
      <c r="B58" s="4" t="s">
        <v>39</v>
      </c>
      <c r="C58" s="4" t="s">
        <v>12</v>
      </c>
      <c r="D58" s="4" t="s">
        <v>45</v>
      </c>
    </row>
    <row r="59" spans="1:4" ht="12.75">
      <c r="A59" s="7" t="s">
        <v>14</v>
      </c>
      <c r="B59" s="7" t="s">
        <v>46</v>
      </c>
      <c r="C59" s="7" t="s">
        <v>16</v>
      </c>
      <c r="D59" s="7" t="s">
        <v>46</v>
      </c>
    </row>
    <row r="60" ht="12.75">
      <c r="C60" s="6"/>
    </row>
    <row r="61" spans="1:4" ht="12.75">
      <c r="A61">
        <v>1</v>
      </c>
      <c r="B61" s="5">
        <f>D30</f>
        <v>137028.56620686708</v>
      </c>
      <c r="C61" s="6">
        <v>1</v>
      </c>
      <c r="D61" s="5">
        <f aca="true" t="shared" si="7" ref="D61:D75">(A61+B61)*C61</f>
        <v>137029.56620686708</v>
      </c>
    </row>
    <row r="62" spans="1:4" ht="12.75">
      <c r="A62">
        <v>2</v>
      </c>
      <c r="B62" s="5">
        <f aca="true" t="shared" si="8" ref="B62:B75">D31</f>
        <v>131575.56584134776</v>
      </c>
      <c r="C62" s="6">
        <f>C61/(1+Pricing!B$7)</f>
        <v>0.9345794392523364</v>
      </c>
      <c r="D62" s="5">
        <f t="shared" si="7"/>
        <v>122969.68770219418</v>
      </c>
    </row>
    <row r="63" spans="1:4" ht="12.75">
      <c r="A63">
        <v>3</v>
      </c>
      <c r="B63" s="5">
        <f t="shared" si="8"/>
        <v>125740.85545024212</v>
      </c>
      <c r="C63" s="6">
        <f>C62/(1+Pricing!B$7)</f>
        <v>0.8734387282732116</v>
      </c>
      <c r="D63" s="5">
        <f t="shared" si="7"/>
        <v>109829.55319263002</v>
      </c>
    </row>
    <row r="64" spans="1:4" ht="12.75">
      <c r="A64">
        <v>4</v>
      </c>
      <c r="B64" s="5">
        <f t="shared" si="8"/>
        <v>119497.71533175907</v>
      </c>
      <c r="C64" s="6">
        <f>C63/(1+Pricing!B$7)</f>
        <v>0.8162978768908519</v>
      </c>
      <c r="D64" s="5">
        <f t="shared" si="7"/>
        <v>97548.99651012989</v>
      </c>
    </row>
    <row r="65" spans="1:4" ht="12.75">
      <c r="A65">
        <v>5</v>
      </c>
      <c r="B65" s="5">
        <f t="shared" si="8"/>
        <v>112817.55540498221</v>
      </c>
      <c r="C65" s="6">
        <f>C64/(1+Pricing!B$7)</f>
        <v>0.7628952120475251</v>
      </c>
      <c r="D65" s="5">
        <f t="shared" si="7"/>
        <v>86071.78732942755</v>
      </c>
    </row>
    <row r="66" spans="1:4" ht="12.75">
      <c r="A66">
        <v>6</v>
      </c>
      <c r="B66" s="5">
        <f t="shared" si="8"/>
        <v>105669.78428333097</v>
      </c>
      <c r="C66" s="6">
        <f>C65/(1+Pricing!B$7)</f>
        <v>0.7129861794836683</v>
      </c>
      <c r="D66" s="5">
        <f t="shared" si="7"/>
        <v>75345.37370011242</v>
      </c>
    </row>
    <row r="67" spans="1:4" ht="12.75">
      <c r="A67">
        <v>7</v>
      </c>
      <c r="B67" s="5">
        <f t="shared" si="8"/>
        <v>98021.66918316414</v>
      </c>
      <c r="C67" s="6">
        <f>C66/(1+Pricing!B$7)</f>
        <v>0.6663422238165123</v>
      </c>
      <c r="D67" s="5">
        <f t="shared" si="7"/>
        <v>65320.6414212828</v>
      </c>
    </row>
    <row r="68" spans="1:4" ht="12.75">
      <c r="A68">
        <v>8</v>
      </c>
      <c r="B68" s="5">
        <f t="shared" si="8"/>
        <v>89838.18602598563</v>
      </c>
      <c r="C68" s="6">
        <f>C67/(1+Pricing!B$7)</f>
        <v>0.6227497418845909</v>
      </c>
      <c r="D68" s="5">
        <f t="shared" si="7"/>
        <v>55951.68915699749</v>
      </c>
    </row>
    <row r="69" spans="1:4" ht="12.75">
      <c r="A69">
        <v>9</v>
      </c>
      <c r="B69" s="5">
        <f t="shared" si="8"/>
        <v>81081.85904780462</v>
      </c>
      <c r="C69" s="6">
        <f>C68/(1+Pricing!B$7)</f>
        <v>0.5820091045650382</v>
      </c>
      <c r="D69" s="5">
        <f t="shared" si="7"/>
        <v>47195.61826282249</v>
      </c>
    </row>
    <row r="70" spans="1:4" ht="12.75">
      <c r="A70">
        <v>10</v>
      </c>
      <c r="B70" s="5">
        <f t="shared" si="8"/>
        <v>71712.58918115095</v>
      </c>
      <c r="C70" s="6">
        <f>C69/(1+Pricing!B$7)</f>
        <v>0.5439337425841478</v>
      </c>
      <c r="D70" s="5">
        <f t="shared" si="7"/>
        <v>39012.33636112875</v>
      </c>
    </row>
    <row r="71" spans="1:4" ht="12.75">
      <c r="A71">
        <v>11</v>
      </c>
      <c r="B71" s="5">
        <f t="shared" si="8"/>
        <v>61687.47042383152</v>
      </c>
      <c r="C71" s="6">
        <f>C70/(1+Pricing!B$7)</f>
        <v>0.5083492921347176</v>
      </c>
      <c r="D71" s="5">
        <f t="shared" si="7"/>
        <v>31364.37376574956</v>
      </c>
    </row>
    <row r="72" spans="1:4" ht="12.75">
      <c r="A72">
        <v>12</v>
      </c>
      <c r="B72" s="5">
        <f t="shared" si="8"/>
        <v>50960.59335349972</v>
      </c>
      <c r="C72" s="6">
        <f>C71/(1+Pricing!B$7)</f>
        <v>0.4750927963875865</v>
      </c>
      <c r="D72" s="5">
        <f t="shared" si="7"/>
        <v>24216.711915441487</v>
      </c>
    </row>
    <row r="73" spans="1:4" ht="12.75">
      <c r="A73">
        <v>13</v>
      </c>
      <c r="B73" s="5">
        <f t="shared" si="8"/>
        <v>39482.834888244695</v>
      </c>
      <c r="C73" s="6">
        <f>C72/(1+Pricing!B$7)</f>
        <v>0.444011959240735</v>
      </c>
      <c r="D73" s="5">
        <f t="shared" si="7"/>
        <v>17536.623030578103</v>
      </c>
    </row>
    <row r="74" spans="1:4" ht="12.75">
      <c r="A74">
        <v>14</v>
      </c>
      <c r="B74" s="5">
        <f t="shared" si="8"/>
        <v>27201.633330421828</v>
      </c>
      <c r="C74" s="6">
        <f>C73/(1+Pricing!B$7)</f>
        <v>0.41496444788853737</v>
      </c>
      <c r="D74" s="5">
        <f t="shared" si="7"/>
        <v>11293.520258895369</v>
      </c>
    </row>
    <row r="75" spans="1:4" ht="12.75">
      <c r="A75">
        <v>15</v>
      </c>
      <c r="B75" s="5">
        <f t="shared" si="8"/>
        <v>14060.747663551356</v>
      </c>
      <c r="C75" s="6">
        <f>C74/(1+Pricing!B$7)</f>
        <v>0.3878172410173246</v>
      </c>
      <c r="D75" s="5">
        <f t="shared" si="7"/>
        <v>5458.81762413454</v>
      </c>
    </row>
    <row r="77" spans="1:4" ht="12.75">
      <c r="A77" s="4" t="s">
        <v>17</v>
      </c>
      <c r="D77" s="15">
        <f>SUM(D61:D76)</f>
        <v>926145.2964383917</v>
      </c>
    </row>
    <row r="78" spans="1:4" ht="12.75">
      <c r="A78" s="4" t="s">
        <v>47</v>
      </c>
      <c r="D78" s="18">
        <f>E54/D77</f>
        <v>0.010182076320612623</v>
      </c>
    </row>
    <row r="80" ht="12.75">
      <c r="A80" s="7" t="s">
        <v>48</v>
      </c>
    </row>
    <row r="82" spans="2:4" ht="12.75">
      <c r="B82" s="4" t="s">
        <v>49</v>
      </c>
      <c r="C82" s="4" t="s">
        <v>31</v>
      </c>
      <c r="D82" s="4" t="s">
        <v>49</v>
      </c>
    </row>
    <row r="83" spans="1:4" ht="12.75">
      <c r="A83" s="7" t="s">
        <v>14</v>
      </c>
      <c r="B83" s="7" t="s">
        <v>50</v>
      </c>
      <c r="C83" s="7" t="s">
        <v>33</v>
      </c>
      <c r="D83" s="7" t="s">
        <v>34</v>
      </c>
    </row>
    <row r="84" spans="3:4" ht="12.75">
      <c r="C84" s="3"/>
      <c r="D84" s="5">
        <f>E54</f>
        <v>9430.082092312106</v>
      </c>
    </row>
    <row r="85" spans="1:5" ht="12.75">
      <c r="A85">
        <v>1</v>
      </c>
      <c r="B85" s="16">
        <f>-D$78*B61</f>
        <v>-1395.2353192224405</v>
      </c>
      <c r="C85" s="16">
        <f>B$3*(D84+B85)</f>
        <v>562.4392741162767</v>
      </c>
      <c r="D85" s="16">
        <f aca="true" t="shared" si="9" ref="D85:D99">D84+B85+C85</f>
        <v>8597.286047205944</v>
      </c>
      <c r="E85" s="1">
        <f>B85/B61</f>
        <v>-0.010182076320612623</v>
      </c>
    </row>
    <row r="86" spans="1:5" ht="12.75">
      <c r="A86">
        <v>2</v>
      </c>
      <c r="B86" s="3">
        <f aca="true" t="shared" si="10" ref="B86:B99">-D$78*B62</f>
        <v>-1339.7124533243941</v>
      </c>
      <c r="C86" s="3">
        <f aca="true" t="shared" si="11" ref="C86:C99">B$3*(D85+B86)</f>
        <v>508.03015157170853</v>
      </c>
      <c r="D86" s="5">
        <f t="shared" si="9"/>
        <v>7765.603745453258</v>
      </c>
      <c r="E86" s="1">
        <f aca="true" t="shared" si="12" ref="E86:E99">B86/B62</f>
        <v>-0.010182076320612623</v>
      </c>
    </row>
    <row r="87" spans="1:5" ht="12.75">
      <c r="A87">
        <v>3</v>
      </c>
      <c r="B87" s="3">
        <f t="shared" si="10"/>
        <v>-1280.302986813485</v>
      </c>
      <c r="C87" s="3">
        <f t="shared" si="11"/>
        <v>453.9710531047841</v>
      </c>
      <c r="D87" s="5">
        <f t="shared" si="9"/>
        <v>6939.2718117445565</v>
      </c>
      <c r="E87" s="1">
        <f t="shared" si="12"/>
        <v>-0.010182076320612623</v>
      </c>
    </row>
    <row r="88" spans="1:5" ht="12.75">
      <c r="A88">
        <v>4</v>
      </c>
      <c r="B88" s="3">
        <f t="shared" si="10"/>
        <v>-1216.734857646812</v>
      </c>
      <c r="C88" s="3">
        <f t="shared" si="11"/>
        <v>400.5775867868422</v>
      </c>
      <c r="D88" s="5">
        <f t="shared" si="9"/>
        <v>6123.114540884587</v>
      </c>
      <c r="E88" s="1">
        <f t="shared" si="12"/>
        <v>-0.010182076320612623</v>
      </c>
    </row>
    <row r="89" spans="1:5" ht="12.75">
      <c r="A89">
        <v>5</v>
      </c>
      <c r="B89" s="16">
        <f t="shared" si="10"/>
        <v>-1148.716959438472</v>
      </c>
      <c r="C89" s="16">
        <f t="shared" si="11"/>
        <v>348.20783070122803</v>
      </c>
      <c r="D89" s="15">
        <f t="shared" si="9"/>
        <v>5322.605412147343</v>
      </c>
      <c r="E89" s="1">
        <f t="shared" si="12"/>
        <v>-0.010182076320612623</v>
      </c>
    </row>
    <row r="90" spans="1:5" ht="12.75">
      <c r="A90">
        <v>6</v>
      </c>
      <c r="B90" s="3">
        <f t="shared" si="10"/>
        <v>-1075.9378083555482</v>
      </c>
      <c r="C90" s="3">
        <f t="shared" si="11"/>
        <v>297.2667322654256</v>
      </c>
      <c r="D90" s="5">
        <f t="shared" si="9"/>
        <v>4543.93433605722</v>
      </c>
      <c r="E90" s="1">
        <f t="shared" si="12"/>
        <v>-0.010182076320612623</v>
      </c>
    </row>
    <row r="91" spans="1:5" ht="12.75">
      <c r="A91">
        <v>7</v>
      </c>
      <c r="B91" s="3">
        <f t="shared" si="10"/>
        <v>-998.0641166968196</v>
      </c>
      <c r="C91" s="3">
        <f t="shared" si="11"/>
        <v>248.21091535522805</v>
      </c>
      <c r="D91" s="5">
        <f t="shared" si="9"/>
        <v>3794.0811347156287</v>
      </c>
      <c r="E91" s="1">
        <f t="shared" si="12"/>
        <v>-0.010182076320612623</v>
      </c>
    </row>
    <row r="92" spans="1:5" ht="12.75">
      <c r="A92">
        <v>8</v>
      </c>
      <c r="B92" s="3">
        <f t="shared" si="10"/>
        <v>-914.7392666219802</v>
      </c>
      <c r="C92" s="3">
        <f t="shared" si="11"/>
        <v>201.5539307665554</v>
      </c>
      <c r="D92" s="5">
        <f t="shared" si="9"/>
        <v>3080.8957988602037</v>
      </c>
      <c r="E92" s="1">
        <f t="shared" si="12"/>
        <v>-0.010182076320612623</v>
      </c>
    </row>
    <row r="93" spans="1:5" ht="12.75">
      <c r="A93">
        <v>9</v>
      </c>
      <c r="B93" s="3">
        <f t="shared" si="10"/>
        <v>-825.5816770419018</v>
      </c>
      <c r="C93" s="3">
        <f t="shared" si="11"/>
        <v>157.87198852728113</v>
      </c>
      <c r="D93" s="5">
        <f t="shared" si="9"/>
        <v>2413.186110345583</v>
      </c>
      <c r="E93" s="1">
        <f t="shared" si="12"/>
        <v>-0.010182076320612623</v>
      </c>
    </row>
    <row r="94" spans="1:5" ht="12.75">
      <c r="A94">
        <v>10</v>
      </c>
      <c r="B94" s="3">
        <f t="shared" si="10"/>
        <v>-730.183056191218</v>
      </c>
      <c r="C94" s="3">
        <f t="shared" si="11"/>
        <v>117.81021379080558</v>
      </c>
      <c r="D94" s="5">
        <f t="shared" si="9"/>
        <v>1800.8132679451708</v>
      </c>
      <c r="E94" s="1">
        <f t="shared" si="12"/>
        <v>-0.010182076320612623</v>
      </c>
    </row>
    <row r="95" spans="1:5" ht="12.75">
      <c r="A95">
        <v>11</v>
      </c>
      <c r="B95" s="3">
        <f t="shared" si="10"/>
        <v>-628.1065318809864</v>
      </c>
      <c r="C95" s="3">
        <f t="shared" si="11"/>
        <v>82.08947152449292</v>
      </c>
      <c r="D95" s="5">
        <f t="shared" si="9"/>
        <v>1254.7962075886774</v>
      </c>
      <c r="E95" s="1">
        <f t="shared" si="12"/>
        <v>-0.010182076320612623</v>
      </c>
    </row>
    <row r="96" spans="1:5" ht="12.75">
      <c r="A96">
        <v>12</v>
      </c>
      <c r="B96" s="3">
        <f t="shared" si="10"/>
        <v>-518.8846508690385</v>
      </c>
      <c r="C96" s="3">
        <f t="shared" si="11"/>
        <v>51.513808970374726</v>
      </c>
      <c r="D96" s="5">
        <f t="shared" si="9"/>
        <v>787.4253656900136</v>
      </c>
      <c r="E96" s="1">
        <f t="shared" si="12"/>
        <v>-0.010182076320612623</v>
      </c>
    </row>
    <row r="97" spans="1:5" ht="12.75">
      <c r="A97">
        <v>13</v>
      </c>
      <c r="B97" s="3">
        <f t="shared" si="10"/>
        <v>-402.01723818625425</v>
      </c>
      <c r="C97" s="3">
        <f t="shared" si="11"/>
        <v>26.978568925263154</v>
      </c>
      <c r="D97" s="5">
        <f t="shared" si="9"/>
        <v>412.3866964290225</v>
      </c>
      <c r="E97" s="1">
        <f t="shared" si="12"/>
        <v>-0.010182076320612623</v>
      </c>
    </row>
    <row r="98" spans="1:5" ht="12.75">
      <c r="A98">
        <v>14</v>
      </c>
      <c r="B98" s="3">
        <f t="shared" si="10"/>
        <v>-276.9691066156752</v>
      </c>
      <c r="C98" s="3">
        <f t="shared" si="11"/>
        <v>9.479231286934313</v>
      </c>
      <c r="D98" s="5">
        <f t="shared" si="9"/>
        <v>144.89682110028164</v>
      </c>
      <c r="E98" s="1">
        <f t="shared" si="12"/>
        <v>-0.010182076320612623</v>
      </c>
    </row>
    <row r="99" spans="1:5" ht="12.75">
      <c r="A99">
        <v>15</v>
      </c>
      <c r="B99" s="3">
        <f t="shared" si="10"/>
        <v>-143.16760583515554</v>
      </c>
      <c r="C99" s="3">
        <f t="shared" si="11"/>
        <v>0.12104506855882705</v>
      </c>
      <c r="D99" s="5">
        <f t="shared" si="9"/>
        <v>1.8502603336849277</v>
      </c>
      <c r="E99" s="1">
        <f t="shared" si="12"/>
        <v>-0.010182076320612625</v>
      </c>
    </row>
    <row r="101" ht="12.75">
      <c r="A101" s="2" t="s">
        <v>51</v>
      </c>
    </row>
    <row r="103" spans="2:6" ht="12.75">
      <c r="B103" s="4"/>
      <c r="C103" s="4"/>
      <c r="D103" s="4" t="s">
        <v>52</v>
      </c>
      <c r="E103" s="4" t="s">
        <v>53</v>
      </c>
      <c r="F103" s="4" t="s">
        <v>54</v>
      </c>
    </row>
    <row r="104" spans="1:6" ht="12.75">
      <c r="A104" s="7" t="s">
        <v>14</v>
      </c>
      <c r="B104" s="7" t="s">
        <v>39</v>
      </c>
      <c r="C104" s="7" t="s">
        <v>49</v>
      </c>
      <c r="D104" s="7" t="s">
        <v>39</v>
      </c>
      <c r="E104" s="7" t="s">
        <v>55</v>
      </c>
      <c r="F104" s="7" t="s">
        <v>56</v>
      </c>
    </row>
    <row r="105" spans="2:6" ht="12.75">
      <c r="B105" s="5">
        <f aca="true" t="shared" si="13" ref="B105:B120">D30</f>
        <v>137028.56620686708</v>
      </c>
      <c r="C105" s="5">
        <f aca="true" t="shared" si="14" ref="C105:C120">D84</f>
        <v>9430.082092312106</v>
      </c>
      <c r="D105" s="17">
        <f aca="true" t="shared" si="15" ref="D105:D120">B105+C105</f>
        <v>146458.64829917919</v>
      </c>
      <c r="E105" s="17">
        <f>'Constant Yield Method'!D34</f>
        <v>146458.64829917919</v>
      </c>
      <c r="F105" s="1">
        <f>(D105-E105)/D105</f>
        <v>0</v>
      </c>
    </row>
    <row r="106" spans="1:6" ht="12.75">
      <c r="A106">
        <v>1</v>
      </c>
      <c r="B106" s="5">
        <f t="shared" si="13"/>
        <v>131575.56584134776</v>
      </c>
      <c r="C106" s="5">
        <f t="shared" si="14"/>
        <v>8597.286047205944</v>
      </c>
      <c r="D106" s="15">
        <f t="shared" si="15"/>
        <v>140172.8518885537</v>
      </c>
      <c r="E106" s="15">
        <f>'Constant Yield Method'!D35</f>
        <v>140149.43800255065</v>
      </c>
      <c r="F106" s="1">
        <f aca="true" t="shared" si="16" ref="F106:F120">(D106-E106)/D106</f>
        <v>0.00016703581105467015</v>
      </c>
    </row>
    <row r="107" spans="1:6" ht="12.75">
      <c r="A107">
        <v>2</v>
      </c>
      <c r="B107" s="5">
        <f t="shared" si="13"/>
        <v>125740.85545024212</v>
      </c>
      <c r="C107" s="5">
        <f t="shared" si="14"/>
        <v>7765.603745453258</v>
      </c>
      <c r="D107" s="15">
        <f t="shared" si="15"/>
        <v>133506.45919569538</v>
      </c>
      <c r="E107" s="15">
        <f>'Constant Yield Method'!D36</f>
        <v>133463.9035012012</v>
      </c>
      <c r="F107" s="1">
        <f t="shared" si="16"/>
        <v>0.00031875382472554433</v>
      </c>
    </row>
    <row r="108" spans="1:6" ht="12.75">
      <c r="A108">
        <v>3</v>
      </c>
      <c r="B108" s="5">
        <f t="shared" si="13"/>
        <v>119497.71533175907</v>
      </c>
      <c r="C108" s="5">
        <f t="shared" si="14"/>
        <v>6939.2718117445565</v>
      </c>
      <c r="D108" s="5">
        <f t="shared" si="15"/>
        <v>126436.98714350363</v>
      </c>
      <c r="E108" s="5">
        <f>'Constant Yield Method'!D37</f>
        <v>126379.59826055664</v>
      </c>
      <c r="F108" s="1">
        <f t="shared" si="16"/>
        <v>0.0004538931545549955</v>
      </c>
    </row>
    <row r="109" spans="1:6" ht="12.75">
      <c r="A109">
        <v>4</v>
      </c>
      <c r="B109" s="5">
        <f t="shared" si="13"/>
        <v>112817.55540498221</v>
      </c>
      <c r="C109" s="5">
        <f t="shared" si="14"/>
        <v>6123.114540884587</v>
      </c>
      <c r="D109" s="5">
        <f t="shared" si="15"/>
        <v>118940.6699458668</v>
      </c>
      <c r="E109" s="5">
        <f>'Constant Yield Method'!D38</f>
        <v>118872.7368820844</v>
      </c>
      <c r="F109" s="1">
        <f t="shared" si="16"/>
        <v>0.0005711508419560823</v>
      </c>
    </row>
    <row r="110" spans="1:6" ht="12.75">
      <c r="A110">
        <v>5</v>
      </c>
      <c r="B110" s="5">
        <f t="shared" si="13"/>
        <v>105669.78428333097</v>
      </c>
      <c r="C110" s="5">
        <f t="shared" si="14"/>
        <v>5322.605412147343</v>
      </c>
      <c r="D110" s="15">
        <f t="shared" si="15"/>
        <v>110992.38969547831</v>
      </c>
      <c r="E110" s="15">
        <f>'Constant Yield Method'!D39</f>
        <v>110918.11524434271</v>
      </c>
      <c r="F110" s="1">
        <f t="shared" si="16"/>
        <v>0.0006691850796201514</v>
      </c>
    </row>
    <row r="111" spans="1:6" ht="12.75">
      <c r="A111">
        <v>6</v>
      </c>
      <c r="B111" s="5">
        <f t="shared" si="13"/>
        <v>98021.66918316414</v>
      </c>
      <c r="C111" s="5">
        <f t="shared" si="14"/>
        <v>4543.93433605722</v>
      </c>
      <c r="D111" s="5">
        <f t="shared" si="15"/>
        <v>102565.60351922136</v>
      </c>
      <c r="E111" s="5">
        <f>'Constant Yield Method'!D40</f>
        <v>102489.02588069897</v>
      </c>
      <c r="F111" s="1">
        <f t="shared" si="16"/>
        <v>0.0007466210493075884</v>
      </c>
    </row>
    <row r="112" spans="1:6" ht="12.75">
      <c r="A112">
        <v>7</v>
      </c>
      <c r="B112" s="5">
        <f t="shared" si="13"/>
        <v>89838.18602598563</v>
      </c>
      <c r="C112" s="5">
        <f t="shared" si="14"/>
        <v>3794.0811347156287</v>
      </c>
      <c r="D112" s="5">
        <f t="shared" si="15"/>
        <v>93632.26716070126</v>
      </c>
      <c r="E112" s="5">
        <f>'Constant Yield Method'!D41</f>
        <v>93557.16830959985</v>
      </c>
      <c r="F112" s="1">
        <f t="shared" si="16"/>
        <v>0.0008020616543709493</v>
      </c>
    </row>
    <row r="113" spans="1:6" ht="12.75">
      <c r="A113">
        <v>8</v>
      </c>
      <c r="B113" s="5">
        <f t="shared" si="13"/>
        <v>81081.85904780462</v>
      </c>
      <c r="C113" s="5">
        <f t="shared" si="14"/>
        <v>3080.8957988602037</v>
      </c>
      <c r="D113" s="5">
        <f t="shared" si="15"/>
        <v>84162.75484666483</v>
      </c>
      <c r="E113" s="5">
        <f>'Constant Yield Method'!D42</f>
        <v>84092.55401632888</v>
      </c>
      <c r="F113" s="1">
        <f t="shared" si="16"/>
        <v>0.0008341080382153032</v>
      </c>
    </row>
    <row r="114" spans="1:6" ht="12.75">
      <c r="A114">
        <v>9</v>
      </c>
      <c r="B114" s="5">
        <f t="shared" si="13"/>
        <v>71712.58918115095</v>
      </c>
      <c r="C114" s="5">
        <f t="shared" si="14"/>
        <v>2413.186110345583</v>
      </c>
      <c r="D114" s="5">
        <f t="shared" si="15"/>
        <v>74125.77529149654</v>
      </c>
      <c r="E114" s="5">
        <f>'Constant Yield Method'!D43</f>
        <v>74063.40576723006</v>
      </c>
      <c r="F114" s="1">
        <f t="shared" si="16"/>
        <v>0.0008414013077261981</v>
      </c>
    </row>
    <row r="115" spans="1:6" ht="12.75">
      <c r="A115">
        <v>10</v>
      </c>
      <c r="B115" s="5">
        <f t="shared" si="13"/>
        <v>61687.47042383152</v>
      </c>
      <c r="C115" s="5">
        <f t="shared" si="14"/>
        <v>1800.8132679451708</v>
      </c>
      <c r="D115" s="15">
        <f t="shared" si="15"/>
        <v>63488.28369177669</v>
      </c>
      <c r="E115" s="15">
        <f>'Constant Yield Method'!D44</f>
        <v>63436.05091834687</v>
      </c>
      <c r="F115" s="1">
        <f t="shared" si="16"/>
        <v>0.0008227151592788879</v>
      </c>
    </row>
    <row r="116" spans="1:6" ht="12.75">
      <c r="A116">
        <v>11</v>
      </c>
      <c r="B116" s="5">
        <f t="shared" si="13"/>
        <v>50960.59335349972</v>
      </c>
      <c r="C116" s="5">
        <f t="shared" si="14"/>
        <v>1254.7962075886774</v>
      </c>
      <c r="D116" s="5">
        <f t="shared" si="15"/>
        <v>52215.38956108839</v>
      </c>
      <c r="E116" s="5">
        <f>'Constant Yield Method'!D45</f>
        <v>52174.80836026333</v>
      </c>
      <c r="F116" s="1">
        <f t="shared" si="16"/>
        <v>0.0007771885102492212</v>
      </c>
    </row>
    <row r="117" spans="1:6" ht="12.75">
      <c r="A117">
        <v>12</v>
      </c>
      <c r="B117" s="5">
        <f t="shared" si="13"/>
        <v>39482.834888244695</v>
      </c>
      <c r="C117" s="5">
        <f t="shared" si="14"/>
        <v>787.4253656900136</v>
      </c>
      <c r="D117" s="5">
        <f t="shared" si="15"/>
        <v>40270.260253934706</v>
      </c>
      <c r="E117" s="5">
        <f>'Constant Yield Method'!D46</f>
        <v>40241.86871956628</v>
      </c>
      <c r="F117" s="1">
        <f t="shared" si="16"/>
        <v>0.0007050248543068073</v>
      </c>
    </row>
    <row r="118" spans="1:6" ht="12.75">
      <c r="A118">
        <v>13</v>
      </c>
      <c r="B118" s="5">
        <f t="shared" si="13"/>
        <v>27201.633330421828</v>
      </c>
      <c r="C118" s="5">
        <f t="shared" si="14"/>
        <v>412.3866964290225</v>
      </c>
      <c r="D118" s="5">
        <f t="shared" si="15"/>
        <v>27614.02002685085</v>
      </c>
      <c r="E118" s="5">
        <f>'Constant Yield Method'!D47</f>
        <v>27597.167414708507</v>
      </c>
      <c r="F118" s="1">
        <f t="shared" si="16"/>
        <v>0.0006102918780371389</v>
      </c>
    </row>
    <row r="119" spans="1:6" ht="12.75">
      <c r="A119">
        <v>14</v>
      </c>
      <c r="B119" s="5">
        <f t="shared" si="13"/>
        <v>14060.747663551356</v>
      </c>
      <c r="C119" s="5">
        <f t="shared" si="14"/>
        <v>144.89682110028164</v>
      </c>
      <c r="D119" s="5">
        <f t="shared" si="15"/>
        <v>14205.644484651637</v>
      </c>
      <c r="E119" s="5">
        <f>'Constant Yield Method'!D48</f>
        <v>14198.250140060143</v>
      </c>
      <c r="F119" s="1">
        <f t="shared" si="16"/>
        <v>0.0005205215855910618</v>
      </c>
    </row>
    <row r="120" spans="1:6" ht="12.75">
      <c r="A120">
        <v>15</v>
      </c>
      <c r="B120" s="5">
        <f t="shared" si="13"/>
        <v>-4.9112713895738125E-11</v>
      </c>
      <c r="C120" s="5">
        <f t="shared" si="14"/>
        <v>1.8502603336849277</v>
      </c>
      <c r="D120" s="5">
        <f t="shared" si="15"/>
        <v>1.850260333635815</v>
      </c>
      <c r="E120" s="5">
        <f>'Constant Yield Method'!D49</f>
        <v>0.130326514283297</v>
      </c>
      <c r="F120" s="1">
        <f t="shared" si="16"/>
        <v>0.9295631474587137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66">
      <selection activeCell="G80" sqref="G80:G94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9.7109375" style="0" customWidth="1"/>
    <col min="5" max="5" width="10.140625" style="0" customWidth="1"/>
    <col min="6" max="6" width="12.140625" style="0" customWidth="1"/>
    <col min="7" max="7" width="10.00390625" style="0" customWidth="1"/>
    <col min="8" max="8" width="9.57421875" style="0" customWidth="1"/>
    <col min="9" max="9" width="6.7109375" style="0" customWidth="1"/>
    <col min="10" max="10" width="8.7109375" style="0" customWidth="1"/>
  </cols>
  <sheetData>
    <row r="1" ht="12.75">
      <c r="A1" s="2" t="s">
        <v>57</v>
      </c>
    </row>
    <row r="2" ht="12.75">
      <c r="A2" s="2"/>
    </row>
    <row r="3" ht="12.75">
      <c r="A3" s="12" t="s">
        <v>58</v>
      </c>
    </row>
    <row r="5" spans="2:11" ht="12.75">
      <c r="B5" s="10" t="s">
        <v>59</v>
      </c>
      <c r="D5" s="8" t="s">
        <v>60</v>
      </c>
      <c r="E5" s="8" t="s">
        <v>61</v>
      </c>
      <c r="F5" s="8" t="s">
        <v>62</v>
      </c>
      <c r="G5" s="4" t="s">
        <v>63</v>
      </c>
      <c r="H5" s="8" t="s">
        <v>64</v>
      </c>
      <c r="I5" s="4" t="s">
        <v>65</v>
      </c>
      <c r="J5" s="4" t="s">
        <v>52</v>
      </c>
      <c r="K5" s="4"/>
    </row>
    <row r="6" spans="1:11" ht="12.75">
      <c r="A6" s="7" t="s">
        <v>14</v>
      </c>
      <c r="B6" s="7" t="s">
        <v>66</v>
      </c>
      <c r="C6" s="11" t="s">
        <v>67</v>
      </c>
      <c r="D6" s="7" t="s">
        <v>68</v>
      </c>
      <c r="E6" s="7" t="s">
        <v>68</v>
      </c>
      <c r="F6" s="7" t="s">
        <v>24</v>
      </c>
      <c r="G6" s="7" t="s">
        <v>69</v>
      </c>
      <c r="H6" s="7" t="s">
        <v>70</v>
      </c>
      <c r="I6" s="7" t="s">
        <v>71</v>
      </c>
      <c r="J6" s="7" t="s">
        <v>72</v>
      </c>
      <c r="K6" s="7"/>
    </row>
    <row r="7" ht="12.75">
      <c r="J7" s="3">
        <f>'Constant Yield Method'!D34</f>
        <v>146458.64829917919</v>
      </c>
    </row>
    <row r="8" spans="1:11" ht="12.75">
      <c r="A8">
        <v>1</v>
      </c>
      <c r="B8" s="3">
        <f>Pricing!D43</f>
        <v>154982.69661288802</v>
      </c>
      <c r="C8" s="5">
        <f>-'Constant Yield Method'!B8</f>
        <v>-15000</v>
      </c>
      <c r="D8" s="5">
        <f>-Pricing!B8*'Book Profits'!B8</f>
        <v>-8524.048313708841</v>
      </c>
      <c r="E8" s="5">
        <f>-Pricing!B9*'Book Profits'!B8</f>
        <v>-1162.3702245966601</v>
      </c>
      <c r="F8" s="5">
        <f>-'Constant Yield Method'!C8</f>
        <v>-45</v>
      </c>
      <c r="G8" s="5">
        <f>Pricing!B$7*('Book Profits'!B8+'Book Profits'!D8+'Book Profits'!E8)</f>
        <v>10170.739465220777</v>
      </c>
      <c r="H8" s="5">
        <f>-J8</f>
        <v>-140149.43800255065</v>
      </c>
      <c r="I8" s="5">
        <f>SUM(B8:H8)</f>
        <v>272.5795372526627</v>
      </c>
      <c r="J8" s="3">
        <f>'Constant Yield Method'!D35</f>
        <v>140149.43800255065</v>
      </c>
      <c r="K8" s="9"/>
    </row>
    <row r="9" spans="1:11" ht="12.75">
      <c r="A9">
        <v>2</v>
      </c>
      <c r="C9" s="5">
        <f>-'Constant Yield Method'!B9</f>
        <v>-15000</v>
      </c>
      <c r="D9" s="5"/>
      <c r="E9" s="5"/>
      <c r="F9" s="5">
        <f>-'Constant Yield Method'!C9</f>
        <v>-45</v>
      </c>
      <c r="G9" s="5">
        <f>Pricing!B$7*('Book Profits'!J8+'Book Profits'!B9+'Book Profits'!D9+'Book Profits'!E9)</f>
        <v>9810.460660178547</v>
      </c>
      <c r="H9" s="5">
        <f>-J9+J8</f>
        <v>6685.534501349466</v>
      </c>
      <c r="I9" s="5">
        <f aca="true" t="shared" si="0" ref="I9:I22">SUM(B9:H9)</f>
        <v>1450.9951615280133</v>
      </c>
      <c r="J9" s="3">
        <f>'Constant Yield Method'!D36</f>
        <v>133463.9035012012</v>
      </c>
      <c r="K9" s="9"/>
    </row>
    <row r="10" spans="1:11" ht="12.75">
      <c r="A10">
        <v>3</v>
      </c>
      <c r="C10" s="5">
        <f>-'Constant Yield Method'!B10</f>
        <v>-15000</v>
      </c>
      <c r="D10" s="5"/>
      <c r="E10" s="5"/>
      <c r="F10" s="5">
        <f>-'Constant Yield Method'!C10</f>
        <v>-45</v>
      </c>
      <c r="G10" s="5">
        <f>Pricing!B$7*('Book Profits'!J9+'Book Profits'!B10+'Book Profits'!D10+'Book Profits'!E10)</f>
        <v>9342.473245084084</v>
      </c>
      <c r="H10" s="5">
        <f aca="true" t="shared" si="1" ref="H10:H22">-J10+J9</f>
        <v>7084.3052406445495</v>
      </c>
      <c r="I10" s="5">
        <f t="shared" si="0"/>
        <v>1381.7784857286333</v>
      </c>
      <c r="J10" s="3">
        <f>'Constant Yield Method'!D37</f>
        <v>126379.59826055664</v>
      </c>
      <c r="K10" s="9"/>
    </row>
    <row r="11" spans="1:11" ht="12.75">
      <c r="A11">
        <v>4</v>
      </c>
      <c r="C11" s="5">
        <f>-'Constant Yield Method'!B11</f>
        <v>-15000</v>
      </c>
      <c r="D11" s="5"/>
      <c r="E11" s="5"/>
      <c r="F11" s="5">
        <f>-'Constant Yield Method'!C11</f>
        <v>-45</v>
      </c>
      <c r="G11" s="5">
        <f>Pricing!B$7*('Book Profits'!J10+'Book Profits'!B11+'Book Profits'!D11+'Book Profits'!E11)</f>
        <v>8846.571878238965</v>
      </c>
      <c r="H11" s="5">
        <f t="shared" si="1"/>
        <v>7506.86137847224</v>
      </c>
      <c r="I11" s="5">
        <f t="shared" si="0"/>
        <v>1308.433256711205</v>
      </c>
      <c r="J11" s="3">
        <f>'Constant Yield Method'!D38</f>
        <v>118872.7368820844</v>
      </c>
      <c r="K11" s="9"/>
    </row>
    <row r="12" spans="1:11" ht="12.75">
      <c r="A12">
        <v>5</v>
      </c>
      <c r="C12" s="5">
        <f>-'Constant Yield Method'!B12</f>
        <v>-15000</v>
      </c>
      <c r="D12" s="5"/>
      <c r="E12" s="5"/>
      <c r="F12" s="5">
        <f>-'Constant Yield Method'!C12</f>
        <v>-45</v>
      </c>
      <c r="G12" s="5">
        <f>Pricing!B$7*('Book Profits'!J11+'Book Profits'!B12+'Book Profits'!D12+'Book Profits'!E12)</f>
        <v>8321.091581745908</v>
      </c>
      <c r="H12" s="5">
        <f t="shared" si="1"/>
        <v>7954.621637741686</v>
      </c>
      <c r="I12" s="5">
        <f t="shared" si="0"/>
        <v>1230.713219487594</v>
      </c>
      <c r="J12" s="3">
        <f>'Constant Yield Method'!D39</f>
        <v>110918.11524434271</v>
      </c>
      <c r="K12" s="9"/>
    </row>
    <row r="13" spans="1:11" ht="12.75">
      <c r="A13">
        <v>6</v>
      </c>
      <c r="C13" s="5">
        <f>-'Constant Yield Method'!B13</f>
        <v>-15000</v>
      </c>
      <c r="D13" s="5"/>
      <c r="E13" s="5"/>
      <c r="F13" s="5">
        <f>-'Constant Yield Method'!C13</f>
        <v>-45</v>
      </c>
      <c r="G13" s="5">
        <f>Pricing!B$7*('Book Profits'!J12+'Book Profits'!B13+'Book Profits'!D13+'Book Profits'!E13)</f>
        <v>7764.268067103991</v>
      </c>
      <c r="H13" s="5">
        <f t="shared" si="1"/>
        <v>8429.08936364374</v>
      </c>
      <c r="I13" s="5">
        <f t="shared" si="0"/>
        <v>1148.3574307477302</v>
      </c>
      <c r="J13" s="3">
        <f>'Constant Yield Method'!D40</f>
        <v>102489.02588069897</v>
      </c>
      <c r="K13" s="9"/>
    </row>
    <row r="14" spans="1:11" ht="12.75">
      <c r="A14">
        <v>7</v>
      </c>
      <c r="C14" s="5">
        <f>-'Constant Yield Method'!B14</f>
        <v>-15000</v>
      </c>
      <c r="D14" s="5"/>
      <c r="E14" s="5"/>
      <c r="F14" s="5">
        <f>-'Constant Yield Method'!C14</f>
        <v>-45</v>
      </c>
      <c r="G14" s="5">
        <f>Pricing!B$7*('Book Profits'!J13+'Book Profits'!B14+'Book Profits'!D14+'Book Profits'!E14)</f>
        <v>7174.231811648929</v>
      </c>
      <c r="H14" s="5">
        <f t="shared" si="1"/>
        <v>8931.857571099128</v>
      </c>
      <c r="I14" s="5">
        <f t="shared" si="0"/>
        <v>1061.0893827480568</v>
      </c>
      <c r="J14" s="3">
        <f>'Constant Yield Method'!D41</f>
        <v>93557.16830959985</v>
      </c>
      <c r="K14" s="9"/>
    </row>
    <row r="15" spans="1:11" ht="12.75">
      <c r="A15">
        <v>8</v>
      </c>
      <c r="C15" s="5">
        <f>-'Constant Yield Method'!B15</f>
        <v>-15000</v>
      </c>
      <c r="D15" s="5"/>
      <c r="E15" s="5"/>
      <c r="F15" s="5">
        <f>-'Constant Yield Method'!C15</f>
        <v>-45</v>
      </c>
      <c r="G15" s="5">
        <f>Pricing!B$7*('Book Profits'!J14+'Book Profits'!B15+'Book Profits'!D15+'Book Profits'!E15)</f>
        <v>6549.00178167199</v>
      </c>
      <c r="H15" s="5">
        <f t="shared" si="1"/>
        <v>9464.614293270963</v>
      </c>
      <c r="I15" s="5">
        <f t="shared" si="0"/>
        <v>968.6160749429528</v>
      </c>
      <c r="J15" s="3">
        <f>'Constant Yield Method'!D42</f>
        <v>84092.55401632888</v>
      </c>
      <c r="K15" s="9"/>
    </row>
    <row r="16" spans="1:11" ht="12.75">
      <c r="A16">
        <v>9</v>
      </c>
      <c r="C16" s="5">
        <f>-'Constant Yield Method'!B16</f>
        <v>-15000</v>
      </c>
      <c r="D16" s="5"/>
      <c r="E16" s="5"/>
      <c r="F16" s="5">
        <f>-'Constant Yield Method'!C16</f>
        <v>-45</v>
      </c>
      <c r="G16" s="5">
        <f>Pricing!B$7*('Book Profits'!J15+'Book Profits'!B16+'Book Profits'!D16+'Book Profits'!E16)</f>
        <v>5886.478781143022</v>
      </c>
      <c r="H16" s="5">
        <f t="shared" si="1"/>
        <v>10029.148249098827</v>
      </c>
      <c r="I16" s="5">
        <f t="shared" si="0"/>
        <v>870.6270302418488</v>
      </c>
      <c r="J16" s="3">
        <f>'Constant Yield Method'!D43</f>
        <v>74063.40576723006</v>
      </c>
      <c r="K16" s="9"/>
    </row>
    <row r="17" spans="1:11" ht="12.75">
      <c r="A17">
        <v>10</v>
      </c>
      <c r="C17" s="5">
        <f>-'Constant Yield Method'!B17</f>
        <v>-15000</v>
      </c>
      <c r="D17" s="5"/>
      <c r="E17" s="5"/>
      <c r="F17" s="5">
        <f>-'Constant Yield Method'!C17</f>
        <v>-45</v>
      </c>
      <c r="G17" s="5">
        <f>Pricing!B$7*('Book Profits'!J16+'Book Profits'!B17+'Book Profits'!D17+'Book Profits'!E17)</f>
        <v>5184.4384037061045</v>
      </c>
      <c r="H17" s="5">
        <f t="shared" si="1"/>
        <v>10627.354848883188</v>
      </c>
      <c r="I17" s="5">
        <f t="shared" si="0"/>
        <v>766.793252589292</v>
      </c>
      <c r="J17" s="3">
        <f>'Constant Yield Method'!D44</f>
        <v>63436.05091834687</v>
      </c>
      <c r="K17" s="9"/>
    </row>
    <row r="18" spans="1:11" ht="12.75">
      <c r="A18">
        <v>11</v>
      </c>
      <c r="C18" s="5">
        <f>-'Constant Yield Method'!B18</f>
        <v>-15000</v>
      </c>
      <c r="D18" s="5"/>
      <c r="E18" s="5"/>
      <c r="F18" s="5">
        <f>-'Constant Yield Method'!C18</f>
        <v>-45</v>
      </c>
      <c r="G18" s="5">
        <f>Pricing!B$7*('Book Profits'!J17+'Book Profits'!B18+'Book Profits'!D18+'Book Profits'!E18)</f>
        <v>4440.523564284281</v>
      </c>
      <c r="H18" s="5">
        <f t="shared" si="1"/>
        <v>11261.24255808354</v>
      </c>
      <c r="I18" s="5">
        <f t="shared" si="0"/>
        <v>656.7661223678224</v>
      </c>
      <c r="J18" s="3">
        <f>'Constant Yield Method'!D45</f>
        <v>52174.80836026333</v>
      </c>
      <c r="K18" s="9"/>
    </row>
    <row r="19" spans="1:11" ht="12.75">
      <c r="A19">
        <v>12</v>
      </c>
      <c r="C19" s="5">
        <f>-'Constant Yield Method'!B19</f>
        <v>-15000</v>
      </c>
      <c r="D19" s="5"/>
      <c r="E19" s="5"/>
      <c r="F19" s="5">
        <f>-'Constant Yield Method'!C19</f>
        <v>-45</v>
      </c>
      <c r="G19" s="5">
        <f>Pricing!B$7*('Book Profits'!J18+'Book Profits'!B19+'Book Profits'!D19+'Book Profits'!E19)</f>
        <v>3652.2365852184334</v>
      </c>
      <c r="H19" s="5">
        <f t="shared" si="1"/>
        <v>11932.939640697048</v>
      </c>
      <c r="I19" s="5">
        <f t="shared" si="0"/>
        <v>540.1762259154821</v>
      </c>
      <c r="J19" s="3">
        <f>'Constant Yield Method'!D46</f>
        <v>40241.86871956628</v>
      </c>
      <c r="K19" s="9"/>
    </row>
    <row r="20" spans="1:11" ht="12.75">
      <c r="A20">
        <v>13</v>
      </c>
      <c r="C20" s="5">
        <f>-'Constant Yield Method'!B20</f>
        <v>-15000</v>
      </c>
      <c r="D20" s="5"/>
      <c r="E20" s="5"/>
      <c r="F20" s="5">
        <f>-'Constant Yield Method'!C20</f>
        <v>-45</v>
      </c>
      <c r="G20" s="5">
        <f>Pricing!B$7*('Book Profits'!J19+'Book Profits'!B20+'Book Profits'!D20+'Book Profits'!E20)</f>
        <v>2816.93081036964</v>
      </c>
      <c r="H20" s="5">
        <f t="shared" si="1"/>
        <v>12644.701304857772</v>
      </c>
      <c r="I20" s="5">
        <f t="shared" si="0"/>
        <v>416.6321152274122</v>
      </c>
      <c r="J20" s="3">
        <f>'Constant Yield Method'!D47</f>
        <v>27597.167414708507</v>
      </c>
      <c r="K20" s="9"/>
    </row>
    <row r="21" spans="1:11" ht="12.75">
      <c r="A21">
        <v>14</v>
      </c>
      <c r="C21" s="5">
        <f>-'Constant Yield Method'!B21</f>
        <v>-15000</v>
      </c>
      <c r="D21" s="5"/>
      <c r="E21" s="5"/>
      <c r="F21" s="5">
        <f>-'Constant Yield Method'!C21</f>
        <v>-45</v>
      </c>
      <c r="G21" s="5">
        <f>Pricing!B$7*('Book Profits'!J20+'Book Profits'!B21+'Book Profits'!D21+'Book Profits'!E21)</f>
        <v>1931.8017190295957</v>
      </c>
      <c r="H21" s="5">
        <f t="shared" si="1"/>
        <v>13398.917274648364</v>
      </c>
      <c r="I21" s="5">
        <f t="shared" si="0"/>
        <v>285.7189936779596</v>
      </c>
      <c r="J21" s="3">
        <f>'Constant Yield Method'!D48</f>
        <v>14198.250140060143</v>
      </c>
      <c r="K21" s="9"/>
    </row>
    <row r="22" spans="1:11" ht="12.75">
      <c r="A22">
        <v>15</v>
      </c>
      <c r="C22" s="5">
        <f>-'Constant Yield Method'!B22</f>
        <v>-15000</v>
      </c>
      <c r="D22" s="5"/>
      <c r="E22" s="5"/>
      <c r="F22" s="5">
        <f>-'Constant Yield Method'!C22</f>
        <v>-45</v>
      </c>
      <c r="G22" s="5">
        <f>Pricing!B$7*('Book Profits'!J21+'Book Profits'!B22+'Book Profits'!D22+'Book Profits'!E22)</f>
        <v>993.8775098042101</v>
      </c>
      <c r="H22" s="5">
        <f t="shared" si="1"/>
        <v>14198.11981354586</v>
      </c>
      <c r="I22" s="5">
        <f t="shared" si="0"/>
        <v>146.99732335006956</v>
      </c>
      <c r="J22" s="3">
        <f>'Constant Yield Method'!D49</f>
        <v>0.130326514283297</v>
      </c>
      <c r="K22" s="9"/>
    </row>
    <row r="24" ht="12.75">
      <c r="A24" s="12" t="s">
        <v>73</v>
      </c>
    </row>
    <row r="25" ht="12.75">
      <c r="A25" s="12"/>
    </row>
    <row r="26" spans="2:7" ht="12.75">
      <c r="B26" s="4"/>
      <c r="C26" s="4"/>
      <c r="D26" s="4" t="s">
        <v>74</v>
      </c>
      <c r="E26" s="4"/>
      <c r="F26" s="4" t="s">
        <v>75</v>
      </c>
      <c r="G26" s="4"/>
    </row>
    <row r="27" spans="2:7" ht="12.75">
      <c r="B27" s="4"/>
      <c r="C27" s="4" t="s">
        <v>76</v>
      </c>
      <c r="D27" s="4" t="s">
        <v>76</v>
      </c>
      <c r="E27" s="4" t="s">
        <v>75</v>
      </c>
      <c r="F27" s="4" t="s">
        <v>77</v>
      </c>
      <c r="G27" s="4"/>
    </row>
    <row r="28" spans="1:7" ht="12.75">
      <c r="A28" s="7" t="s">
        <v>14</v>
      </c>
      <c r="B28" s="7" t="s">
        <v>78</v>
      </c>
      <c r="C28" s="7" t="s">
        <v>79</v>
      </c>
      <c r="D28" s="7" t="s">
        <v>79</v>
      </c>
      <c r="E28" s="7" t="s">
        <v>78</v>
      </c>
      <c r="F28" s="7" t="s">
        <v>80</v>
      </c>
      <c r="G28" s="7"/>
    </row>
    <row r="30" spans="1:7" ht="12.75">
      <c r="A30">
        <v>1</v>
      </c>
      <c r="B30" s="16">
        <f>I8</f>
        <v>272.5795372526627</v>
      </c>
      <c r="C30" s="16">
        <f>-E8</f>
        <v>1162.3702245966601</v>
      </c>
      <c r="D30" s="16">
        <f>Pricing!B$7*'Book Profits'!C30</f>
        <v>81.36591572176621</v>
      </c>
      <c r="E30" s="16">
        <f>B30+C30+D30</f>
        <v>1516.315677571089</v>
      </c>
      <c r="F30" s="19">
        <f>E30/J7</f>
        <v>0.010353200000000186</v>
      </c>
      <c r="G30" s="1"/>
    </row>
    <row r="31" spans="1:7" ht="12.75">
      <c r="A31">
        <v>2</v>
      </c>
      <c r="B31" s="3">
        <f aca="true" t="shared" si="2" ref="B31:B44">I9</f>
        <v>1450.9951615280133</v>
      </c>
      <c r="C31" s="3">
        <f aca="true" t="shared" si="3" ref="C31:C44">-E9</f>
        <v>0</v>
      </c>
      <c r="D31" s="3">
        <f>Pricing!B$7*'Book Profits'!C31</f>
        <v>0</v>
      </c>
      <c r="E31" s="3">
        <f aca="true" t="shared" si="4" ref="E31:E44">B31+C31+D31</f>
        <v>1450.9951615280133</v>
      </c>
      <c r="F31" s="1">
        <f aca="true" t="shared" si="5" ref="F31:F44">E31/J8</f>
        <v>0.010353200000000042</v>
      </c>
      <c r="G31" s="1"/>
    </row>
    <row r="32" spans="1:7" ht="12.75">
      <c r="A32">
        <v>3</v>
      </c>
      <c r="B32" s="3">
        <f t="shared" si="2"/>
        <v>1381.7784857286333</v>
      </c>
      <c r="C32" s="3">
        <f t="shared" si="3"/>
        <v>0</v>
      </c>
      <c r="D32" s="3">
        <f>Pricing!B$7*'Book Profits'!C32</f>
        <v>0</v>
      </c>
      <c r="E32" s="3">
        <f t="shared" si="4"/>
        <v>1381.7784857286333</v>
      </c>
      <c r="F32" s="1">
        <f t="shared" si="5"/>
        <v>0.010353199999999979</v>
      </c>
      <c r="G32" s="1"/>
    </row>
    <row r="33" spans="1:7" ht="12.75">
      <c r="A33">
        <v>4</v>
      </c>
      <c r="B33" s="3">
        <f t="shared" si="2"/>
        <v>1308.433256711205</v>
      </c>
      <c r="C33" s="3">
        <f t="shared" si="3"/>
        <v>0</v>
      </c>
      <c r="D33" s="3">
        <f>Pricing!B$7*'Book Profits'!C33</f>
        <v>0</v>
      </c>
      <c r="E33" s="3">
        <f t="shared" si="4"/>
        <v>1308.433256711205</v>
      </c>
      <c r="F33" s="1">
        <f t="shared" si="5"/>
        <v>0.01035320000000008</v>
      </c>
      <c r="G33" s="1"/>
    </row>
    <row r="34" spans="1:7" ht="12.75">
      <c r="A34">
        <v>5</v>
      </c>
      <c r="B34" s="16">
        <f t="shared" si="2"/>
        <v>1230.713219487594</v>
      </c>
      <c r="C34" s="16">
        <f t="shared" si="3"/>
        <v>0</v>
      </c>
      <c r="D34" s="16">
        <f>Pricing!B$7*'Book Profits'!C34</f>
        <v>0</v>
      </c>
      <c r="E34" s="16">
        <f t="shared" si="4"/>
        <v>1230.713219487594</v>
      </c>
      <c r="F34" s="19">
        <f t="shared" si="5"/>
        <v>0.01035319999999998</v>
      </c>
      <c r="G34" s="1"/>
    </row>
    <row r="35" spans="1:7" ht="12.75">
      <c r="A35">
        <v>6</v>
      </c>
      <c r="B35" s="3">
        <f t="shared" si="2"/>
        <v>1148.3574307477302</v>
      </c>
      <c r="C35" s="3">
        <f t="shared" si="3"/>
        <v>0</v>
      </c>
      <c r="D35" s="3">
        <f>Pricing!B$7*'Book Profits'!C35</f>
        <v>0</v>
      </c>
      <c r="E35" s="3">
        <f t="shared" si="4"/>
        <v>1148.3574307477302</v>
      </c>
      <c r="F35" s="1">
        <f t="shared" si="5"/>
        <v>0.01035320000000001</v>
      </c>
      <c r="G35" s="1"/>
    </row>
    <row r="36" spans="1:7" ht="12.75">
      <c r="A36">
        <v>7</v>
      </c>
      <c r="B36" s="3">
        <f t="shared" si="2"/>
        <v>1061.0893827480568</v>
      </c>
      <c r="C36" s="3">
        <f t="shared" si="3"/>
        <v>0</v>
      </c>
      <c r="D36" s="3">
        <f>Pricing!B$7*'Book Profits'!C36</f>
        <v>0</v>
      </c>
      <c r="E36" s="3">
        <f t="shared" si="4"/>
        <v>1061.0893827480568</v>
      </c>
      <c r="F36" s="1">
        <f t="shared" si="5"/>
        <v>0.010353200000000042</v>
      </c>
      <c r="G36" s="1"/>
    </row>
    <row r="37" spans="1:7" ht="12.75">
      <c r="A37">
        <v>8</v>
      </c>
      <c r="B37" s="3">
        <f t="shared" si="2"/>
        <v>968.6160749429528</v>
      </c>
      <c r="C37" s="3">
        <f t="shared" si="3"/>
        <v>0</v>
      </c>
      <c r="D37" s="3">
        <f>Pricing!B$7*'Book Profits'!C37</f>
        <v>0</v>
      </c>
      <c r="E37" s="3">
        <f t="shared" si="4"/>
        <v>968.6160749429528</v>
      </c>
      <c r="F37" s="1">
        <f t="shared" si="5"/>
        <v>0.01035320000000004</v>
      </c>
      <c r="G37" s="1"/>
    </row>
    <row r="38" spans="1:7" ht="12.75">
      <c r="A38">
        <v>9</v>
      </c>
      <c r="B38" s="3">
        <f t="shared" si="2"/>
        <v>870.6270302418488</v>
      </c>
      <c r="C38" s="3">
        <f t="shared" si="3"/>
        <v>0</v>
      </c>
      <c r="D38" s="3">
        <f>Pricing!B$7*'Book Profits'!C38</f>
        <v>0</v>
      </c>
      <c r="E38" s="3">
        <f t="shared" si="4"/>
        <v>870.6270302418488</v>
      </c>
      <c r="F38" s="1">
        <f t="shared" si="5"/>
        <v>0.010353199999999913</v>
      </c>
      <c r="G38" s="1"/>
    </row>
    <row r="39" spans="1:7" ht="12.75">
      <c r="A39">
        <v>10</v>
      </c>
      <c r="B39" s="3">
        <f t="shared" si="2"/>
        <v>766.793252589292</v>
      </c>
      <c r="C39" s="3">
        <f t="shared" si="3"/>
        <v>0</v>
      </c>
      <c r="D39" s="3">
        <f>Pricing!B$7*'Book Profits'!C39</f>
        <v>0</v>
      </c>
      <c r="E39" s="3">
        <f t="shared" si="4"/>
        <v>766.793252589292</v>
      </c>
      <c r="F39" s="1">
        <f t="shared" si="5"/>
        <v>0.010353200000000078</v>
      </c>
      <c r="G39" s="1"/>
    </row>
    <row r="40" spans="1:7" ht="12.75">
      <c r="A40">
        <v>11</v>
      </c>
      <c r="B40" s="3">
        <f t="shared" si="2"/>
        <v>656.7661223678224</v>
      </c>
      <c r="C40" s="3">
        <f t="shared" si="3"/>
        <v>0</v>
      </c>
      <c r="D40" s="3">
        <f>Pricing!B$7*'Book Profits'!C40</f>
        <v>0</v>
      </c>
      <c r="E40" s="3">
        <f t="shared" si="4"/>
        <v>656.7661223678224</v>
      </c>
      <c r="F40" s="1">
        <f t="shared" si="5"/>
        <v>0.0103531999999999</v>
      </c>
      <c r="G40" s="1"/>
    </row>
    <row r="41" spans="1:7" ht="12.75">
      <c r="A41">
        <v>12</v>
      </c>
      <c r="B41" s="3">
        <f t="shared" si="2"/>
        <v>540.1762259154821</v>
      </c>
      <c r="C41" s="3">
        <f t="shared" si="3"/>
        <v>0</v>
      </c>
      <c r="D41" s="3">
        <f>Pricing!B$7*'Book Profits'!C41</f>
        <v>0</v>
      </c>
      <c r="E41" s="3">
        <f t="shared" si="4"/>
        <v>540.1762259154821</v>
      </c>
      <c r="F41" s="1">
        <f t="shared" si="5"/>
        <v>0.010353200000000073</v>
      </c>
      <c r="G41" s="1"/>
    </row>
    <row r="42" spans="1:7" ht="12.75">
      <c r="A42">
        <v>13</v>
      </c>
      <c r="B42" s="3">
        <f t="shared" si="2"/>
        <v>416.6321152274122</v>
      </c>
      <c r="C42" s="3">
        <f t="shared" si="3"/>
        <v>0</v>
      </c>
      <c r="D42" s="3">
        <f>Pricing!B$7*'Book Profits'!C42</f>
        <v>0</v>
      </c>
      <c r="E42" s="3">
        <f t="shared" si="4"/>
        <v>416.6321152274122</v>
      </c>
      <c r="F42" s="1">
        <f t="shared" si="5"/>
        <v>0.010353199999999965</v>
      </c>
      <c r="G42" s="1"/>
    </row>
    <row r="43" spans="1:7" ht="12.75">
      <c r="A43">
        <v>14</v>
      </c>
      <c r="B43" s="3">
        <f t="shared" si="2"/>
        <v>285.7189936779596</v>
      </c>
      <c r="C43" s="3">
        <f t="shared" si="3"/>
        <v>0</v>
      </c>
      <c r="D43" s="3">
        <f>Pricing!B$7*'Book Profits'!C43</f>
        <v>0</v>
      </c>
      <c r="E43" s="3">
        <f t="shared" si="4"/>
        <v>285.7189936779596</v>
      </c>
      <c r="F43" s="1">
        <f t="shared" si="5"/>
        <v>0.01035319999999998</v>
      </c>
      <c r="G43" s="1"/>
    </row>
    <row r="44" spans="1:7" ht="12.75">
      <c r="A44">
        <v>15</v>
      </c>
      <c r="B44" s="3">
        <f t="shared" si="2"/>
        <v>146.99732335006956</v>
      </c>
      <c r="C44" s="3">
        <f t="shared" si="3"/>
        <v>0</v>
      </c>
      <c r="D44" s="3">
        <f>Pricing!B$7*'Book Profits'!C44</f>
        <v>0</v>
      </c>
      <c r="E44" s="3">
        <f t="shared" si="4"/>
        <v>146.99732335006956</v>
      </c>
      <c r="F44" s="1">
        <f t="shared" si="5"/>
        <v>0.010353199999999922</v>
      </c>
      <c r="G44" s="1"/>
    </row>
    <row r="46" spans="1:2" ht="12.75">
      <c r="A46" s="4" t="s">
        <v>1</v>
      </c>
      <c r="B46" s="20">
        <f>Pricing!B7</f>
        <v>0.07</v>
      </c>
    </row>
    <row r="47" spans="1:2" ht="12.75">
      <c r="A47" s="8" t="s">
        <v>81</v>
      </c>
      <c r="B47" s="19">
        <f>-'Constant Yield Method'!B3</f>
        <v>-0.0596468</v>
      </c>
    </row>
    <row r="48" spans="1:2" ht="12.75">
      <c r="A48" s="8" t="s">
        <v>82</v>
      </c>
      <c r="B48" s="20">
        <f>B46+B47</f>
        <v>0.010353200000000007</v>
      </c>
    </row>
    <row r="51" ht="12.75">
      <c r="A51" s="2" t="s">
        <v>83</v>
      </c>
    </row>
    <row r="53" ht="12.75">
      <c r="A53" s="12" t="s">
        <v>58</v>
      </c>
    </row>
    <row r="55" spans="2:10" ht="12.75">
      <c r="B55" s="10" t="s">
        <v>59</v>
      </c>
      <c r="D55" s="8" t="s">
        <v>60</v>
      </c>
      <c r="E55" s="8" t="s">
        <v>61</v>
      </c>
      <c r="F55" s="8" t="s">
        <v>62</v>
      </c>
      <c r="G55" s="4" t="s">
        <v>63</v>
      </c>
      <c r="H55" s="8" t="s">
        <v>64</v>
      </c>
      <c r="I55" s="4" t="s">
        <v>65</v>
      </c>
      <c r="J55" s="4" t="s">
        <v>52</v>
      </c>
    </row>
    <row r="56" spans="1:10" ht="12.75">
      <c r="A56" s="7" t="s">
        <v>14</v>
      </c>
      <c r="B56" s="7" t="s">
        <v>66</v>
      </c>
      <c r="C56" s="11" t="s">
        <v>67</v>
      </c>
      <c r="D56" s="7" t="s">
        <v>68</v>
      </c>
      <c r="E56" s="7" t="s">
        <v>68</v>
      </c>
      <c r="F56" s="7" t="s">
        <v>24</v>
      </c>
      <c r="G56" s="7" t="s">
        <v>69</v>
      </c>
      <c r="H56" s="7" t="s">
        <v>70</v>
      </c>
      <c r="I56" s="7" t="s">
        <v>71</v>
      </c>
      <c r="J56" s="7" t="s">
        <v>72</v>
      </c>
    </row>
    <row r="57" ht="12.75">
      <c r="J57" s="3">
        <f>'Limited Pay Method - No PADs'!D105</f>
        <v>146458.64829917919</v>
      </c>
    </row>
    <row r="58" spans="1:10" ht="12.75">
      <c r="A58">
        <v>1</v>
      </c>
      <c r="B58" s="3">
        <f>B8</f>
        <v>154982.69661288802</v>
      </c>
      <c r="C58" s="3">
        <f>C8</f>
        <v>-15000</v>
      </c>
      <c r="D58" s="3">
        <f>D8</f>
        <v>-8524.048313708841</v>
      </c>
      <c r="E58" s="3">
        <f>E8</f>
        <v>-1162.3702245966601</v>
      </c>
      <c r="F58" s="3">
        <f>F8</f>
        <v>-45</v>
      </c>
      <c r="G58" s="5">
        <f>Pricing!B$7*('Book Profits'!B58+'Book Profits'!D58+'Book Profits'!E58)</f>
        <v>10170.739465220777</v>
      </c>
      <c r="H58" s="5">
        <f>-J58</f>
        <v>-140172.8518885537</v>
      </c>
      <c r="I58" s="5">
        <f>SUM(B58:H58)</f>
        <v>249.16565124961198</v>
      </c>
      <c r="J58" s="3">
        <f>'Limited Pay Method - No PADs'!D106</f>
        <v>140172.8518885537</v>
      </c>
    </row>
    <row r="59" spans="1:10" ht="12.75">
      <c r="A59">
        <v>2</v>
      </c>
      <c r="B59" s="3">
        <f aca="true" t="shared" si="6" ref="B59:F72">B9</f>
        <v>0</v>
      </c>
      <c r="C59" s="3">
        <f t="shared" si="6"/>
        <v>-15000</v>
      </c>
      <c r="D59" s="3">
        <f t="shared" si="6"/>
        <v>0</v>
      </c>
      <c r="E59" s="3">
        <f t="shared" si="6"/>
        <v>0</v>
      </c>
      <c r="F59" s="3">
        <f t="shared" si="6"/>
        <v>-45</v>
      </c>
      <c r="G59" s="5">
        <f>Pricing!B$7*('Book Profits'!J58+'Book Profits'!B59+'Book Profits'!D59+'Book Profits'!E59)</f>
        <v>9812.09963219876</v>
      </c>
      <c r="H59" s="5">
        <f>-J59+J58</f>
        <v>6666.392692858324</v>
      </c>
      <c r="I59" s="5">
        <f aca="true" t="shared" si="7" ref="I59:I72">SUM(B59:H59)</f>
        <v>1433.4923250570846</v>
      </c>
      <c r="J59" s="3">
        <f>'Limited Pay Method - No PADs'!D107</f>
        <v>133506.45919569538</v>
      </c>
    </row>
    <row r="60" spans="1:10" ht="12.75">
      <c r="A60">
        <v>3</v>
      </c>
      <c r="B60" s="3">
        <f t="shared" si="6"/>
        <v>0</v>
      </c>
      <c r="C60" s="3">
        <f t="shared" si="6"/>
        <v>-15000</v>
      </c>
      <c r="D60" s="3">
        <f t="shared" si="6"/>
        <v>0</v>
      </c>
      <c r="E60" s="3">
        <f t="shared" si="6"/>
        <v>0</v>
      </c>
      <c r="F60" s="3">
        <f t="shared" si="6"/>
        <v>-45</v>
      </c>
      <c r="G60" s="5">
        <f>Pricing!B$7*('Book Profits'!J59+'Book Profits'!B60+'Book Profits'!D60+'Book Profits'!E60)</f>
        <v>9345.452143698678</v>
      </c>
      <c r="H60" s="5">
        <f aca="true" t="shared" si="8" ref="H60:H72">-J60+J59</f>
        <v>7069.472052191748</v>
      </c>
      <c r="I60" s="5">
        <f t="shared" si="7"/>
        <v>1369.9241958904258</v>
      </c>
      <c r="J60" s="3">
        <f>'Limited Pay Method - No PADs'!D108</f>
        <v>126436.98714350363</v>
      </c>
    </row>
    <row r="61" spans="1:10" ht="12.75">
      <c r="A61">
        <v>4</v>
      </c>
      <c r="B61" s="3">
        <f t="shared" si="6"/>
        <v>0</v>
      </c>
      <c r="C61" s="3">
        <f t="shared" si="6"/>
        <v>-15000</v>
      </c>
      <c r="D61" s="3">
        <f t="shared" si="6"/>
        <v>0</v>
      </c>
      <c r="E61" s="3">
        <f t="shared" si="6"/>
        <v>0</v>
      </c>
      <c r="F61" s="3">
        <f t="shared" si="6"/>
        <v>-45</v>
      </c>
      <c r="G61" s="5">
        <f>Pricing!B$7*('Book Profits'!J60+'Book Profits'!B61+'Book Profits'!D61+'Book Profits'!E61)</f>
        <v>8850.589100045256</v>
      </c>
      <c r="H61" s="5">
        <f t="shared" si="8"/>
        <v>7496.317197636832</v>
      </c>
      <c r="I61" s="5">
        <f t="shared" si="7"/>
        <v>1301.9062976820878</v>
      </c>
      <c r="J61" s="3">
        <f>'Limited Pay Method - No PADs'!D109</f>
        <v>118940.6699458668</v>
      </c>
    </row>
    <row r="62" spans="1:10" ht="12.75">
      <c r="A62">
        <v>5</v>
      </c>
      <c r="B62" s="3">
        <f t="shared" si="6"/>
        <v>0</v>
      </c>
      <c r="C62" s="3">
        <f t="shared" si="6"/>
        <v>-15000</v>
      </c>
      <c r="D62" s="3">
        <f t="shared" si="6"/>
        <v>0</v>
      </c>
      <c r="E62" s="3">
        <f t="shared" si="6"/>
        <v>0</v>
      </c>
      <c r="F62" s="3">
        <f t="shared" si="6"/>
        <v>-45</v>
      </c>
      <c r="G62" s="5">
        <f>Pricing!B$7*('Book Profits'!J61+'Book Profits'!B62+'Book Profits'!D62+'Book Profits'!E62)</f>
        <v>8325.846896210676</v>
      </c>
      <c r="H62" s="5">
        <f t="shared" si="8"/>
        <v>7948.280250388489</v>
      </c>
      <c r="I62" s="5">
        <f t="shared" si="7"/>
        <v>1229.127146599165</v>
      </c>
      <c r="J62" s="3">
        <f>'Limited Pay Method - No PADs'!D110</f>
        <v>110992.38969547831</v>
      </c>
    </row>
    <row r="63" spans="1:10" ht="12.75">
      <c r="A63">
        <v>6</v>
      </c>
      <c r="B63" s="3">
        <f t="shared" si="6"/>
        <v>0</v>
      </c>
      <c r="C63" s="3">
        <f t="shared" si="6"/>
        <v>-15000</v>
      </c>
      <c r="D63" s="3">
        <f t="shared" si="6"/>
        <v>0</v>
      </c>
      <c r="E63" s="3">
        <f t="shared" si="6"/>
        <v>0</v>
      </c>
      <c r="F63" s="3">
        <f t="shared" si="6"/>
        <v>-45</v>
      </c>
      <c r="G63" s="5">
        <f>Pricing!B$7*('Book Profits'!J62+'Book Profits'!B63+'Book Profits'!D63+'Book Profits'!E63)</f>
        <v>7769.467278683483</v>
      </c>
      <c r="H63" s="5">
        <f t="shared" si="8"/>
        <v>8426.786176256952</v>
      </c>
      <c r="I63" s="5">
        <f t="shared" si="7"/>
        <v>1151.2534549404345</v>
      </c>
      <c r="J63" s="3">
        <f>'Limited Pay Method - No PADs'!D111</f>
        <v>102565.60351922136</v>
      </c>
    </row>
    <row r="64" spans="1:10" ht="12.75">
      <c r="A64">
        <v>7</v>
      </c>
      <c r="B64" s="3">
        <f t="shared" si="6"/>
        <v>0</v>
      </c>
      <c r="C64" s="3">
        <f t="shared" si="6"/>
        <v>-15000</v>
      </c>
      <c r="D64" s="3">
        <f t="shared" si="6"/>
        <v>0</v>
      </c>
      <c r="E64" s="3">
        <f t="shared" si="6"/>
        <v>0</v>
      </c>
      <c r="F64" s="3">
        <f t="shared" si="6"/>
        <v>-45</v>
      </c>
      <c r="G64" s="5">
        <f>Pricing!B$7*('Book Profits'!J63+'Book Profits'!B64+'Book Profits'!D64+'Book Profits'!E64)</f>
        <v>7179.592246345496</v>
      </c>
      <c r="H64" s="5">
        <f t="shared" si="8"/>
        <v>8933.3363585201</v>
      </c>
      <c r="I64" s="5">
        <f t="shared" si="7"/>
        <v>1067.9286048655968</v>
      </c>
      <c r="J64" s="3">
        <f>'Limited Pay Method - No PADs'!D112</f>
        <v>93632.26716070126</v>
      </c>
    </row>
    <row r="65" spans="1:10" ht="12.75">
      <c r="A65">
        <v>8</v>
      </c>
      <c r="B65" s="3">
        <f t="shared" si="6"/>
        <v>0</v>
      </c>
      <c r="C65" s="3">
        <f t="shared" si="6"/>
        <v>-15000</v>
      </c>
      <c r="D65" s="3">
        <f t="shared" si="6"/>
        <v>0</v>
      </c>
      <c r="E65" s="3">
        <f t="shared" si="6"/>
        <v>0</v>
      </c>
      <c r="F65" s="3">
        <f t="shared" si="6"/>
        <v>-45</v>
      </c>
      <c r="G65" s="5">
        <f>Pricing!B$7*('Book Profits'!J64+'Book Profits'!B65+'Book Profits'!D65+'Book Profits'!E65)</f>
        <v>6554.2587012490885</v>
      </c>
      <c r="H65" s="5">
        <f t="shared" si="8"/>
        <v>9469.51231403643</v>
      </c>
      <c r="I65" s="5">
        <f t="shared" si="7"/>
        <v>978.7710152855179</v>
      </c>
      <c r="J65" s="3">
        <f>'Limited Pay Method - No PADs'!D113</f>
        <v>84162.75484666483</v>
      </c>
    </row>
    <row r="66" spans="1:10" ht="12.75">
      <c r="A66">
        <v>9</v>
      </c>
      <c r="B66" s="3">
        <f t="shared" si="6"/>
        <v>0</v>
      </c>
      <c r="C66" s="3">
        <f t="shared" si="6"/>
        <v>-15000</v>
      </c>
      <c r="D66" s="3">
        <f t="shared" si="6"/>
        <v>0</v>
      </c>
      <c r="E66" s="3">
        <f t="shared" si="6"/>
        <v>0</v>
      </c>
      <c r="F66" s="3">
        <f t="shared" si="6"/>
        <v>-45</v>
      </c>
      <c r="G66" s="5">
        <f>Pricing!B$7*('Book Profits'!J65+'Book Profits'!B66+'Book Profits'!D66+'Book Profits'!E66)</f>
        <v>5891.392839266538</v>
      </c>
      <c r="H66" s="5">
        <f t="shared" si="8"/>
        <v>10036.979555168291</v>
      </c>
      <c r="I66" s="5">
        <f t="shared" si="7"/>
        <v>883.3723944348294</v>
      </c>
      <c r="J66" s="3">
        <f>'Limited Pay Method - No PADs'!D114</f>
        <v>74125.77529149654</v>
      </c>
    </row>
    <row r="67" spans="1:10" ht="12.75">
      <c r="A67">
        <v>10</v>
      </c>
      <c r="B67" s="3">
        <f t="shared" si="6"/>
        <v>0</v>
      </c>
      <c r="C67" s="3">
        <f t="shared" si="6"/>
        <v>-15000</v>
      </c>
      <c r="D67" s="3">
        <f t="shared" si="6"/>
        <v>0</v>
      </c>
      <c r="E67" s="3">
        <f t="shared" si="6"/>
        <v>0</v>
      </c>
      <c r="F67" s="3">
        <f t="shared" si="6"/>
        <v>-45</v>
      </c>
      <c r="G67" s="5">
        <f>Pricing!B$7*('Book Profits'!J66+'Book Profits'!B67+'Book Profits'!D67+'Book Profits'!E67)</f>
        <v>5188.804270404758</v>
      </c>
      <c r="H67" s="5">
        <f t="shared" si="8"/>
        <v>10637.491599719848</v>
      </c>
      <c r="I67" s="5">
        <f t="shared" si="7"/>
        <v>781.2958701246062</v>
      </c>
      <c r="J67" s="3">
        <f>'Limited Pay Method - No PADs'!D115</f>
        <v>63488.28369177669</v>
      </c>
    </row>
    <row r="68" spans="1:10" ht="12.75">
      <c r="A68">
        <v>11</v>
      </c>
      <c r="B68" s="3">
        <f t="shared" si="6"/>
        <v>0</v>
      </c>
      <c r="C68" s="3">
        <f t="shared" si="6"/>
        <v>-15000</v>
      </c>
      <c r="D68" s="3">
        <f t="shared" si="6"/>
        <v>0</v>
      </c>
      <c r="E68" s="3">
        <f t="shared" si="6"/>
        <v>0</v>
      </c>
      <c r="F68" s="3">
        <f t="shared" si="6"/>
        <v>-45</v>
      </c>
      <c r="G68" s="5">
        <f>Pricing!B$7*('Book Profits'!J67+'Book Profits'!B68+'Book Profits'!D68+'Book Profits'!E68)</f>
        <v>4444.179858424369</v>
      </c>
      <c r="H68" s="5">
        <f t="shared" si="8"/>
        <v>11272.894130688299</v>
      </c>
      <c r="I68" s="5">
        <f t="shared" si="7"/>
        <v>672.0739891126686</v>
      </c>
      <c r="J68" s="3">
        <f>'Limited Pay Method - No PADs'!D116</f>
        <v>52215.38956108839</v>
      </c>
    </row>
    <row r="69" spans="1:10" ht="12.75">
      <c r="A69">
        <v>12</v>
      </c>
      <c r="B69" s="3">
        <f t="shared" si="6"/>
        <v>0</v>
      </c>
      <c r="C69" s="3">
        <f t="shared" si="6"/>
        <v>-15000</v>
      </c>
      <c r="D69" s="3">
        <f t="shared" si="6"/>
        <v>0</v>
      </c>
      <c r="E69" s="3">
        <f t="shared" si="6"/>
        <v>0</v>
      </c>
      <c r="F69" s="3">
        <f t="shared" si="6"/>
        <v>-45</v>
      </c>
      <c r="G69" s="5">
        <f>Pricing!B$7*('Book Profits'!J68+'Book Profits'!B69+'Book Profits'!D69+'Book Profits'!E69)</f>
        <v>3655.077269276188</v>
      </c>
      <c r="H69" s="5">
        <f t="shared" si="8"/>
        <v>11945.129307153686</v>
      </c>
      <c r="I69" s="5">
        <f t="shared" si="7"/>
        <v>555.2065764298732</v>
      </c>
      <c r="J69" s="3">
        <f>'Limited Pay Method - No PADs'!D117</f>
        <v>40270.260253934706</v>
      </c>
    </row>
    <row r="70" spans="1:10" ht="12.75">
      <c r="A70">
        <v>13</v>
      </c>
      <c r="B70" s="3">
        <f t="shared" si="6"/>
        <v>0</v>
      </c>
      <c r="C70" s="3">
        <f t="shared" si="6"/>
        <v>-15000</v>
      </c>
      <c r="D70" s="3">
        <f t="shared" si="6"/>
        <v>0</v>
      </c>
      <c r="E70" s="3">
        <f t="shared" si="6"/>
        <v>0</v>
      </c>
      <c r="F70" s="3">
        <f t="shared" si="6"/>
        <v>-45</v>
      </c>
      <c r="G70" s="5">
        <f>Pricing!B$7*('Book Profits'!J69+'Book Profits'!B70+'Book Profits'!D70+'Book Profits'!E70)</f>
        <v>2818.9182177754296</v>
      </c>
      <c r="H70" s="5">
        <f t="shared" si="8"/>
        <v>12656.240227083857</v>
      </c>
      <c r="I70" s="5">
        <f t="shared" si="7"/>
        <v>430.15844485928756</v>
      </c>
      <c r="J70" s="3">
        <f>'Limited Pay Method - No PADs'!D118</f>
        <v>27614.02002685085</v>
      </c>
    </row>
    <row r="71" spans="1:10" ht="12.75">
      <c r="A71">
        <v>14</v>
      </c>
      <c r="B71" s="3">
        <f t="shared" si="6"/>
        <v>0</v>
      </c>
      <c r="C71" s="3">
        <f t="shared" si="6"/>
        <v>-15000</v>
      </c>
      <c r="D71" s="3">
        <f t="shared" si="6"/>
        <v>0</v>
      </c>
      <c r="E71" s="3">
        <f t="shared" si="6"/>
        <v>0</v>
      </c>
      <c r="F71" s="3">
        <f t="shared" si="6"/>
        <v>-45</v>
      </c>
      <c r="G71" s="5">
        <f>Pricing!B$7*('Book Profits'!J70+'Book Profits'!B71+'Book Profits'!D71+'Book Profits'!E71)</f>
        <v>1932.9814018795596</v>
      </c>
      <c r="H71" s="5">
        <f t="shared" si="8"/>
        <v>13408.375542199212</v>
      </c>
      <c r="I71" s="5">
        <f t="shared" si="7"/>
        <v>296.35694407877054</v>
      </c>
      <c r="J71" s="3">
        <f>'Limited Pay Method - No PADs'!D119</f>
        <v>14205.644484651637</v>
      </c>
    </row>
    <row r="72" spans="1:10" ht="12.75">
      <c r="A72">
        <v>15</v>
      </c>
      <c r="B72" s="3">
        <f t="shared" si="6"/>
        <v>0</v>
      </c>
      <c r="C72" s="3">
        <f t="shared" si="6"/>
        <v>-15000</v>
      </c>
      <c r="D72" s="3">
        <f t="shared" si="6"/>
        <v>0</v>
      </c>
      <c r="E72" s="3">
        <f t="shared" si="6"/>
        <v>0</v>
      </c>
      <c r="F72" s="3">
        <f t="shared" si="6"/>
        <v>-45</v>
      </c>
      <c r="G72" s="5">
        <f>Pricing!B$7*('Book Profits'!J71+'Book Profits'!B72+'Book Profits'!D72+'Book Profits'!E72)</f>
        <v>994.3951139256147</v>
      </c>
      <c r="H72" s="5">
        <f t="shared" si="8"/>
        <v>14203.794224318</v>
      </c>
      <c r="I72" s="5">
        <f t="shared" si="7"/>
        <v>153.18933824361557</v>
      </c>
      <c r="J72" s="3">
        <f>'Limited Pay Method - No PADs'!D120</f>
        <v>1.850260333635815</v>
      </c>
    </row>
    <row r="74" ht="12.75">
      <c r="A74" s="12" t="s">
        <v>73</v>
      </c>
    </row>
    <row r="75" ht="12.75">
      <c r="A75" s="12"/>
    </row>
    <row r="76" spans="2:7" ht="12.75">
      <c r="B76" s="4"/>
      <c r="C76" s="4"/>
      <c r="D76" s="4" t="s">
        <v>74</v>
      </c>
      <c r="E76" s="4"/>
      <c r="F76" s="4" t="s">
        <v>75</v>
      </c>
      <c r="G76" s="4"/>
    </row>
    <row r="77" spans="2:7" ht="12.75">
      <c r="B77" s="4"/>
      <c r="C77" s="4" t="s">
        <v>76</v>
      </c>
      <c r="D77" s="4" t="s">
        <v>76</v>
      </c>
      <c r="E77" s="4" t="s">
        <v>75</v>
      </c>
      <c r="F77" s="4" t="s">
        <v>77</v>
      </c>
      <c r="G77" s="4"/>
    </row>
    <row r="78" spans="1:7" ht="12.75">
      <c r="A78" s="7" t="s">
        <v>14</v>
      </c>
      <c r="B78" s="7" t="s">
        <v>78</v>
      </c>
      <c r="C78" s="7" t="s">
        <v>79</v>
      </c>
      <c r="D78" s="7" t="s">
        <v>79</v>
      </c>
      <c r="E78" s="7" t="s">
        <v>78</v>
      </c>
      <c r="F78" s="7" t="s">
        <v>80</v>
      </c>
      <c r="G78" s="7"/>
    </row>
    <row r="80" spans="1:7" ht="12.75">
      <c r="A80">
        <v>1</v>
      </c>
      <c r="B80" s="3">
        <f>I58</f>
        <v>249.16565124961198</v>
      </c>
      <c r="C80" s="3">
        <f>-E58</f>
        <v>1162.3702245966601</v>
      </c>
      <c r="D80" s="3">
        <f>Pricing!B$7*'Book Profits'!C80</f>
        <v>81.36591572176621</v>
      </c>
      <c r="E80" s="3">
        <f>B80+C80+D80</f>
        <v>1492.9017915680383</v>
      </c>
      <c r="F80" s="1">
        <f>E80/J57</f>
        <v>0.010193333127849202</v>
      </c>
      <c r="G80" s="1"/>
    </row>
    <row r="81" spans="1:7" ht="12.75">
      <c r="A81">
        <v>2</v>
      </c>
      <c r="B81" s="3">
        <f aca="true" t="shared" si="9" ref="B81:B94">I59</f>
        <v>1433.4923250570846</v>
      </c>
      <c r="C81" s="3">
        <f aca="true" t="shared" si="10" ref="C81:C94">-E59</f>
        <v>0</v>
      </c>
      <c r="D81" s="3">
        <f>Pricing!B$7*'Book Profits'!C81</f>
        <v>0</v>
      </c>
      <c r="E81" s="3">
        <f aca="true" t="shared" si="11" ref="E81:E94">B81+C81+D81</f>
        <v>1433.4923250570846</v>
      </c>
      <c r="F81" s="1">
        <f aca="true" t="shared" si="12" ref="F81:F94">E81/J58</f>
        <v>0.010226604551049599</v>
      </c>
      <c r="G81" s="1"/>
    </row>
    <row r="82" spans="1:7" ht="12.75">
      <c r="A82">
        <v>3</v>
      </c>
      <c r="B82" s="3">
        <f t="shared" si="9"/>
        <v>1369.9241958904258</v>
      </c>
      <c r="C82" s="3">
        <f t="shared" si="10"/>
        <v>0</v>
      </c>
      <c r="D82" s="3">
        <f>Pricing!B$7*'Book Profits'!C82</f>
        <v>0</v>
      </c>
      <c r="E82" s="3">
        <f t="shared" si="11"/>
        <v>1369.9241958904258</v>
      </c>
      <c r="F82" s="1">
        <f t="shared" si="12"/>
        <v>0.010261107995399492</v>
      </c>
      <c r="G82" s="1"/>
    </row>
    <row r="83" spans="1:7" ht="12.75">
      <c r="A83">
        <v>4</v>
      </c>
      <c r="B83" s="3">
        <f t="shared" si="9"/>
        <v>1301.9062976820878</v>
      </c>
      <c r="C83" s="3">
        <f t="shared" si="10"/>
        <v>0</v>
      </c>
      <c r="D83" s="3">
        <f>Pricing!B$7*'Book Profits'!C83</f>
        <v>0</v>
      </c>
      <c r="E83" s="3">
        <f t="shared" si="11"/>
        <v>1301.9062976820878</v>
      </c>
      <c r="F83" s="1">
        <f t="shared" si="12"/>
        <v>0.010296878524987695</v>
      </c>
      <c r="G83" s="1"/>
    </row>
    <row r="84" spans="1:7" ht="12.75">
      <c r="A84">
        <v>5</v>
      </c>
      <c r="B84" s="3">
        <f t="shared" si="9"/>
        <v>1229.127146599165</v>
      </c>
      <c r="C84" s="3">
        <f t="shared" si="10"/>
        <v>0</v>
      </c>
      <c r="D84" s="3">
        <f>Pricing!B$7*'Book Profits'!C84</f>
        <v>0</v>
      </c>
      <c r="E84" s="3">
        <f t="shared" si="11"/>
        <v>1229.127146599165</v>
      </c>
      <c r="F84" s="1">
        <f t="shared" si="12"/>
        <v>0.010333951769050694</v>
      </c>
      <c r="G84" s="1"/>
    </row>
    <row r="85" spans="1:7" ht="12.75">
      <c r="A85">
        <v>6</v>
      </c>
      <c r="B85" s="3">
        <f t="shared" si="9"/>
        <v>1151.2534549404345</v>
      </c>
      <c r="C85" s="3">
        <f t="shared" si="10"/>
        <v>0</v>
      </c>
      <c r="D85" s="3">
        <f>Pricing!B$7*'Book Profits'!C85</f>
        <v>0</v>
      </c>
      <c r="E85" s="3">
        <f t="shared" si="11"/>
        <v>1151.2534549404345</v>
      </c>
      <c r="F85" s="1">
        <f t="shared" si="12"/>
        <v>0.010372363889984207</v>
      </c>
      <c r="G85" s="1"/>
    </row>
    <row r="86" spans="1:7" ht="12.75">
      <c r="A86">
        <v>7</v>
      </c>
      <c r="B86" s="3">
        <f t="shared" si="9"/>
        <v>1067.9286048655968</v>
      </c>
      <c r="C86" s="3">
        <f t="shared" si="10"/>
        <v>0</v>
      </c>
      <c r="D86" s="3">
        <f>Pricing!B$7*'Book Profits'!C86</f>
        <v>0</v>
      </c>
      <c r="E86" s="3">
        <f t="shared" si="11"/>
        <v>1067.9286048655968</v>
      </c>
      <c r="F86" s="1">
        <f t="shared" si="12"/>
        <v>0.010412151522761343</v>
      </c>
      <c r="G86" s="1"/>
    </row>
    <row r="87" spans="1:7" ht="12.75">
      <c r="A87">
        <v>8</v>
      </c>
      <c r="B87" s="3">
        <f t="shared" si="9"/>
        <v>978.7710152855179</v>
      </c>
      <c r="C87" s="3">
        <f t="shared" si="10"/>
        <v>0</v>
      </c>
      <c r="D87" s="3">
        <f>Pricing!B$7*'Book Profits'!C87</f>
        <v>0</v>
      </c>
      <c r="E87" s="3">
        <f t="shared" si="11"/>
        <v>978.7710152855179</v>
      </c>
      <c r="F87" s="1">
        <f t="shared" si="12"/>
        <v>0.010453351659269888</v>
      </c>
      <c r="G87" s="1"/>
    </row>
    <row r="88" spans="1:7" ht="12.75">
      <c r="A88">
        <v>9</v>
      </c>
      <c r="B88" s="3">
        <f t="shared" si="9"/>
        <v>883.3723944348294</v>
      </c>
      <c r="C88" s="3">
        <f t="shared" si="10"/>
        <v>0</v>
      </c>
      <c r="D88" s="3">
        <f>Pricing!B$7*'Book Profits'!C88</f>
        <v>0</v>
      </c>
      <c r="E88" s="3">
        <f t="shared" si="11"/>
        <v>883.3723944348294</v>
      </c>
      <c r="F88" s="1">
        <f t="shared" si="12"/>
        <v>0.0104960014206312</v>
      </c>
      <c r="G88" s="1"/>
    </row>
    <row r="89" spans="1:7" ht="12.75">
      <c r="A89">
        <v>10</v>
      </c>
      <c r="B89" s="3">
        <f t="shared" si="9"/>
        <v>781.2958701246062</v>
      </c>
      <c r="C89" s="3">
        <f t="shared" si="10"/>
        <v>0</v>
      </c>
      <c r="D89" s="3">
        <f>Pricing!B$7*'Book Profits'!C89</f>
        <v>0</v>
      </c>
      <c r="E89" s="3">
        <f t="shared" si="11"/>
        <v>781.2958701246062</v>
      </c>
      <c r="F89" s="1">
        <f t="shared" si="12"/>
        <v>0.010540137584425829</v>
      </c>
      <c r="G89" s="1"/>
    </row>
    <row r="90" spans="1:7" ht="12.75">
      <c r="A90">
        <v>11</v>
      </c>
      <c r="B90" s="3">
        <f t="shared" si="9"/>
        <v>672.0739891126686</v>
      </c>
      <c r="C90" s="3">
        <f t="shared" si="10"/>
        <v>0</v>
      </c>
      <c r="D90" s="3">
        <f>Pricing!B$7*'Book Profits'!C90</f>
        <v>0</v>
      </c>
      <c r="E90" s="3">
        <f t="shared" si="11"/>
        <v>672.0739891126686</v>
      </c>
      <c r="F90" s="1">
        <f t="shared" si="12"/>
        <v>0.010585795520563409</v>
      </c>
      <c r="G90" s="1"/>
    </row>
    <row r="91" spans="1:7" ht="12.75">
      <c r="A91">
        <v>12</v>
      </c>
      <c r="B91" s="3">
        <f t="shared" si="9"/>
        <v>555.2065764298732</v>
      </c>
      <c r="C91" s="3">
        <f t="shared" si="10"/>
        <v>0</v>
      </c>
      <c r="D91" s="3">
        <f>Pricing!B$7*'Book Profits'!C91</f>
        <v>0</v>
      </c>
      <c r="E91" s="3">
        <f t="shared" si="11"/>
        <v>555.2065764298732</v>
      </c>
      <c r="F91" s="1">
        <f t="shared" si="12"/>
        <v>0.010633006496682744</v>
      </c>
      <c r="G91" s="1"/>
    </row>
    <row r="92" spans="1:7" ht="12.75">
      <c r="A92">
        <v>13</v>
      </c>
      <c r="B92" s="3">
        <f t="shared" si="9"/>
        <v>430.15844485928756</v>
      </c>
      <c r="C92" s="3">
        <f t="shared" si="10"/>
        <v>0</v>
      </c>
      <c r="D92" s="3">
        <f>Pricing!B$7*'Book Profits'!C92</f>
        <v>0</v>
      </c>
      <c r="E92" s="3">
        <f t="shared" si="11"/>
        <v>430.15844485928756</v>
      </c>
      <c r="F92" s="1">
        <f t="shared" si="12"/>
        <v>0.010681789542625513</v>
      </c>
      <c r="G92" s="1"/>
    </row>
    <row r="93" spans="1:7" ht="12.75">
      <c r="A93">
        <v>14</v>
      </c>
      <c r="B93" s="3">
        <f t="shared" si="9"/>
        <v>296.35694407877054</v>
      </c>
      <c r="C93" s="3">
        <f t="shared" si="10"/>
        <v>0</v>
      </c>
      <c r="D93" s="3">
        <f>Pricing!B$7*'Book Profits'!C93</f>
        <v>0</v>
      </c>
      <c r="E93" s="3">
        <f t="shared" si="11"/>
        <v>296.35694407877054</v>
      </c>
      <c r="F93" s="1">
        <f t="shared" si="12"/>
        <v>0.010732118821910176</v>
      </c>
      <c r="G93" s="1"/>
    </row>
    <row r="94" spans="1:7" ht="12.75">
      <c r="A94">
        <v>15</v>
      </c>
      <c r="B94" s="3">
        <f t="shared" si="9"/>
        <v>153.18933824361557</v>
      </c>
      <c r="C94" s="3">
        <f t="shared" si="10"/>
        <v>0</v>
      </c>
      <c r="D94" s="3">
        <f>Pricing!B$7*'Book Profits'!C94</f>
        <v>0</v>
      </c>
      <c r="E94" s="3">
        <f t="shared" si="11"/>
        <v>153.18933824361557</v>
      </c>
      <c r="F94" s="1">
        <f t="shared" si="12"/>
        <v>0.0107836950593215</v>
      </c>
      <c r="G94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 LLP</dc:creator>
  <cp:keywords/>
  <dc:description/>
  <cp:lastModifiedBy>Matson, Patricia</cp:lastModifiedBy>
  <cp:lastPrinted>1999-06-16T12:16:35Z</cp:lastPrinted>
  <dcterms:created xsi:type="dcterms:W3CDTF">1999-06-14T14:13:26Z</dcterms:created>
  <dcterms:modified xsi:type="dcterms:W3CDTF">2009-08-31T00:18:44Z</dcterms:modified>
  <cp:category/>
  <cp:version/>
  <cp:contentType/>
  <cp:contentStatus/>
</cp:coreProperties>
</file>