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Q:\Aleshia\FSA CBT Samples\"/>
    </mc:Choice>
  </mc:AlternateContent>
  <xr:revisionPtr revIDLastSave="0" documentId="8_{DA0D4D8F-56CC-4D36-97D2-26076930BBFF}" xr6:coauthVersionLast="45" xr6:coauthVersionMax="45" xr10:uidLastSave="{00000000-0000-0000-0000-000000000000}"/>
  <bookViews>
    <workbookView xWindow="31050" yWindow="2535" windowWidth="21600" windowHeight="11265" tabRatio="784" activeTab="5" xr2:uid="{00000000-000D-0000-FFFF-FFFF00000000}"/>
  </bookViews>
  <sheets>
    <sheet name="ILALPM Question" sheetId="35" r:id="rId1"/>
    <sheet name="ILALPM Solution" sheetId="38" r:id="rId2"/>
    <sheet name="ILALFMUC Question" sheetId="41" r:id="rId3"/>
    <sheet name="ILALFMUC Solution" sheetId="42" r:id="rId4"/>
    <sheet name="ILALAM Question" sheetId="39" r:id="rId5"/>
    <sheet name="ILALAM Solution" sheetId="40" r:id="rId6"/>
  </sheets>
  <definedNames>
    <definedName name="_Hlk46570471" localSheetId="4">'ILALAM Question'!#REF!</definedName>
    <definedName name="_Hlk46570471" localSheetId="2">'ILALFMUC Question'!#REF!</definedName>
    <definedName name="_Hlk46570471" localSheetId="0">'ILALPM Question'!#REF!</definedName>
    <definedName name="_Hlk49945220" localSheetId="4">'ILALAM Question'!#REF!</definedName>
    <definedName name="_Hlk49945220" localSheetId="2">'ILALFMUC Question'!#REF!</definedName>
    <definedName name="_Hlk49945220" localSheetId="0">'ILALPM Question'!#REF!</definedName>
    <definedName name="_Hlk49945248" localSheetId="2">'ILALFMUC Question'!#REF!</definedName>
    <definedName name="_Hlk49945248" localSheetId="0">'ILALPM Question'!$A$15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42" l="1"/>
  <c r="B22" i="42"/>
  <c r="B19" i="42"/>
  <c r="B29" i="42" s="1"/>
  <c r="B18" i="42"/>
  <c r="B28" i="42" s="1"/>
  <c r="F52" i="40" l="1"/>
  <c r="F51" i="40"/>
  <c r="F53" i="40" s="1"/>
  <c r="F47" i="40"/>
  <c r="F40" i="40"/>
  <c r="F34" i="40"/>
  <c r="D34" i="40"/>
  <c r="D33" i="40"/>
  <c r="D35" i="40" s="1"/>
  <c r="F29" i="40"/>
  <c r="E29" i="40"/>
  <c r="D29" i="40"/>
  <c r="D26" i="40"/>
  <c r="D27" i="40" l="1"/>
  <c r="D36" i="40"/>
  <c r="E33" i="40" s="1"/>
  <c r="E24" i="38"/>
  <c r="E20" i="38"/>
  <c r="E28" i="38" s="1"/>
  <c r="E29" i="38" s="1"/>
  <c r="E18" i="38"/>
  <c r="D28" i="40" l="1"/>
  <c r="D30" i="40" s="1"/>
  <c r="E26" i="40" s="1"/>
  <c r="E27" i="40" l="1"/>
  <c r="E28" i="40" s="1"/>
  <c r="E34" i="40" s="1"/>
  <c r="E35" i="40" l="1"/>
  <c r="E36" i="40" s="1"/>
  <c r="F33" i="40" s="1"/>
  <c r="E30" i="40"/>
  <c r="F26" i="40" s="1"/>
  <c r="F35" i="40" l="1"/>
  <c r="F36" i="40" s="1"/>
  <c r="F41" i="40" s="1"/>
  <c r="F68" i="40" s="1"/>
  <c r="F27" i="40"/>
  <c r="F28" i="40"/>
  <c r="F30" i="40" s="1"/>
  <c r="F46" i="40"/>
  <c r="F39" i="40" l="1"/>
  <c r="F42" i="40" s="1"/>
  <c r="F64" i="40"/>
  <c r="F54" i="40"/>
  <c r="F55" i="40" s="1"/>
  <c r="F48" i="40"/>
  <c r="F59" i="40" l="1"/>
  <c r="F63" i="40"/>
  <c r="F67" i="40"/>
  <c r="F58" i="40"/>
  <c r="F60" i="40" l="1"/>
</calcChain>
</file>

<file path=xl/sharedStrings.xml><?xml version="1.0" encoding="utf-8"?>
<sst xmlns="http://schemas.openxmlformats.org/spreadsheetml/2006/main" count="165" uniqueCount="115">
  <si>
    <t xml:space="preserve">Question 1 (c) </t>
  </si>
  <si>
    <t>Dollar duration (old security i) = Duration (old security i) * Market value (old security i) / 100</t>
  </si>
  <si>
    <t>Issuer</t>
  </si>
  <si>
    <t>Rating</t>
  </si>
  <si>
    <t>Market Value in Fixed Income Portfolio (millions)</t>
  </si>
  <si>
    <t>Average Duration (in years)</t>
  </si>
  <si>
    <t>Par value</t>
  </si>
  <si>
    <t>Airline public company</t>
  </si>
  <si>
    <t>A</t>
  </si>
  <si>
    <t>Financial public company</t>
  </si>
  <si>
    <t>AA</t>
  </si>
  <si>
    <t>Technology public company</t>
  </si>
  <si>
    <t>BBB</t>
  </si>
  <si>
    <t>Other issuers</t>
  </si>
  <si>
    <t>Various</t>
  </si>
  <si>
    <t>Total</t>
  </si>
  <si>
    <t xml:space="preserve">Calculate the amount of replacement bond to purchase without changing the duration profile of the asset portfolio.  </t>
  </si>
  <si>
    <t xml:space="preserve">Show all work, including writing out relevant formulas used in any calculations. </t>
  </si>
  <si>
    <t xml:space="preserve"> has recommended a replacement issuer with average duration of 6.5 years which is sold at a 98% discount relative to the bond’s par value.</t>
  </si>
  <si>
    <t xml:space="preserve">The investment team foresees a downgrade of the technology public company from BBB to BB, and </t>
  </si>
  <si>
    <r>
      <t>(c)            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 Below is a subset of bond issuers that comprises AJZ’s fixed income asset portfolio. </t>
    </r>
  </si>
  <si>
    <t>To maintain the portfolio duration when one security is being exchanged for another, the dollar duration of the securities being exchanged must be matched via dollar duration:</t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</si>
  <si>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Dollar duration of old bond * old bond market value = Dollar duration of replacement bond * Replacement bond market value</t>
    </r>
  </si>
  <si>
    <t xml:space="preserve">Total portfolio duration = Sum of (Duration (security i) * Market value (security i)) / Market value of total portfolio </t>
  </si>
  <si>
    <t>years</t>
  </si>
  <si>
    <t>Duration (replavement security i) =</t>
  </si>
  <si>
    <t>Market value (replacement security i) as % of par value</t>
  </si>
  <si>
    <t xml:space="preserve">Dollar duration (replacement security i) = Duration (replacement security i) * Market value (replacement security i) / 100 </t>
  </si>
  <si>
    <t xml:space="preserve"> </t>
  </si>
  <si>
    <r>
      <t>2)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Solve for Replacement bond market value from the above equation</t>
    </r>
  </si>
  <si>
    <t>million</t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</si>
  <si>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Replacement bond Par value =  Market Value / 98%</t>
    </r>
  </si>
  <si>
    <t xml:space="preserve">ILALPM Question 1 (c) </t>
  </si>
  <si>
    <t>Show all work, including writing out relevant formulas used in any calculations.</t>
  </si>
  <si>
    <r>
      <t>(iii)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Assess the effectiveness of the hedging strategy.</t>
    </r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</si>
  <si>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Calculate the hedging gain or loss in year 3.</t>
    </r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</si>
  <si>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Calculate earnings without hedging in year 3.</t>
    </r>
  </si>
  <si>
    <t xml:space="preserve">(c) (5 points) Perform the following: </t>
  </si>
  <si>
    <t>Surrenders occur at end-of-year.</t>
  </si>
  <si>
    <t>y</t>
  </si>
  <si>
    <t>Hedge Option Payout</t>
  </si>
  <si>
    <t>x</t>
  </si>
  <si>
    <t>Cost of Hedging</t>
  </si>
  <si>
    <t>1-Year ATM Put Option Price (per 100 notional)</t>
  </si>
  <si>
    <t xml:space="preserve">Expenses </t>
  </si>
  <si>
    <t xml:space="preserve">Withdrawals </t>
  </si>
  <si>
    <t xml:space="preserve">Deposits </t>
  </si>
  <si>
    <t>S&amp;P500 Level</t>
  </si>
  <si>
    <t>Fund Unit Price</t>
  </si>
  <si>
    <t>Year 3</t>
  </si>
  <si>
    <t>Year 2</t>
  </si>
  <si>
    <t>Year 1</t>
  </si>
  <si>
    <t>Year 0</t>
  </si>
  <si>
    <t>Values as of End-Of-Year</t>
  </si>
  <si>
    <t>They collect an annual fee equal to 2% of fund value at the beginning of each year.  After 3 years, BDK has experienced the following:</t>
  </si>
  <si>
    <t xml:space="preserve">BDK decides to sell the new product and use the hedging strategy proposed in part (b).  </t>
  </si>
  <si>
    <t>MER(t) = BOY Account Value(t)*Management Expense % (i.e. annual fee %)</t>
  </si>
  <si>
    <t>Return(t) = [BOY Account Value(t)+MER(t)]*(Fund Unit Price(t)/Fund Unit Price(t-1) – 1)</t>
  </si>
  <si>
    <t>EOY Account Value(t) = BOY Account Value(t) – MER(t) + Return(t) – Withdrawals(t)</t>
  </si>
  <si>
    <t>Management Expense % = Annual Fee =</t>
  </si>
  <si>
    <t>Account Value</t>
  </si>
  <si>
    <t>BOY</t>
  </si>
  <si>
    <t>- MER</t>
  </si>
  <si>
    <t>+ Return</t>
  </si>
  <si>
    <t>- Withdrawals</t>
  </si>
  <si>
    <t>EOY</t>
  </si>
  <si>
    <t>Guarantee Value</t>
  </si>
  <si>
    <t>+ Ratchet</t>
  </si>
  <si>
    <t>P&amp;L Without Hedging</t>
  </si>
  <si>
    <t>+ MER</t>
  </si>
  <si>
    <t>- Expenses</t>
  </si>
  <si>
    <t>- Gtee Payout = Account Value - Guarantee Value</t>
  </si>
  <si>
    <t>Net Income</t>
  </si>
  <si>
    <t>(ii)           Calculate the hedging gain or loss in year 3.</t>
  </si>
  <si>
    <t>Hedging Costs = Notional Needed * Price/100</t>
  </si>
  <si>
    <t>Notional Needed</t>
  </si>
  <si>
    <t>Price per hundred</t>
  </si>
  <si>
    <t>Cost</t>
  </si>
  <si>
    <t>Option Payout = (Strike-Market Level)*Units</t>
  </si>
  <si>
    <t>Strike</t>
  </si>
  <si>
    <t>Market Level</t>
  </si>
  <si>
    <t>Payout</t>
  </si>
  <si>
    <t>Units</t>
  </si>
  <si>
    <t>Option Payout</t>
  </si>
  <si>
    <t>Hedging P&amp;L = Payout - Cost</t>
  </si>
  <si>
    <t>+ Payout</t>
  </si>
  <si>
    <t>- Cost</t>
  </si>
  <si>
    <t>Hedging P&amp;L</t>
  </si>
  <si>
    <t>(iii)         Assess the effectiveness of the hedging strategy.</t>
  </si>
  <si>
    <t>Total Cost of Hedging for all years</t>
  </si>
  <si>
    <t xml:space="preserve">Net Fee Income = MER for all years – Expenses for all years </t>
  </si>
  <si>
    <t>The Fees collected are sufficient to fund the hedging program</t>
  </si>
  <si>
    <t>Total Hedge Option Payout for all years</t>
  </si>
  <si>
    <t>Guarantee Payout (from part (ii))</t>
  </si>
  <si>
    <t>Payoff of the Hedges are less than the guarantee costs, this is due to the different underlying items (fund vs S&amp;P).  This is basis risk</t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</si>
  <si>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 Calculate ABC’s equity under both ASU 2018-12 and IFRS 17.  Assume that the basis of Other Assets is the same under both regimes. </t>
    </r>
  </si>
  <si>
    <t xml:space="preserve">Question 1 (b) </t>
  </si>
  <si>
    <t>You are given:</t>
  </si>
  <si>
    <t>Present value of cash flows</t>
  </si>
  <si>
    <t>Risk Adjustment</t>
  </si>
  <si>
    <t>Contractual Service Margin</t>
  </si>
  <si>
    <t>Liability for Incurred Claims</t>
  </si>
  <si>
    <t>Incurred But Not Reported (IBNR)</t>
  </si>
  <si>
    <t>Other Assets</t>
  </si>
  <si>
    <t>Liability for future policyholder benefits</t>
  </si>
  <si>
    <t>GAAP - DAC</t>
  </si>
  <si>
    <t>Assets:</t>
  </si>
  <si>
    <t xml:space="preserve">IFRS 17:  Assets = Other Assets </t>
  </si>
  <si>
    <t xml:space="preserve">ASU 2018-12:  Assets = Other Assets + GAAP-DAC </t>
  </si>
  <si>
    <t>Liabilities:</t>
  </si>
  <si>
    <t>IFRS 17:  Liabilities = Present Value of Cash Flows + Risk Adjustment + Contractual Service Margin + Liability for Incurred Claims</t>
  </si>
  <si>
    <t>ASU 2018-12:  Liabilities = Liabilities for Future Policyholder Benefits + IBNR</t>
  </si>
  <si>
    <t>Equity:  Equity for both IFRS 17 and ASU 2018-12 = Assets – Liabilities</t>
  </si>
  <si>
    <t>IFRS 17:  Equity =</t>
  </si>
  <si>
    <t xml:space="preserve">ASU 2018-12:  Equity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</si>
</sst>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* #,##0_);_(* \(#,##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7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left" vertical="center" indent="4"/>
    </xf>
    <xf numFmtId="0" fontId="8" fillId="2" borderId="0" xfId="0" applyFont="1" applyFill="1"/>
    <xf numFmtId="0" fontId="2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9" fontId="2" fillId="0" borderId="0" xfId="2" applyFont="1"/>
    <xf numFmtId="164" fontId="2" fillId="0" borderId="0" xfId="0" applyNumberFormat="1" applyFont="1"/>
    <xf numFmtId="2" fontId="4" fillId="0" borderId="0" xfId="0" applyNumberFormat="1" applyFont="1"/>
    <xf numFmtId="0" fontId="0" fillId="2" borderId="0" xfId="0" applyFill="1"/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left" vertical="center" indent="4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9" fontId="2" fillId="0" borderId="0" xfId="0" applyNumberFormat="1" applyFont="1" applyAlignment="1">
      <alignment vertical="top"/>
    </xf>
    <xf numFmtId="0" fontId="10" fillId="0" borderId="0" xfId="1" applyFont="1"/>
    <xf numFmtId="0" fontId="11" fillId="0" borderId="0" xfId="1" applyFont="1"/>
    <xf numFmtId="165" fontId="10" fillId="0" borderId="0" xfId="3" applyNumberFormat="1" applyFont="1"/>
    <xf numFmtId="0" fontId="10" fillId="0" borderId="0" xfId="1" quotePrefix="1" applyFont="1" applyAlignment="1">
      <alignment horizontal="left" indent="1"/>
    </xf>
    <xf numFmtId="165" fontId="10" fillId="0" borderId="8" xfId="3" applyNumberFormat="1" applyFont="1" applyBorder="1"/>
    <xf numFmtId="165" fontId="11" fillId="0" borderId="0" xfId="3" applyNumberFormat="1" applyFont="1"/>
    <xf numFmtId="3" fontId="10" fillId="0" borderId="0" xfId="1" applyNumberFormat="1" applyFont="1"/>
    <xf numFmtId="165" fontId="11" fillId="3" borderId="0" xfId="3" applyNumberFormat="1" applyFont="1" applyFill="1"/>
    <xf numFmtId="0" fontId="4" fillId="0" borderId="0" xfId="0" applyFont="1" applyAlignment="1">
      <alignment horizontal="left" vertical="center" indent="8"/>
    </xf>
    <xf numFmtId="0" fontId="10" fillId="0" borderId="0" xfId="1" applyFont="1" applyAlignment="1">
      <alignment horizontal="left" indent="1"/>
    </xf>
    <xf numFmtId="0" fontId="2" fillId="0" borderId="0" xfId="0" applyFont="1" applyAlignment="1">
      <alignment horizontal="left" vertical="center" indent="8"/>
    </xf>
    <xf numFmtId="165" fontId="10" fillId="0" borderId="0" xfId="1" applyNumberFormat="1" applyFont="1"/>
    <xf numFmtId="43" fontId="10" fillId="0" borderId="8" xfId="3" applyFont="1" applyBorder="1"/>
    <xf numFmtId="0" fontId="10" fillId="0" borderId="8" xfId="1" applyFont="1" applyBorder="1"/>
    <xf numFmtId="166" fontId="10" fillId="0" borderId="8" xfId="1" applyNumberFormat="1" applyFont="1" applyBorder="1"/>
    <xf numFmtId="167" fontId="11" fillId="0" borderId="0" xfId="1" applyNumberFormat="1" applyFont="1"/>
    <xf numFmtId="167" fontId="10" fillId="0" borderId="0" xfId="1" applyNumberFormat="1" applyFont="1"/>
    <xf numFmtId="165" fontId="10" fillId="0" borderId="8" xfId="1" applyNumberFormat="1" applyFont="1" applyBorder="1"/>
    <xf numFmtId="165" fontId="12" fillId="0" borderId="0" xfId="3" applyNumberFormat="1" applyFont="1"/>
    <xf numFmtId="0" fontId="4" fillId="0" borderId="0" xfId="0" applyFont="1"/>
    <xf numFmtId="0" fontId="13" fillId="0" borderId="0" xfId="0" applyFont="1" applyAlignment="1">
      <alignment horizontal="left" vertical="center" indent="4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Alignment="1">
      <alignment vertical="top" wrapText="1"/>
    </xf>
  </cellXfs>
  <cellStyles count="4">
    <cellStyle name="Comma" xfId="3" builtinId="3"/>
    <cellStyle name="Normal" xfId="0" builtinId="0"/>
    <cellStyle name="Normal 2 2" xfId="1" xr:uid="{DD689FA5-5E41-4335-80EE-C5AD06A706E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938F-F730-44FE-A732-DA4FF5E1A7DA}">
  <dimension ref="A1:E17"/>
  <sheetViews>
    <sheetView workbookViewId="0">
      <selection activeCell="A2" sqref="A2"/>
    </sheetView>
  </sheetViews>
  <sheetFormatPr defaultColWidth="8.85546875" defaultRowHeight="15.75" x14ac:dyDescent="0.25"/>
  <cols>
    <col min="1" max="1" width="34.85546875" style="1" customWidth="1"/>
    <col min="2" max="5" width="22.28515625" style="1" customWidth="1"/>
    <col min="6" max="6" width="13.28515625" style="1" customWidth="1"/>
    <col min="7" max="26" width="4" style="1" customWidth="1"/>
    <col min="27" max="16384" width="8.85546875" style="1"/>
  </cols>
  <sheetData>
    <row r="1" spans="1:5" s="3" customFormat="1" ht="18.75" x14ac:dyDescent="0.3">
      <c r="A1" s="2" t="s">
        <v>32</v>
      </c>
    </row>
    <row r="2" spans="1:5" s="3" customFormat="1" x14ac:dyDescent="0.25">
      <c r="A2" s="6"/>
      <c r="B2" s="10"/>
      <c r="C2" s="10"/>
      <c r="D2" s="10"/>
      <c r="E2" s="10"/>
    </row>
    <row r="3" spans="1:5" s="3" customFormat="1" x14ac:dyDescent="0.25">
      <c r="A3" s="11" t="s">
        <v>20</v>
      </c>
    </row>
    <row r="4" spans="1:5" s="3" customFormat="1" ht="16.5" thickBot="1" x14ac:dyDescent="0.3"/>
    <row r="5" spans="1:5" s="3" customFormat="1" ht="48" thickBot="1" x14ac:dyDescent="0.3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</row>
    <row r="6" spans="1:5" s="3" customFormat="1" ht="16.5" thickBot="1" x14ac:dyDescent="0.3">
      <c r="A6" s="7" t="s">
        <v>7</v>
      </c>
      <c r="B6" s="14" t="s">
        <v>8</v>
      </c>
      <c r="C6" s="14">
        <v>100</v>
      </c>
      <c r="D6" s="14">
        <v>6.5</v>
      </c>
      <c r="E6" s="14">
        <v>105</v>
      </c>
    </row>
    <row r="7" spans="1:5" s="3" customFormat="1" ht="16.5" thickBot="1" x14ac:dyDescent="0.3">
      <c r="A7" s="7" t="s">
        <v>9</v>
      </c>
      <c r="B7" s="14" t="s">
        <v>10</v>
      </c>
      <c r="C7" s="14">
        <v>100</v>
      </c>
      <c r="D7" s="14">
        <v>10</v>
      </c>
      <c r="E7" s="14">
        <v>120</v>
      </c>
    </row>
    <row r="8" spans="1:5" s="3" customFormat="1" ht="16.5" thickBot="1" x14ac:dyDescent="0.3">
      <c r="A8" s="7" t="s">
        <v>11</v>
      </c>
      <c r="B8" s="14" t="s">
        <v>12</v>
      </c>
      <c r="C8" s="14">
        <v>100</v>
      </c>
      <c r="D8" s="14">
        <v>3</v>
      </c>
      <c r="E8" s="14">
        <v>110</v>
      </c>
    </row>
    <row r="9" spans="1:5" s="3" customFormat="1" ht="16.5" thickBot="1" x14ac:dyDescent="0.3">
      <c r="A9" s="7" t="s">
        <v>13</v>
      </c>
      <c r="B9" s="14" t="s">
        <v>14</v>
      </c>
      <c r="C9" s="14">
        <v>200</v>
      </c>
      <c r="D9" s="14">
        <v>5</v>
      </c>
      <c r="E9" s="14">
        <v>90</v>
      </c>
    </row>
    <row r="10" spans="1:5" s="3" customFormat="1" ht="16.5" thickBot="1" x14ac:dyDescent="0.3">
      <c r="A10" s="15" t="s">
        <v>15</v>
      </c>
      <c r="B10" s="16"/>
      <c r="C10" s="16">
        <v>500</v>
      </c>
      <c r="D10" s="16"/>
      <c r="E10" s="16"/>
    </row>
    <row r="11" spans="1:5" s="3" customFormat="1" x14ac:dyDescent="0.25"/>
    <row r="12" spans="1:5" s="5" customFormat="1" x14ac:dyDescent="0.25">
      <c r="A12" s="5" t="s">
        <v>19</v>
      </c>
    </row>
    <row r="13" spans="1:5" s="5" customFormat="1" x14ac:dyDescent="0.25">
      <c r="A13" s="5" t="s">
        <v>18</v>
      </c>
    </row>
    <row r="14" spans="1:5" s="5" customFormat="1" x14ac:dyDescent="0.25">
      <c r="A14" s="5" t="s">
        <v>16</v>
      </c>
    </row>
    <row r="15" spans="1:5" s="5" customFormat="1" x14ac:dyDescent="0.25">
      <c r="A15" s="5" t="s">
        <v>17</v>
      </c>
    </row>
    <row r="16" spans="1:5" x14ac:dyDescent="0.25">
      <c r="A16" s="8"/>
      <c r="B16" s="8"/>
      <c r="C16" s="8"/>
      <c r="D16" s="8"/>
      <c r="E16" s="8"/>
    </row>
    <row r="17" spans="1:5" x14ac:dyDescent="0.25">
      <c r="A17" s="9"/>
      <c r="B17" s="8"/>
      <c r="C17" s="8"/>
      <c r="D17" s="8"/>
      <c r="E17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F21E-30B2-488C-B4FD-192EEFC69239}">
  <dimension ref="A1:F41"/>
  <sheetViews>
    <sheetView zoomScaleNormal="100" workbookViewId="0">
      <selection activeCell="E29" sqref="E29"/>
    </sheetView>
  </sheetViews>
  <sheetFormatPr defaultColWidth="8.85546875" defaultRowHeight="15.75" x14ac:dyDescent="0.25"/>
  <cols>
    <col min="1" max="1" width="34.85546875" style="1" customWidth="1"/>
    <col min="2" max="5" width="28" style="1" customWidth="1"/>
    <col min="6" max="6" width="13.28515625" style="1" customWidth="1"/>
    <col min="7" max="8" width="4" style="1" customWidth="1"/>
    <col min="9" max="9" width="5.42578125" style="1" customWidth="1"/>
    <col min="10" max="26" width="4" style="1" customWidth="1"/>
    <col min="27" max="16384" width="8.85546875" style="1"/>
  </cols>
  <sheetData>
    <row r="1" spans="1:5" s="3" customFormat="1" ht="18.75" x14ac:dyDescent="0.3">
      <c r="A1" s="2" t="s">
        <v>0</v>
      </c>
    </row>
    <row r="2" spans="1:5" s="3" customFormat="1" x14ac:dyDescent="0.25">
      <c r="A2" s="6"/>
      <c r="B2" s="10"/>
      <c r="C2" s="10"/>
      <c r="D2" s="10"/>
      <c r="E2" s="10"/>
    </row>
    <row r="3" spans="1:5" s="3" customFormat="1" x14ac:dyDescent="0.25">
      <c r="A3" s="11" t="s">
        <v>20</v>
      </c>
    </row>
    <row r="4" spans="1:5" s="3" customFormat="1" ht="16.5" thickBot="1" x14ac:dyDescent="0.3"/>
    <row r="5" spans="1:5" s="3" customFormat="1" ht="32.25" thickBot="1" x14ac:dyDescent="0.3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</row>
    <row r="6" spans="1:5" s="3" customFormat="1" ht="16.5" thickBot="1" x14ac:dyDescent="0.3">
      <c r="A6" s="7" t="s">
        <v>7</v>
      </c>
      <c r="B6" s="14" t="s">
        <v>8</v>
      </c>
      <c r="C6" s="14">
        <v>100</v>
      </c>
      <c r="D6" s="14">
        <v>6.5</v>
      </c>
      <c r="E6" s="14">
        <v>105</v>
      </c>
    </row>
    <row r="7" spans="1:5" s="3" customFormat="1" ht="16.5" thickBot="1" x14ac:dyDescent="0.3">
      <c r="A7" s="7" t="s">
        <v>9</v>
      </c>
      <c r="B7" s="14" t="s">
        <v>10</v>
      </c>
      <c r="C7" s="14">
        <v>100</v>
      </c>
      <c r="D7" s="14">
        <v>10</v>
      </c>
      <c r="E7" s="14">
        <v>120</v>
      </c>
    </row>
    <row r="8" spans="1:5" s="3" customFormat="1" ht="16.5" thickBot="1" x14ac:dyDescent="0.3">
      <c r="A8" s="7" t="s">
        <v>11</v>
      </c>
      <c r="B8" s="14" t="s">
        <v>12</v>
      </c>
      <c r="C8" s="14">
        <v>100</v>
      </c>
      <c r="D8" s="14">
        <v>3</v>
      </c>
      <c r="E8" s="14">
        <v>110</v>
      </c>
    </row>
    <row r="9" spans="1:5" s="3" customFormat="1" ht="16.5" thickBot="1" x14ac:dyDescent="0.3">
      <c r="A9" s="7" t="s">
        <v>13</v>
      </c>
      <c r="B9" s="14" t="s">
        <v>14</v>
      </c>
      <c r="C9" s="14">
        <v>200</v>
      </c>
      <c r="D9" s="14">
        <v>5</v>
      </c>
      <c r="E9" s="14">
        <v>90</v>
      </c>
    </row>
    <row r="10" spans="1:5" s="3" customFormat="1" ht="16.5" thickBot="1" x14ac:dyDescent="0.3">
      <c r="A10" s="15" t="s">
        <v>15</v>
      </c>
      <c r="B10" s="16"/>
      <c r="C10" s="16">
        <v>500</v>
      </c>
      <c r="D10" s="16"/>
      <c r="E10" s="16"/>
    </row>
    <row r="11" spans="1:5" s="3" customFormat="1" x14ac:dyDescent="0.25"/>
    <row r="12" spans="1:5" s="5" customFormat="1" x14ac:dyDescent="0.25">
      <c r="A12" s="5" t="s">
        <v>19</v>
      </c>
    </row>
    <row r="13" spans="1:5" s="5" customFormat="1" x14ac:dyDescent="0.25">
      <c r="A13" s="5" t="s">
        <v>18</v>
      </c>
    </row>
    <row r="14" spans="1:5" s="5" customFormat="1" x14ac:dyDescent="0.25"/>
    <row r="15" spans="1:5" s="5" customFormat="1" x14ac:dyDescent="0.25">
      <c r="A15" s="5" t="s">
        <v>16</v>
      </c>
    </row>
    <row r="16" spans="1:5" s="5" customFormat="1" x14ac:dyDescent="0.25">
      <c r="A16" s="5" t="s">
        <v>17</v>
      </c>
    </row>
    <row r="17" spans="1:6" x14ac:dyDescent="0.25">
      <c r="A17" s="8"/>
      <c r="B17" s="8"/>
      <c r="C17" s="8"/>
      <c r="D17" s="8"/>
      <c r="E17" s="8"/>
    </row>
    <row r="18" spans="1:6" x14ac:dyDescent="0.25">
      <c r="A18" s="17" t="s">
        <v>23</v>
      </c>
      <c r="B18" s="8"/>
      <c r="C18" s="8"/>
      <c r="D18" s="8"/>
      <c r="E18" s="8">
        <f>(D6*C6+D7*C7+D8*C8+D9*C9)/C10</f>
        <v>5.9</v>
      </c>
      <c r="F18" s="1" t="s">
        <v>24</v>
      </c>
    </row>
    <row r="19" spans="1:6" x14ac:dyDescent="0.25">
      <c r="A19" s="17"/>
    </row>
    <row r="20" spans="1:6" x14ac:dyDescent="0.25">
      <c r="A20" s="17" t="s">
        <v>27</v>
      </c>
      <c r="E20" s="1">
        <f>D21*D22</f>
        <v>6.37</v>
      </c>
      <c r="F20" s="1" t="s">
        <v>28</v>
      </c>
    </row>
    <row r="21" spans="1:6" x14ac:dyDescent="0.25">
      <c r="A21" s="17"/>
      <c r="B21" s="1" t="s">
        <v>25</v>
      </c>
      <c r="D21" s="1">
        <v>6.5</v>
      </c>
    </row>
    <row r="22" spans="1:6" x14ac:dyDescent="0.25">
      <c r="A22" s="17"/>
      <c r="B22" s="1" t="s">
        <v>26</v>
      </c>
      <c r="D22" s="18">
        <v>0.98</v>
      </c>
    </row>
    <row r="23" spans="1:6" x14ac:dyDescent="0.25">
      <c r="A23" s="17"/>
      <c r="D23" s="18"/>
    </row>
    <row r="24" spans="1:6" ht="16.149999999999999" customHeight="1" x14ac:dyDescent="0.25">
      <c r="A24" s="17" t="s">
        <v>1</v>
      </c>
      <c r="E24" s="1">
        <f>D8*C8/100</f>
        <v>3</v>
      </c>
    </row>
    <row r="25" spans="1:6" x14ac:dyDescent="0.25">
      <c r="A25" s="17"/>
    </row>
    <row r="26" spans="1:6" ht="15.4" customHeight="1" x14ac:dyDescent="0.25">
      <c r="A26" s="17" t="s">
        <v>21</v>
      </c>
    </row>
    <row r="27" spans="1:6" ht="15.4" customHeight="1" x14ac:dyDescent="0.25">
      <c r="A27" s="4" t="s">
        <v>22</v>
      </c>
    </row>
    <row r="28" spans="1:6" ht="15.4" customHeight="1" x14ac:dyDescent="0.25">
      <c r="A28" s="4" t="s">
        <v>29</v>
      </c>
      <c r="E28" s="19">
        <f>D8*C8/E20</f>
        <v>47.095761381475668</v>
      </c>
      <c r="F28" s="1" t="s">
        <v>30</v>
      </c>
    </row>
    <row r="29" spans="1:6" x14ac:dyDescent="0.25">
      <c r="A29" s="4" t="s">
        <v>31</v>
      </c>
      <c r="E29" s="20">
        <f>E28/D22</f>
        <v>48.056899368852726</v>
      </c>
      <c r="F29" s="1" t="s">
        <v>30</v>
      </c>
    </row>
    <row r="30" spans="1:6" ht="15.4" customHeight="1" x14ac:dyDescent="0.25"/>
    <row r="31" spans="1:6" ht="15.4" customHeight="1" x14ac:dyDescent="0.25"/>
    <row r="33" ht="15.4" customHeight="1" x14ac:dyDescent="0.25"/>
    <row r="34" ht="15.4" customHeight="1" x14ac:dyDescent="0.25"/>
    <row r="36" ht="15.4" customHeight="1" x14ac:dyDescent="0.25"/>
    <row r="37" ht="15.4" customHeight="1" x14ac:dyDescent="0.25"/>
    <row r="41" ht="16.149999999999999" customHeigh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34CA-D25F-43A9-913A-A8620FC92CED}">
  <dimension ref="A1:E5"/>
  <sheetViews>
    <sheetView workbookViewId="0">
      <selection activeCell="A6" sqref="A6"/>
    </sheetView>
  </sheetViews>
  <sheetFormatPr defaultColWidth="8.85546875" defaultRowHeight="15.75" x14ac:dyDescent="0.25"/>
  <cols>
    <col min="1" max="1" width="34.85546875" style="1" customWidth="1"/>
    <col min="2" max="5" width="22.28515625" style="1" customWidth="1"/>
    <col min="6" max="6" width="13.28515625" style="1" customWidth="1"/>
    <col min="7" max="26" width="4" style="1" customWidth="1"/>
    <col min="27" max="16384" width="8.85546875" style="1"/>
  </cols>
  <sheetData>
    <row r="1" spans="1:5" s="3" customFormat="1" ht="18.75" x14ac:dyDescent="0.3">
      <c r="A1" s="2" t="s">
        <v>96</v>
      </c>
    </row>
    <row r="2" spans="1:5" s="3" customFormat="1" x14ac:dyDescent="0.25">
      <c r="A2" s="6"/>
      <c r="B2" s="10"/>
      <c r="C2" s="10"/>
      <c r="D2" s="10"/>
      <c r="E2" s="10"/>
    </row>
    <row r="3" spans="1:5" s="3" customFormat="1" x14ac:dyDescent="0.25">
      <c r="A3" s="5" t="s">
        <v>95</v>
      </c>
      <c r="B3" s="10"/>
      <c r="C3" s="10"/>
      <c r="D3" s="10"/>
      <c r="E3" s="10"/>
    </row>
    <row r="4" spans="1:5" s="3" customFormat="1" x14ac:dyDescent="0.25">
      <c r="A4" s="3" t="s">
        <v>33</v>
      </c>
      <c r="B4" s="10"/>
      <c r="C4" s="10"/>
      <c r="D4" s="10"/>
      <c r="E4" s="10"/>
    </row>
    <row r="5" spans="1:5" x14ac:dyDescent="0.25">
      <c r="A5" s="5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791E-C324-4C27-B74F-F006FB742857}">
  <dimension ref="A1:E33"/>
  <sheetViews>
    <sheetView topLeftCell="A23" zoomScaleNormal="100" workbookViewId="0">
      <selection activeCell="A30" sqref="A30"/>
    </sheetView>
  </sheetViews>
  <sheetFormatPr defaultColWidth="8.85546875" defaultRowHeight="15.75" x14ac:dyDescent="0.25"/>
  <cols>
    <col min="1" max="1" width="81.42578125" style="1" customWidth="1"/>
    <col min="2" max="2" width="27.28515625" style="1" customWidth="1"/>
    <col min="3" max="5" width="22.28515625" style="1" customWidth="1"/>
    <col min="6" max="6" width="13.28515625" style="1" customWidth="1"/>
    <col min="7" max="26" width="4" style="1" customWidth="1"/>
    <col min="27" max="16384" width="8.85546875" style="1"/>
  </cols>
  <sheetData>
    <row r="1" spans="1:5" s="3" customFormat="1" ht="18.75" x14ac:dyDescent="0.3">
      <c r="A1" s="2" t="s">
        <v>96</v>
      </c>
    </row>
    <row r="2" spans="1:5" s="3" customFormat="1" x14ac:dyDescent="0.25">
      <c r="A2" s="6"/>
      <c r="B2" s="10"/>
      <c r="C2" s="10"/>
      <c r="D2" s="10"/>
      <c r="E2" s="10"/>
    </row>
    <row r="3" spans="1:5" s="3" customFormat="1" x14ac:dyDescent="0.25">
      <c r="A3" s="6" t="s">
        <v>97</v>
      </c>
      <c r="B3" s="21"/>
      <c r="C3" s="10"/>
      <c r="D3" s="10"/>
      <c r="E3" s="10"/>
    </row>
    <row r="4" spans="1:5" s="3" customFormat="1" ht="16.5" thickBot="1" x14ac:dyDescent="0.3">
      <c r="A4" s="6"/>
      <c r="B4" s="21"/>
      <c r="C4" s="10"/>
      <c r="D4" s="10"/>
      <c r="E4" s="10"/>
    </row>
    <row r="5" spans="1:5" s="3" customFormat="1" ht="16.5" thickBot="1" x14ac:dyDescent="0.3">
      <c r="A5" s="12" t="s">
        <v>98</v>
      </c>
      <c r="B5" s="57">
        <v>1000</v>
      </c>
      <c r="C5" s="10"/>
      <c r="D5" s="10"/>
      <c r="E5" s="10"/>
    </row>
    <row r="6" spans="1:5" s="3" customFormat="1" ht="16.5" thickBot="1" x14ac:dyDescent="0.3">
      <c r="A6" s="15" t="s">
        <v>99</v>
      </c>
      <c r="B6" s="24">
        <v>250</v>
      </c>
      <c r="C6" s="10"/>
      <c r="D6" s="10"/>
      <c r="E6" s="10"/>
    </row>
    <row r="7" spans="1:5" s="3" customFormat="1" ht="16.5" thickBot="1" x14ac:dyDescent="0.3">
      <c r="A7" s="15" t="s">
        <v>100</v>
      </c>
      <c r="B7" s="24">
        <v>100</v>
      </c>
      <c r="C7" s="10"/>
      <c r="D7" s="10"/>
      <c r="E7" s="10"/>
    </row>
    <row r="8" spans="1:5" s="3" customFormat="1" ht="16.5" thickBot="1" x14ac:dyDescent="0.3">
      <c r="A8" s="15" t="s">
        <v>101</v>
      </c>
      <c r="B8" s="24">
        <v>475</v>
      </c>
      <c r="C8" s="10"/>
      <c r="D8" s="10"/>
      <c r="E8" s="10"/>
    </row>
    <row r="9" spans="1:5" s="3" customFormat="1" ht="16.5" thickBot="1" x14ac:dyDescent="0.3">
      <c r="A9" s="15" t="s">
        <v>102</v>
      </c>
      <c r="B9" s="24">
        <v>500</v>
      </c>
      <c r="C9" s="10"/>
      <c r="D9" s="10"/>
      <c r="E9" s="10"/>
    </row>
    <row r="10" spans="1:5" s="3" customFormat="1" ht="16.5" thickBot="1" x14ac:dyDescent="0.3">
      <c r="A10" s="15" t="s">
        <v>103</v>
      </c>
      <c r="B10" s="25">
        <v>2000</v>
      </c>
      <c r="C10" s="10"/>
      <c r="D10" s="10"/>
      <c r="E10" s="10"/>
    </row>
    <row r="11" spans="1:5" s="3" customFormat="1" ht="16.5" thickBot="1" x14ac:dyDescent="0.3">
      <c r="A11" s="15" t="s">
        <v>104</v>
      </c>
      <c r="B11" s="25">
        <v>1280</v>
      </c>
      <c r="C11" s="10"/>
      <c r="D11" s="10"/>
      <c r="E11" s="10"/>
    </row>
    <row r="12" spans="1:5" s="3" customFormat="1" ht="16.5" thickBot="1" x14ac:dyDescent="0.3">
      <c r="A12" s="15" t="s">
        <v>105</v>
      </c>
      <c r="B12" s="24">
        <v>100</v>
      </c>
      <c r="C12" s="10"/>
      <c r="D12" s="10"/>
      <c r="E12" s="10"/>
    </row>
    <row r="13" spans="1:5" s="3" customFormat="1" x14ac:dyDescent="0.25">
      <c r="A13" s="6"/>
      <c r="B13" s="10"/>
      <c r="C13" s="10"/>
      <c r="D13" s="10"/>
      <c r="E13" s="10"/>
    </row>
    <row r="14" spans="1:5" s="3" customFormat="1" x14ac:dyDescent="0.25">
      <c r="A14" s="5" t="s">
        <v>95</v>
      </c>
      <c r="B14" s="10"/>
      <c r="C14" s="10"/>
      <c r="D14" s="10"/>
      <c r="E14" s="10"/>
    </row>
    <row r="15" spans="1:5" s="3" customFormat="1" x14ac:dyDescent="0.25">
      <c r="A15" s="3" t="s">
        <v>33</v>
      </c>
      <c r="B15" s="10"/>
      <c r="C15" s="10"/>
      <c r="D15" s="10"/>
      <c r="E15" s="10"/>
    </row>
    <row r="16" spans="1:5" x14ac:dyDescent="0.25">
      <c r="A16" s="56"/>
    </row>
    <row r="17" spans="1:2" x14ac:dyDescent="0.25">
      <c r="A17" s="4" t="s">
        <v>106</v>
      </c>
    </row>
    <row r="18" spans="1:2" ht="15.4" customHeight="1" x14ac:dyDescent="0.25">
      <c r="A18" s="4" t="s">
        <v>107</v>
      </c>
      <c r="B18" s="58">
        <f>B10</f>
        <v>2000</v>
      </c>
    </row>
    <row r="19" spans="1:2" ht="15.4" customHeight="1" x14ac:dyDescent="0.25">
      <c r="A19" s="4" t="s">
        <v>108</v>
      </c>
      <c r="B19" s="58">
        <f>B10+B12</f>
        <v>2100</v>
      </c>
    </row>
    <row r="20" spans="1:2" ht="15.4" customHeight="1" x14ac:dyDescent="0.25">
      <c r="A20" s="4"/>
    </row>
    <row r="21" spans="1:2" x14ac:dyDescent="0.25">
      <c r="A21" s="4" t="s">
        <v>109</v>
      </c>
    </row>
    <row r="22" spans="1:2" ht="31.9" customHeight="1" x14ac:dyDescent="0.25">
      <c r="A22" s="59" t="s">
        <v>110</v>
      </c>
      <c r="B22" s="58">
        <f>B5+B6+B7+B8</f>
        <v>1825</v>
      </c>
    </row>
    <row r="23" spans="1:2" ht="15.4" customHeight="1" x14ac:dyDescent="0.25">
      <c r="A23" s="4"/>
    </row>
    <row r="24" spans="1:2" x14ac:dyDescent="0.25">
      <c r="A24" s="4" t="s">
        <v>111</v>
      </c>
      <c r="B24" s="58">
        <f>B11+B9</f>
        <v>1780</v>
      </c>
    </row>
    <row r="25" spans="1:2" ht="15.4" customHeight="1" x14ac:dyDescent="0.25">
      <c r="A25" s="4"/>
    </row>
    <row r="26" spans="1:2" ht="15.4" customHeight="1" x14ac:dyDescent="0.25">
      <c r="A26" s="4" t="s">
        <v>28</v>
      </c>
    </row>
    <row r="27" spans="1:2" x14ac:dyDescent="0.25">
      <c r="A27" s="4" t="s">
        <v>112</v>
      </c>
    </row>
    <row r="28" spans="1:2" ht="15.4" customHeight="1" x14ac:dyDescent="0.25">
      <c r="A28" s="4" t="s">
        <v>113</v>
      </c>
      <c r="B28" s="58">
        <f>B18-B22</f>
        <v>175</v>
      </c>
    </row>
    <row r="29" spans="1:2" ht="15.4" customHeight="1" x14ac:dyDescent="0.25">
      <c r="A29" s="4" t="s">
        <v>114</v>
      </c>
      <c r="B29" s="58">
        <f>B19-B24</f>
        <v>320</v>
      </c>
    </row>
    <row r="30" spans="1:2" x14ac:dyDescent="0.25">
      <c r="A30" s="17"/>
    </row>
    <row r="33" ht="16.149999999999999" customHeigh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C311-85E5-4A8C-9BF0-62DE9B934743}">
  <dimension ref="A1:E21"/>
  <sheetViews>
    <sheetView workbookViewId="0">
      <selection activeCell="A10" sqref="A10"/>
    </sheetView>
  </sheetViews>
  <sheetFormatPr defaultColWidth="8.85546875" defaultRowHeight="15.75" x14ac:dyDescent="0.25"/>
  <cols>
    <col min="1" max="1" width="29.7109375" style="1" customWidth="1"/>
    <col min="2" max="2" width="13.7109375" style="1" customWidth="1"/>
    <col min="3" max="3" width="13.28515625" style="1" customWidth="1"/>
    <col min="4" max="4" width="16.85546875" style="1" customWidth="1"/>
    <col min="5" max="5" width="17.85546875" style="1" customWidth="1"/>
    <col min="6" max="6" width="13.28515625" style="1" customWidth="1"/>
    <col min="7" max="26" width="4" style="1" customWidth="1"/>
    <col min="27" max="16384" width="8.85546875" style="1"/>
  </cols>
  <sheetData>
    <row r="1" spans="1:5" s="3" customFormat="1" ht="18.75" x14ac:dyDescent="0.3">
      <c r="A1" s="2" t="s">
        <v>0</v>
      </c>
    </row>
    <row r="2" spans="1:5" s="3" customFormat="1" x14ac:dyDescent="0.25">
      <c r="A2" s="6"/>
      <c r="B2" s="21"/>
      <c r="C2" s="21"/>
      <c r="D2" s="21"/>
      <c r="E2" s="21"/>
    </row>
    <row r="3" spans="1:5" s="3" customFormat="1" x14ac:dyDescent="0.25">
      <c r="A3" s="6" t="s">
        <v>55</v>
      </c>
      <c r="B3" s="21"/>
      <c r="C3" s="21"/>
      <c r="D3" s="21"/>
      <c r="E3" s="21"/>
    </row>
    <row r="4" spans="1:5" s="3" customFormat="1" x14ac:dyDescent="0.25">
      <c r="A4" s="6" t="s">
        <v>54</v>
      </c>
      <c r="B4" s="21"/>
      <c r="C4" s="21"/>
      <c r="D4" s="21"/>
      <c r="E4" s="21"/>
    </row>
    <row r="5" spans="1:5" s="3" customFormat="1" ht="16.5" thickBot="1" x14ac:dyDescent="0.3">
      <c r="A5" s="23"/>
      <c r="B5" s="21"/>
      <c r="C5" s="21"/>
      <c r="D5" s="21"/>
      <c r="E5" s="21"/>
    </row>
    <row r="6" spans="1:5" s="3" customFormat="1" ht="16.5" thickBot="1" x14ac:dyDescent="0.3">
      <c r="A6" s="29" t="s">
        <v>53</v>
      </c>
      <c r="B6" s="28" t="s">
        <v>52</v>
      </c>
      <c r="C6" s="28" t="s">
        <v>51</v>
      </c>
      <c r="D6" s="28" t="s">
        <v>50</v>
      </c>
      <c r="E6" s="28" t="s">
        <v>49</v>
      </c>
    </row>
    <row r="7" spans="1:5" s="3" customFormat="1" ht="16.5" thickBot="1" x14ac:dyDescent="0.3">
      <c r="A7" s="7" t="s">
        <v>48</v>
      </c>
      <c r="B7" s="24">
        <v>100</v>
      </c>
      <c r="C7" s="24">
        <v>95</v>
      </c>
      <c r="D7" s="24">
        <v>105</v>
      </c>
      <c r="E7" s="24">
        <v>85</v>
      </c>
    </row>
    <row r="8" spans="1:5" s="3" customFormat="1" ht="16.5" thickBot="1" x14ac:dyDescent="0.3">
      <c r="A8" s="7" t="s">
        <v>47</v>
      </c>
      <c r="B8" s="25">
        <v>1000</v>
      </c>
      <c r="C8" s="24">
        <v>900</v>
      </c>
      <c r="D8" s="25">
        <v>1100</v>
      </c>
      <c r="E8" s="24">
        <v>1050</v>
      </c>
    </row>
    <row r="9" spans="1:5" s="3" customFormat="1" ht="16.5" thickBot="1" x14ac:dyDescent="0.3">
      <c r="A9" s="7" t="s">
        <v>46</v>
      </c>
      <c r="B9" s="25">
        <v>10000</v>
      </c>
      <c r="C9" s="24">
        <v>0</v>
      </c>
      <c r="D9" s="24">
        <v>0</v>
      </c>
      <c r="E9" s="24">
        <v>0</v>
      </c>
    </row>
    <row r="10" spans="1:5" s="3" customFormat="1" ht="16.5" thickBot="1" x14ac:dyDescent="0.3">
      <c r="A10" s="7" t="s">
        <v>45</v>
      </c>
      <c r="B10" s="24"/>
      <c r="C10" s="24">
        <v>0</v>
      </c>
      <c r="D10" s="25">
        <v>1000</v>
      </c>
      <c r="E10" s="24">
        <v>0</v>
      </c>
    </row>
    <row r="11" spans="1:5" s="3" customFormat="1" ht="16.5" thickBot="1" x14ac:dyDescent="0.3">
      <c r="A11" s="7" t="s">
        <v>44</v>
      </c>
      <c r="B11" s="24"/>
      <c r="C11" s="24">
        <v>100</v>
      </c>
      <c r="D11" s="24">
        <v>50</v>
      </c>
      <c r="E11" s="24">
        <v>50</v>
      </c>
    </row>
    <row r="12" spans="1:5" s="3" customFormat="1" ht="31.5" x14ac:dyDescent="0.25">
      <c r="A12" s="27" t="s">
        <v>43</v>
      </c>
      <c r="B12" s="26">
        <v>1</v>
      </c>
      <c r="C12" s="26">
        <v>1.2</v>
      </c>
      <c r="D12" s="26">
        <v>0.8</v>
      </c>
      <c r="E12" s="26">
        <v>1.4</v>
      </c>
    </row>
    <row r="13" spans="1:5" s="3" customFormat="1" ht="16.5" thickBot="1" x14ac:dyDescent="0.3">
      <c r="A13" s="7" t="s">
        <v>42</v>
      </c>
      <c r="B13" s="24"/>
      <c r="C13" s="24">
        <v>100</v>
      </c>
      <c r="D13" s="24">
        <v>112</v>
      </c>
      <c r="E13" s="24" t="s">
        <v>41</v>
      </c>
    </row>
    <row r="14" spans="1:5" s="3" customFormat="1" ht="16.5" thickBot="1" x14ac:dyDescent="0.3">
      <c r="A14" s="7" t="s">
        <v>40</v>
      </c>
      <c r="B14" s="24"/>
      <c r="C14" s="25">
        <v>1000</v>
      </c>
      <c r="D14" s="24">
        <v>0</v>
      </c>
      <c r="E14" s="24" t="s">
        <v>39</v>
      </c>
    </row>
    <row r="15" spans="1:5" s="3" customFormat="1" x14ac:dyDescent="0.25">
      <c r="A15" s="23"/>
      <c r="B15" s="21"/>
      <c r="C15" s="21"/>
      <c r="D15" s="21"/>
      <c r="E15" s="21"/>
    </row>
    <row r="16" spans="1:5" s="3" customFormat="1" x14ac:dyDescent="0.25">
      <c r="A16" s="6" t="s">
        <v>38</v>
      </c>
      <c r="B16" s="21"/>
      <c r="C16" s="21"/>
      <c r="D16" s="21"/>
      <c r="E16" s="21"/>
    </row>
    <row r="17" spans="1:5" s="3" customFormat="1" x14ac:dyDescent="0.25">
      <c r="A17" s="5" t="s">
        <v>37</v>
      </c>
      <c r="B17" s="23"/>
      <c r="C17" s="21"/>
      <c r="D17" s="21"/>
      <c r="E17" s="21"/>
    </row>
    <row r="18" spans="1:5" s="3" customFormat="1" x14ac:dyDescent="0.25">
      <c r="A18" s="5" t="s">
        <v>36</v>
      </c>
      <c r="B18" s="21"/>
      <c r="C18" s="21"/>
      <c r="D18" s="21"/>
      <c r="E18" s="21"/>
    </row>
    <row r="19" spans="1:5" s="3" customFormat="1" x14ac:dyDescent="0.25">
      <c r="A19" s="5" t="s">
        <v>35</v>
      </c>
      <c r="B19" s="21"/>
      <c r="C19" s="21"/>
      <c r="D19" s="21"/>
      <c r="E19" s="21"/>
    </row>
    <row r="20" spans="1:5" s="5" customFormat="1" x14ac:dyDescent="0.25">
      <c r="A20" s="5" t="s">
        <v>34</v>
      </c>
      <c r="B20" s="22"/>
      <c r="C20" s="22"/>
      <c r="D20" s="22"/>
      <c r="E20" s="22"/>
    </row>
    <row r="21" spans="1:5" s="3" customFormat="1" x14ac:dyDescent="0.25">
      <c r="A21" s="3" t="s">
        <v>33</v>
      </c>
      <c r="B21" s="21"/>
      <c r="C21" s="21"/>
      <c r="D21" s="21"/>
      <c r="E21" s="2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6E55-00A8-4B3F-BA34-CAAF4245A2B8}">
  <dimension ref="A1:F77"/>
  <sheetViews>
    <sheetView tabSelected="1" zoomScaleNormal="100" workbookViewId="0">
      <selection activeCell="B16" sqref="B16"/>
    </sheetView>
  </sheetViews>
  <sheetFormatPr defaultColWidth="8.85546875" defaultRowHeight="15.75" x14ac:dyDescent="0.25"/>
  <cols>
    <col min="1" max="1" width="6.140625" style="1" customWidth="1"/>
    <col min="2" max="2" width="28.7109375" style="1" customWidth="1"/>
    <col min="3" max="3" width="15.7109375" style="1" customWidth="1"/>
    <col min="4" max="4" width="16.85546875" style="1" customWidth="1"/>
    <col min="5" max="5" width="17.85546875" style="1" customWidth="1"/>
    <col min="6" max="6" width="13.28515625" style="1" customWidth="1"/>
    <col min="7" max="26" width="4" style="1" customWidth="1"/>
    <col min="27" max="16384" width="8.85546875" style="1"/>
  </cols>
  <sheetData>
    <row r="1" spans="1:6" s="3" customFormat="1" ht="18.75" x14ac:dyDescent="0.3">
      <c r="A1" s="2" t="s">
        <v>0</v>
      </c>
    </row>
    <row r="2" spans="1:6" s="3" customFormat="1" x14ac:dyDescent="0.25">
      <c r="A2" s="6"/>
      <c r="B2" s="30"/>
      <c r="C2" s="30"/>
      <c r="D2" s="30"/>
      <c r="E2" s="30"/>
    </row>
    <row r="3" spans="1:6" s="3" customFormat="1" x14ac:dyDescent="0.25">
      <c r="A3" s="6" t="s">
        <v>55</v>
      </c>
      <c r="B3" s="30"/>
      <c r="C3" s="30"/>
      <c r="D3" s="30"/>
      <c r="E3" s="30"/>
    </row>
    <row r="4" spans="1:6" s="3" customFormat="1" x14ac:dyDescent="0.25">
      <c r="A4" s="6" t="s">
        <v>54</v>
      </c>
      <c r="B4" s="30"/>
      <c r="C4" s="30"/>
      <c r="D4" s="30"/>
      <c r="E4" s="30"/>
    </row>
    <row r="5" spans="1:6" s="3" customFormat="1" ht="16.5" thickBot="1" x14ac:dyDescent="0.3">
      <c r="A5" s="23"/>
      <c r="B5" s="30"/>
      <c r="C5" s="30"/>
      <c r="D5" s="30"/>
      <c r="E5" s="30"/>
    </row>
    <row r="6" spans="1:6" s="3" customFormat="1" ht="16.5" thickBot="1" x14ac:dyDescent="0.3">
      <c r="B6" s="29" t="s">
        <v>53</v>
      </c>
      <c r="C6" s="28" t="s">
        <v>52</v>
      </c>
      <c r="D6" s="28" t="s">
        <v>51</v>
      </c>
      <c r="E6" s="28" t="s">
        <v>50</v>
      </c>
      <c r="F6" s="28" t="s">
        <v>49</v>
      </c>
    </row>
    <row r="7" spans="1:6" s="3" customFormat="1" ht="16.5" thickBot="1" x14ac:dyDescent="0.3">
      <c r="B7" s="7" t="s">
        <v>48</v>
      </c>
      <c r="C7" s="24">
        <v>100</v>
      </c>
      <c r="D7" s="24">
        <v>95</v>
      </c>
      <c r="E7" s="24">
        <v>105</v>
      </c>
      <c r="F7" s="24">
        <v>85</v>
      </c>
    </row>
    <row r="8" spans="1:6" s="3" customFormat="1" ht="16.5" thickBot="1" x14ac:dyDescent="0.3">
      <c r="B8" s="7" t="s">
        <v>47</v>
      </c>
      <c r="C8" s="25">
        <v>1000</v>
      </c>
      <c r="D8" s="24">
        <v>900</v>
      </c>
      <c r="E8" s="25">
        <v>1100</v>
      </c>
      <c r="F8" s="24">
        <v>1050</v>
      </c>
    </row>
    <row r="9" spans="1:6" s="3" customFormat="1" ht="16.5" thickBot="1" x14ac:dyDescent="0.3">
      <c r="B9" s="7" t="s">
        <v>46</v>
      </c>
      <c r="C9" s="25">
        <v>10000</v>
      </c>
      <c r="D9" s="24">
        <v>0</v>
      </c>
      <c r="E9" s="24">
        <v>0</v>
      </c>
      <c r="F9" s="24">
        <v>0</v>
      </c>
    </row>
    <row r="10" spans="1:6" s="3" customFormat="1" ht="16.5" thickBot="1" x14ac:dyDescent="0.3">
      <c r="B10" s="7" t="s">
        <v>45</v>
      </c>
      <c r="C10" s="24"/>
      <c r="D10" s="24">
        <v>0</v>
      </c>
      <c r="E10" s="25">
        <v>1000</v>
      </c>
      <c r="F10" s="24">
        <v>0</v>
      </c>
    </row>
    <row r="11" spans="1:6" s="3" customFormat="1" ht="16.5" thickBot="1" x14ac:dyDescent="0.3">
      <c r="B11" s="7" t="s">
        <v>44</v>
      </c>
      <c r="C11" s="24"/>
      <c r="D11" s="24">
        <v>100</v>
      </c>
      <c r="E11" s="24">
        <v>50</v>
      </c>
      <c r="F11" s="24">
        <v>50</v>
      </c>
    </row>
    <row r="12" spans="1:6" s="3" customFormat="1" ht="31.5" x14ac:dyDescent="0.25">
      <c r="B12" s="31" t="s">
        <v>43</v>
      </c>
      <c r="C12" s="32">
        <v>1</v>
      </c>
      <c r="D12" s="32">
        <v>1.2</v>
      </c>
      <c r="E12" s="32">
        <v>0.8</v>
      </c>
      <c r="F12" s="32">
        <v>1.4</v>
      </c>
    </row>
    <row r="13" spans="1:6" s="3" customFormat="1" ht="16.5" thickBot="1" x14ac:dyDescent="0.3">
      <c r="B13" s="7" t="s">
        <v>42</v>
      </c>
      <c r="C13" s="24"/>
      <c r="D13" s="24">
        <v>100</v>
      </c>
      <c r="E13" s="24">
        <v>112</v>
      </c>
      <c r="F13" s="24" t="s">
        <v>41</v>
      </c>
    </row>
    <row r="14" spans="1:6" s="3" customFormat="1" ht="16.5" thickBot="1" x14ac:dyDescent="0.3">
      <c r="B14" s="7" t="s">
        <v>40</v>
      </c>
      <c r="C14" s="24"/>
      <c r="D14" s="25">
        <v>1000</v>
      </c>
      <c r="E14" s="24">
        <v>0</v>
      </c>
      <c r="F14" s="24" t="s">
        <v>39</v>
      </c>
    </row>
    <row r="15" spans="1:6" s="3" customFormat="1" x14ac:dyDescent="0.25">
      <c r="A15" s="23"/>
      <c r="B15" s="30"/>
      <c r="C15" s="30"/>
      <c r="D15" s="30"/>
      <c r="E15" s="30"/>
    </row>
    <row r="16" spans="1:6" s="3" customFormat="1" x14ac:dyDescent="0.25">
      <c r="A16" s="6" t="s">
        <v>38</v>
      </c>
      <c r="B16" s="30"/>
      <c r="C16" s="30"/>
      <c r="D16" s="30"/>
      <c r="E16" s="30"/>
    </row>
    <row r="17" spans="1:6" s="3" customFormat="1" x14ac:dyDescent="0.25">
      <c r="A17" s="5" t="s">
        <v>37</v>
      </c>
      <c r="B17" s="23"/>
      <c r="C17" s="30"/>
      <c r="D17" s="30"/>
      <c r="E17" s="30"/>
    </row>
    <row r="18" spans="1:6" s="3" customFormat="1" x14ac:dyDescent="0.25">
      <c r="A18" s="5" t="s">
        <v>36</v>
      </c>
      <c r="B18" s="30"/>
      <c r="C18" s="30"/>
      <c r="D18" s="30"/>
      <c r="E18" s="30"/>
    </row>
    <row r="19" spans="1:6" s="3" customFormat="1" x14ac:dyDescent="0.25">
      <c r="A19" s="5"/>
      <c r="B19" s="30"/>
      <c r="C19" s="30"/>
      <c r="D19" s="30"/>
      <c r="E19" s="30"/>
    </row>
    <row r="20" spans="1:6" x14ac:dyDescent="0.25">
      <c r="A20" s="33" t="s">
        <v>56</v>
      </c>
      <c r="B20" s="4"/>
      <c r="C20" s="4"/>
      <c r="D20" s="4"/>
      <c r="E20" s="4"/>
      <c r="F20" s="34"/>
    </row>
    <row r="21" spans="1:6" x14ac:dyDescent="0.25">
      <c r="A21" s="33" t="s">
        <v>57</v>
      </c>
      <c r="B21" s="4"/>
      <c r="C21" s="4"/>
      <c r="D21" s="4"/>
      <c r="E21" s="4"/>
    </row>
    <row r="22" spans="1:6" x14ac:dyDescent="0.25">
      <c r="A22" s="33" t="s">
        <v>58</v>
      </c>
      <c r="B22" s="4"/>
      <c r="C22" s="4"/>
      <c r="D22" s="4"/>
      <c r="E22" s="4"/>
    </row>
    <row r="23" spans="1:6" x14ac:dyDescent="0.25">
      <c r="A23" s="33" t="s">
        <v>59</v>
      </c>
      <c r="B23" s="4"/>
      <c r="C23" s="35">
        <v>0.02</v>
      </c>
      <c r="D23" s="4"/>
      <c r="E23" s="4"/>
    </row>
    <row r="24" spans="1:6" x14ac:dyDescent="0.25">
      <c r="A24" s="33"/>
      <c r="B24" s="4"/>
      <c r="C24" s="35"/>
      <c r="D24" s="4"/>
      <c r="E24" s="4"/>
    </row>
    <row r="25" spans="1:6" x14ac:dyDescent="0.25">
      <c r="A25" s="36"/>
      <c r="B25" s="37" t="s">
        <v>60</v>
      </c>
      <c r="C25" s="36"/>
      <c r="D25" s="36"/>
      <c r="E25" s="36"/>
      <c r="F25" s="36"/>
    </row>
    <row r="26" spans="1:6" x14ac:dyDescent="0.25">
      <c r="A26" s="36"/>
      <c r="B26" s="36" t="s">
        <v>61</v>
      </c>
      <c r="C26" s="36"/>
      <c r="D26" s="38">
        <f>C9</f>
        <v>10000</v>
      </c>
      <c r="E26" s="38">
        <f>D30</f>
        <v>9310</v>
      </c>
      <c r="F26" s="38">
        <f>E30</f>
        <v>9084.2000000000007</v>
      </c>
    </row>
    <row r="27" spans="1:6" x14ac:dyDescent="0.25">
      <c r="A27" s="36"/>
      <c r="B27" s="39" t="s">
        <v>62</v>
      </c>
      <c r="C27" s="36"/>
      <c r="D27" s="38">
        <f>D26*-$C$23</f>
        <v>-200</v>
      </c>
      <c r="E27" s="38">
        <f t="shared" ref="E27:F27" si="0">E26*-$C$23</f>
        <v>-186.20000000000002</v>
      </c>
      <c r="F27" s="38">
        <f t="shared" si="0"/>
        <v>-181.68400000000003</v>
      </c>
    </row>
    <row r="28" spans="1:6" x14ac:dyDescent="0.25">
      <c r="A28" s="36"/>
      <c r="B28" s="39" t="s">
        <v>63</v>
      </c>
      <c r="C28" s="36"/>
      <c r="D28" s="38">
        <f>SUM(D26:D27)*(D7/C7-1)</f>
        <v>-490.00000000000045</v>
      </c>
      <c r="E28" s="38">
        <f>SUM(E26:E27)*(E7/D7-1)</f>
        <v>960.40000000000089</v>
      </c>
      <c r="F28" s="38">
        <f>SUM(F26:F27)*(F7/E7-1)</f>
        <v>-1695.7173333333335</v>
      </c>
    </row>
    <row r="29" spans="1:6" x14ac:dyDescent="0.25">
      <c r="A29" s="36"/>
      <c r="B29" s="39" t="s">
        <v>64</v>
      </c>
      <c r="C29" s="36"/>
      <c r="D29" s="40">
        <f>-D10</f>
        <v>0</v>
      </c>
      <c r="E29" s="40">
        <f>-E10</f>
        <v>-1000</v>
      </c>
      <c r="F29" s="40">
        <f>-F10</f>
        <v>0</v>
      </c>
    </row>
    <row r="30" spans="1:6" x14ac:dyDescent="0.25">
      <c r="A30" s="36"/>
      <c r="B30" s="36" t="s">
        <v>65</v>
      </c>
      <c r="C30" s="36"/>
      <c r="D30" s="38">
        <f>SUM(D26:D29)</f>
        <v>9310</v>
      </c>
      <c r="E30" s="38">
        <f>SUM(E26:E29)</f>
        <v>9084.2000000000007</v>
      </c>
      <c r="F30" s="41">
        <f>SUM(F26:F29)</f>
        <v>7206.7986666666675</v>
      </c>
    </row>
    <row r="31" spans="1:6" x14ac:dyDescent="0.25">
      <c r="A31" s="36"/>
      <c r="B31" s="36"/>
      <c r="C31" s="36"/>
      <c r="D31" s="36"/>
      <c r="E31" s="36"/>
      <c r="F31" s="36"/>
    </row>
    <row r="32" spans="1:6" x14ac:dyDescent="0.25">
      <c r="A32" s="36"/>
      <c r="B32" s="37" t="s">
        <v>66</v>
      </c>
      <c r="C32" s="36"/>
      <c r="D32" s="36"/>
      <c r="E32" s="36"/>
      <c r="F32" s="36"/>
    </row>
    <row r="33" spans="1:6" x14ac:dyDescent="0.25">
      <c r="A33" s="36"/>
      <c r="B33" s="36" t="s">
        <v>61</v>
      </c>
      <c r="C33" s="42"/>
      <c r="D33" s="38">
        <f>C9</f>
        <v>10000</v>
      </c>
      <c r="E33" s="38">
        <f>D36</f>
        <v>10000</v>
      </c>
      <c r="F33" s="38">
        <f>E36</f>
        <v>9956.5970319384469</v>
      </c>
    </row>
    <row r="34" spans="1:6" x14ac:dyDescent="0.25">
      <c r="A34" s="36"/>
      <c r="B34" s="39" t="s">
        <v>64</v>
      </c>
      <c r="C34" s="36"/>
      <c r="D34" s="38">
        <f>-D10</f>
        <v>0</v>
      </c>
      <c r="E34" s="38">
        <f>E33*E29/SUM(E26:E28)</f>
        <v>-991.65030443664341</v>
      </c>
      <c r="F34" s="38">
        <f>-F10</f>
        <v>0</v>
      </c>
    </row>
    <row r="35" spans="1:6" x14ac:dyDescent="0.25">
      <c r="A35" s="36"/>
      <c r="B35" s="39" t="s">
        <v>67</v>
      </c>
      <c r="C35" s="36"/>
      <c r="D35" s="40">
        <f>MAX(0,D7/C7-1)*SUM(D33:D34)</f>
        <v>0</v>
      </c>
      <c r="E35" s="40">
        <f>MAX(0,E7/D7-1)*SUM(E33:E34)</f>
        <v>948.24733637509109</v>
      </c>
      <c r="F35" s="40">
        <f>MAX(0,F7/E7-1)*SUM(F33:F34)</f>
        <v>0</v>
      </c>
    </row>
    <row r="36" spans="1:6" x14ac:dyDescent="0.25">
      <c r="A36" s="36"/>
      <c r="B36" s="36" t="s">
        <v>65</v>
      </c>
      <c r="C36" s="36"/>
      <c r="D36" s="38">
        <f>SUM(D33:D35)</f>
        <v>10000</v>
      </c>
      <c r="E36" s="38">
        <f>SUM(E33:E35)</f>
        <v>9956.5970319384469</v>
      </c>
      <c r="F36" s="38">
        <f>SUM(F33:F35)</f>
        <v>9956.5970319384469</v>
      </c>
    </row>
    <row r="37" spans="1:6" x14ac:dyDescent="0.25">
      <c r="A37" s="36"/>
      <c r="B37" s="36"/>
      <c r="C37" s="36"/>
      <c r="D37" s="36"/>
      <c r="E37" s="36"/>
      <c r="F37" s="36"/>
    </row>
    <row r="38" spans="1:6" x14ac:dyDescent="0.25">
      <c r="A38" s="36"/>
      <c r="B38" s="37" t="s">
        <v>68</v>
      </c>
      <c r="C38" s="36"/>
      <c r="D38" s="36"/>
      <c r="E38" s="36"/>
      <c r="F38" s="36"/>
    </row>
    <row r="39" spans="1:6" x14ac:dyDescent="0.25">
      <c r="A39" s="36"/>
      <c r="B39" s="39" t="s">
        <v>69</v>
      </c>
      <c r="C39" s="36"/>
      <c r="D39" s="38"/>
      <c r="E39" s="38"/>
      <c r="F39" s="38">
        <f>-F27</f>
        <v>181.68400000000003</v>
      </c>
    </row>
    <row r="40" spans="1:6" x14ac:dyDescent="0.25">
      <c r="A40" s="36"/>
      <c r="B40" s="39" t="s">
        <v>70</v>
      </c>
      <c r="C40" s="36"/>
      <c r="D40" s="38"/>
      <c r="E40" s="38"/>
      <c r="F40" s="38">
        <f>-F11</f>
        <v>-50</v>
      </c>
    </row>
    <row r="41" spans="1:6" x14ac:dyDescent="0.25">
      <c r="A41" s="36"/>
      <c r="B41" s="39" t="s">
        <v>71</v>
      </c>
      <c r="C41" s="36"/>
      <c r="D41" s="38"/>
      <c r="E41" s="38"/>
      <c r="F41" s="40">
        <f>-(F36-F30)</f>
        <v>-2749.7983652717794</v>
      </c>
    </row>
    <row r="42" spans="1:6" x14ac:dyDescent="0.25">
      <c r="A42" s="36"/>
      <c r="B42" s="37" t="s">
        <v>72</v>
      </c>
      <c r="C42" s="36"/>
      <c r="D42" s="38"/>
      <c r="E42" s="38"/>
      <c r="F42" s="43">
        <f>SUM(F39:F41)</f>
        <v>-2618.1143652717792</v>
      </c>
    </row>
    <row r="43" spans="1:6" x14ac:dyDescent="0.25">
      <c r="A43" s="36"/>
      <c r="B43" s="36"/>
      <c r="C43" s="36"/>
      <c r="D43" s="36"/>
      <c r="E43" s="36"/>
      <c r="F43" s="36"/>
    </row>
    <row r="44" spans="1:6" s="3" customFormat="1" x14ac:dyDescent="0.25">
      <c r="A44" s="5" t="s">
        <v>73</v>
      </c>
    </row>
    <row r="45" spans="1:6" x14ac:dyDescent="0.25">
      <c r="A45" s="36"/>
      <c r="B45" s="37" t="s">
        <v>74</v>
      </c>
      <c r="C45" s="36"/>
      <c r="D45" s="44"/>
      <c r="E45" s="36"/>
      <c r="F45" s="36"/>
    </row>
    <row r="46" spans="1:6" x14ac:dyDescent="0.25">
      <c r="A46" s="36"/>
      <c r="B46" s="45" t="s">
        <v>75</v>
      </c>
      <c r="C46" s="36"/>
      <c r="D46" s="46"/>
      <c r="E46" s="47"/>
      <c r="F46" s="47">
        <f>F26</f>
        <v>9084.2000000000007</v>
      </c>
    </row>
    <row r="47" spans="1:6" x14ac:dyDescent="0.25">
      <c r="A47" s="36"/>
      <c r="B47" s="45" t="s">
        <v>76</v>
      </c>
      <c r="C47" s="36"/>
      <c r="D47" s="48"/>
      <c r="E47" s="48"/>
      <c r="F47" s="48">
        <f>E12</f>
        <v>0.8</v>
      </c>
    </row>
    <row r="48" spans="1:6" x14ac:dyDescent="0.25">
      <c r="A48" s="36"/>
      <c r="B48" s="37" t="s">
        <v>77</v>
      </c>
      <c r="C48" s="36"/>
      <c r="D48" s="41"/>
      <c r="E48" s="41"/>
      <c r="F48" s="41">
        <f>F46*F47/100</f>
        <v>72.673600000000008</v>
      </c>
    </row>
    <row r="49" spans="1:6" x14ac:dyDescent="0.25">
      <c r="A49" s="36"/>
      <c r="B49" s="36"/>
      <c r="C49" s="36"/>
      <c r="D49" s="36"/>
      <c r="E49" s="36"/>
      <c r="F49" s="36"/>
    </row>
    <row r="50" spans="1:6" x14ac:dyDescent="0.25">
      <c r="A50" s="36"/>
      <c r="B50" s="37" t="s">
        <v>78</v>
      </c>
      <c r="C50" s="36"/>
      <c r="D50" s="36"/>
      <c r="E50" s="36"/>
      <c r="F50" s="36"/>
    </row>
    <row r="51" spans="1:6" x14ac:dyDescent="0.25">
      <c r="A51" s="36"/>
      <c r="B51" s="45" t="s">
        <v>79</v>
      </c>
      <c r="C51" s="36"/>
      <c r="D51" s="42"/>
      <c r="E51" s="42"/>
      <c r="F51" s="42">
        <f>E8</f>
        <v>1100</v>
      </c>
    </row>
    <row r="52" spans="1:6" x14ac:dyDescent="0.25">
      <c r="A52" s="36"/>
      <c r="B52" s="45" t="s">
        <v>80</v>
      </c>
      <c r="C52" s="36"/>
      <c r="D52" s="49"/>
      <c r="E52" s="49"/>
      <c r="F52" s="49">
        <f>F8</f>
        <v>1050</v>
      </c>
    </row>
    <row r="53" spans="1:6" x14ac:dyDescent="0.25">
      <c r="A53" s="36"/>
      <c r="B53" s="45" t="s">
        <v>81</v>
      </c>
      <c r="C53" s="36"/>
      <c r="D53" s="42"/>
      <c r="E53" s="42"/>
      <c r="F53" s="42">
        <f>MAX(0,F51-F52)</f>
        <v>50</v>
      </c>
    </row>
    <row r="54" spans="1:6" x14ac:dyDescent="0.25">
      <c r="A54" s="36"/>
      <c r="B54" s="45" t="s">
        <v>82</v>
      </c>
      <c r="C54" s="36"/>
      <c r="D54" s="50"/>
      <c r="E54" s="50"/>
      <c r="F54" s="50">
        <f>F46/E8</f>
        <v>8.2583636363636366</v>
      </c>
    </row>
    <row r="55" spans="1:6" x14ac:dyDescent="0.25">
      <c r="A55" s="36"/>
      <c r="B55" s="37" t="s">
        <v>83</v>
      </c>
      <c r="C55" s="36"/>
      <c r="D55" s="51"/>
      <c r="E55" s="51"/>
      <c r="F55" s="51">
        <f>F53*F54</f>
        <v>412.91818181818184</v>
      </c>
    </row>
    <row r="56" spans="1:6" x14ac:dyDescent="0.25">
      <c r="A56" s="36"/>
      <c r="B56" s="36"/>
      <c r="C56" s="36"/>
      <c r="D56" s="36"/>
      <c r="E56" s="36"/>
      <c r="F56" s="36"/>
    </row>
    <row r="57" spans="1:6" x14ac:dyDescent="0.25">
      <c r="A57" s="36"/>
      <c r="B57" s="37" t="s">
        <v>84</v>
      </c>
      <c r="C57" s="36"/>
      <c r="D57" s="36"/>
      <c r="E57" s="36"/>
      <c r="F57" s="36"/>
    </row>
    <row r="58" spans="1:6" x14ac:dyDescent="0.25">
      <c r="A58" s="36"/>
      <c r="B58" s="39" t="s">
        <v>85</v>
      </c>
      <c r="C58" s="36"/>
      <c r="D58" s="52"/>
      <c r="E58" s="52"/>
      <c r="F58" s="52">
        <f t="shared" ref="F58" si="1">F55</f>
        <v>412.91818181818184</v>
      </c>
    </row>
    <row r="59" spans="1:6" x14ac:dyDescent="0.25">
      <c r="A59" s="36"/>
      <c r="B59" s="39" t="s">
        <v>86</v>
      </c>
      <c r="C59" s="36"/>
      <c r="D59" s="53"/>
      <c r="E59" s="53"/>
      <c r="F59" s="53">
        <f t="shared" ref="F59" si="2">-F48</f>
        <v>-72.673600000000008</v>
      </c>
    </row>
    <row r="60" spans="1:6" x14ac:dyDescent="0.25">
      <c r="A60" s="36"/>
      <c r="B60" s="37" t="s">
        <v>87</v>
      </c>
      <c r="C60" s="36"/>
      <c r="D60" s="51"/>
      <c r="E60" s="51"/>
      <c r="F60" s="51">
        <f>SUM(F58:F59)</f>
        <v>340.24458181818181</v>
      </c>
    </row>
    <row r="61" spans="1:6" x14ac:dyDescent="0.25">
      <c r="A61" s="36"/>
      <c r="B61" s="36"/>
      <c r="C61" s="36"/>
      <c r="D61" s="36"/>
      <c r="E61" s="36"/>
      <c r="F61" s="36"/>
    </row>
    <row r="62" spans="1:6" s="5" customFormat="1" x14ac:dyDescent="0.25">
      <c r="A62" s="5" t="s">
        <v>88</v>
      </c>
    </row>
    <row r="63" spans="1:6" x14ac:dyDescent="0.25">
      <c r="A63" s="36"/>
      <c r="B63" s="36" t="s">
        <v>89</v>
      </c>
      <c r="D63" s="36"/>
      <c r="E63" s="36"/>
      <c r="F63" s="38">
        <f>SUM(D13:E13,F48)</f>
        <v>284.67360000000002</v>
      </c>
    </row>
    <row r="64" spans="1:6" x14ac:dyDescent="0.25">
      <c r="A64" s="36"/>
      <c r="B64" s="36" t="s">
        <v>90</v>
      </c>
      <c r="D64" s="36"/>
      <c r="E64" s="36"/>
      <c r="F64" s="38">
        <f>(SUM(D27:F27)*-1)-SUM(D11:F11)</f>
        <v>367.88400000000001</v>
      </c>
    </row>
    <row r="65" spans="1:6" x14ac:dyDescent="0.25">
      <c r="A65" s="36"/>
      <c r="B65" s="36" t="s">
        <v>91</v>
      </c>
      <c r="C65" s="36"/>
      <c r="D65" s="54"/>
      <c r="E65" s="36"/>
      <c r="F65" s="36"/>
    </row>
    <row r="66" spans="1:6" x14ac:dyDescent="0.25">
      <c r="A66" s="36"/>
      <c r="B66" s="36"/>
      <c r="C66" s="36"/>
      <c r="D66" s="36"/>
      <c r="E66" s="36"/>
      <c r="F66" s="36"/>
    </row>
    <row r="67" spans="1:6" x14ac:dyDescent="0.25">
      <c r="A67" s="36"/>
      <c r="B67" s="36" t="s">
        <v>92</v>
      </c>
      <c r="D67" s="36"/>
      <c r="E67" s="36"/>
      <c r="F67" s="52">
        <f>SUM(D14:E14,F55)</f>
        <v>1412.9181818181819</v>
      </c>
    </row>
    <row r="68" spans="1:6" x14ac:dyDescent="0.25">
      <c r="A68" s="36"/>
      <c r="B68" s="36" t="s">
        <v>93</v>
      </c>
      <c r="D68" s="36"/>
      <c r="E68" s="36"/>
      <c r="F68" s="47">
        <f>F41</f>
        <v>-2749.7983652717794</v>
      </c>
    </row>
    <row r="69" spans="1:6" x14ac:dyDescent="0.25">
      <c r="A69" s="36"/>
      <c r="B69" s="36" t="s">
        <v>94</v>
      </c>
      <c r="C69" s="36"/>
      <c r="D69" s="36"/>
      <c r="E69" s="36"/>
      <c r="F69" s="36"/>
    </row>
    <row r="70" spans="1:6" x14ac:dyDescent="0.25">
      <c r="A70" s="36"/>
      <c r="B70" s="36"/>
      <c r="C70" s="36"/>
      <c r="D70" s="36"/>
      <c r="E70" s="36"/>
      <c r="F70" s="36"/>
    </row>
    <row r="71" spans="1:6" x14ac:dyDescent="0.25">
      <c r="A71" s="36"/>
      <c r="B71" s="36"/>
      <c r="C71" s="36"/>
      <c r="D71" s="36"/>
      <c r="E71" s="36"/>
      <c r="F71" s="36"/>
    </row>
    <row r="72" spans="1:6" x14ac:dyDescent="0.25">
      <c r="A72" s="36"/>
      <c r="B72" s="36"/>
      <c r="C72" s="36"/>
      <c r="D72" s="36"/>
      <c r="E72" s="36"/>
      <c r="F72" s="36"/>
    </row>
    <row r="73" spans="1:6" x14ac:dyDescent="0.25">
      <c r="A73" s="36"/>
      <c r="B73" s="36"/>
      <c r="C73" s="36"/>
      <c r="D73" s="36"/>
      <c r="E73" s="36"/>
      <c r="F73" s="36"/>
    </row>
    <row r="74" spans="1:6" x14ac:dyDescent="0.25">
      <c r="A74" s="36"/>
      <c r="B74" s="36"/>
      <c r="C74" s="36"/>
      <c r="D74" s="36"/>
      <c r="E74" s="36"/>
      <c r="F74" s="36"/>
    </row>
    <row r="75" spans="1:6" x14ac:dyDescent="0.25">
      <c r="A75" s="36"/>
      <c r="B75" s="36"/>
      <c r="C75" s="36"/>
      <c r="D75" s="36"/>
      <c r="E75" s="36"/>
      <c r="F75" s="36"/>
    </row>
    <row r="77" spans="1:6" x14ac:dyDescent="0.25">
      <c r="A77" s="5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ILALPM Question</vt:lpstr>
      <vt:lpstr>ILALPM Solution</vt:lpstr>
      <vt:lpstr>ILALFMUC Question</vt:lpstr>
      <vt:lpstr>ILALFMUC Solution</vt:lpstr>
      <vt:lpstr>ILALAM Question</vt:lpstr>
      <vt:lpstr>ILALAM Solution</vt:lpstr>
      <vt:lpstr>'ILALPM Question'!_Hlk49945248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Zionce</cp:lastModifiedBy>
  <cp:lastPrinted>2018-12-31T14:01:19Z</cp:lastPrinted>
  <dcterms:created xsi:type="dcterms:W3CDTF">2016-11-07T18:30:57Z</dcterms:created>
  <dcterms:modified xsi:type="dcterms:W3CDTF">2020-09-23T15:51:06Z</dcterms:modified>
</cp:coreProperties>
</file>