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Education\1EOCs\Aleshia\CBT FSA samples\"/>
    </mc:Choice>
  </mc:AlternateContent>
  <xr:revisionPtr revIDLastSave="0" documentId="8_{7795E9AD-0689-4BAE-AC4E-7FE6ED0E73EE}" xr6:coauthVersionLast="45" xr6:coauthVersionMax="45" xr10:uidLastSave="{00000000-0000-0000-0000-000000000000}"/>
  <bookViews>
    <workbookView xWindow="-120" yWindow="-120" windowWidth="29040" windowHeight="15990" tabRatio="931" xr2:uid="{E3BC311A-AFF1-400C-B99F-C67730E9A468}"/>
  </bookViews>
  <sheets>
    <sheet name="RET FRC Sample Question" sheetId="11" r:id="rId1"/>
    <sheet name="RET FRC Sample Solution" sheetId="16" r:id="rId2"/>
    <sheet name="RET DAC-U Sample Question" sheetId="12" r:id="rId3"/>
    <sheet name="RET DAC-U Sample Solution" sheetId="17" r:id="rId4"/>
    <sheet name="RET RPIRM Sample Question" sheetId="14" r:id="rId5"/>
    <sheet name="RET RPIRM Sample Solution" sheetId="1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7" l="1"/>
  <c r="N25" i="17"/>
  <c r="N26" i="17"/>
  <c r="N27" i="17"/>
  <c r="N28" i="17"/>
  <c r="N24" i="17"/>
  <c r="M22" i="17"/>
  <c r="M18" i="17"/>
  <c r="M19" i="17"/>
  <c r="M20" i="17"/>
  <c r="M21" i="17"/>
  <c r="M17" i="17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8" i="16"/>
  <c r="M6" i="16"/>
  <c r="N13" i="15" l="1"/>
  <c r="N27" i="15"/>
  <c r="N26" i="15"/>
  <c r="N25" i="15"/>
  <c r="N24" i="15"/>
  <c r="N23" i="15"/>
  <c r="N22" i="15"/>
  <c r="N20" i="15"/>
  <c r="N19" i="15"/>
  <c r="N18" i="15"/>
  <c r="N17" i="15"/>
  <c r="N12" i="15"/>
  <c r="N11" i="15"/>
  <c r="N10" i="15"/>
  <c r="N9" i="15"/>
  <c r="N8" i="15"/>
  <c r="M6" i="15"/>
</calcChain>
</file>

<file path=xl/sharedStrings.xml><?xml version="1.0" encoding="utf-8"?>
<sst xmlns="http://schemas.openxmlformats.org/spreadsheetml/2006/main" count="305" uniqueCount="138">
  <si>
    <t>You are given:</t>
  </si>
  <si>
    <t>(a)</t>
  </si>
  <si>
    <t>(2 points)</t>
  </si>
  <si>
    <t>(b)</t>
  </si>
  <si>
    <t>(8 points)</t>
  </si>
  <si>
    <t>Plan Provisions:</t>
  </si>
  <si>
    <t>Age 65</t>
  </si>
  <si>
    <t>Actuarial Assumptions and Methods:</t>
  </si>
  <si>
    <t>Member A</t>
  </si>
  <si>
    <t>Member B</t>
  </si>
  <si>
    <t>Normal Retirement Age:</t>
  </si>
  <si>
    <t>Normal Form of Payment:</t>
  </si>
  <si>
    <t>Question x</t>
  </si>
  <si>
    <t>Show all work including formulas in the workspace provided to the right (in Excel).</t>
  </si>
  <si>
    <t>(6 points)</t>
  </si>
  <si>
    <t>Years of Service</t>
  </si>
  <si>
    <t>RETFRC Sample Question</t>
  </si>
  <si>
    <t>Retirement Benefit:</t>
  </si>
  <si>
    <t>Employee Contributions:</t>
  </si>
  <si>
    <t>Termination Benefit:</t>
  </si>
  <si>
    <t>Vesting:</t>
  </si>
  <si>
    <t>1.50% of final year's earnings times years of service</t>
  </si>
  <si>
    <t>4.0% of earnings, contributed at the beginning of the year</t>
  </si>
  <si>
    <t>Refund of employee contributions credited with interest at 2.0% per year</t>
  </si>
  <si>
    <t>Immediate</t>
  </si>
  <si>
    <t>Salary Increase Rate:</t>
  </si>
  <si>
    <t>Discount rate:</t>
  </si>
  <si>
    <t>Retirement Age:</t>
  </si>
  <si>
    <t>Termination Decrement:</t>
  </si>
  <si>
    <t>Timing of Decrements:</t>
  </si>
  <si>
    <t>Actuarial Cost Method</t>
  </si>
  <si>
    <t>per year</t>
  </si>
  <si>
    <t>per year prior to age 60</t>
  </si>
  <si>
    <t>Annuity factor:</t>
  </si>
  <si>
    <r>
      <t>ä</t>
    </r>
    <r>
      <rPr>
        <vertAlign val="subscript"/>
        <sz val="12"/>
        <color theme="4" tint="-0.249977111117893"/>
        <rFont val="Times New Roman"/>
        <family val="1"/>
      </rPr>
      <t>65</t>
    </r>
    <r>
      <rPr>
        <vertAlign val="superscript"/>
        <sz val="12"/>
        <color theme="4" tint="-0.249977111117893"/>
        <rFont val="Times New Roman"/>
        <family val="1"/>
      </rPr>
      <t>(12)</t>
    </r>
    <r>
      <rPr>
        <sz val="12"/>
        <color theme="4" tint="-0.249977111117893"/>
        <rFont val="Times New Roman"/>
        <family val="1"/>
      </rPr>
      <t xml:space="preserve"> =</t>
    </r>
  </si>
  <si>
    <t>Financial Information:</t>
  </si>
  <si>
    <t>Market value of assets at January 1, 2019:</t>
  </si>
  <si>
    <t>Membership Data at January 1, 2019:</t>
  </si>
  <si>
    <t>Age in Years</t>
  </si>
  <si>
    <t>2019 earnings</t>
  </si>
  <si>
    <t>Member contributions with interest</t>
  </si>
  <si>
    <t>Calculate the employer normal cost and the actuarial liability as at January 1, 2019.</t>
  </si>
  <si>
    <t xml:space="preserve">Compare and contrast the pattern of development over time of the normal cost under the </t>
  </si>
  <si>
    <t>Aggregate and Projected Unit Credit funding methods. No calculations are required.</t>
  </si>
  <si>
    <t>Answer part (a) here:</t>
  </si>
  <si>
    <t xml:space="preserve">             End of year</t>
  </si>
  <si>
    <t xml:space="preserve">            Aggregate, level percent of pay</t>
  </si>
  <si>
    <t>Asset Valuation Method:</t>
  </si>
  <si>
    <t xml:space="preserve">            Market value of assets</t>
  </si>
  <si>
    <t>Life only, payable monthly in advance</t>
  </si>
  <si>
    <t>The response for this part is to be provided in the Word document.</t>
  </si>
  <si>
    <t>Exam RETDAC:  Spring 2020</t>
  </si>
  <si>
    <t>Design and Accounting Exam – Canada</t>
  </si>
  <si>
    <t>Question 3</t>
  </si>
  <si>
    <t>Excerpt from question:</t>
  </si>
  <si>
    <t>Provide answer here for part (b).  Show and label all work.</t>
  </si>
  <si>
    <t>Part (b)</t>
  </si>
  <si>
    <t xml:space="preserve">(b)  </t>
  </si>
  <si>
    <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Calculate the annual Interest Cost at the beginning of year 1 using the following approaches:</t>
    </r>
  </si>
  <si>
    <t>You are given the following:</t>
  </si>
  <si>
    <t xml:space="preserve">(i) Traditional Approach </t>
  </si>
  <si>
    <t>Year</t>
  </si>
  <si>
    <t xml:space="preserve">(ii) Spot Rate Approach
</t>
  </si>
  <si>
    <t>Expected Benefit Payments (end of year)</t>
  </si>
  <si>
    <t>Spot Interest Rate</t>
  </si>
  <si>
    <t>2.1% per annum</t>
  </si>
  <si>
    <t>2.0% per annum</t>
  </si>
  <si>
    <t>1.9% per annum</t>
  </si>
  <si>
    <t>1.8% per annum</t>
  </si>
  <si>
    <t>1.7% per annum</t>
  </si>
  <si>
    <t>Show all work.</t>
  </si>
  <si>
    <t>The Traditional Approach interest rate is 1.91% per annum.</t>
  </si>
  <si>
    <t>RETRPIRM Sample Question</t>
  </si>
  <si>
    <t>XYZ Company sponsors a defined benefit pension plan and is reviewing its liability-driven</t>
  </si>
  <si>
    <t>Answer part (b) here:</t>
  </si>
  <si>
    <t>investment strategy.</t>
  </si>
  <si>
    <t>Value</t>
  </si>
  <si>
    <t>Effective Duration</t>
  </si>
  <si>
    <t>Key Rate Durations</t>
  </si>
  <si>
    <t>Short-term 
D1</t>
  </si>
  <si>
    <t>Medium-term D2</t>
  </si>
  <si>
    <t>Long-term 
D3</t>
  </si>
  <si>
    <t>Total plan liabilities</t>
  </si>
  <si>
    <t>Current Portfolio</t>
  </si>
  <si>
    <t>Market 
Value</t>
  </si>
  <si>
    <t>Short-term bond fund</t>
  </si>
  <si>
    <t>Medium-term bond fund</t>
  </si>
  <si>
    <t>Long-term bond fund</t>
  </si>
  <si>
    <t>Equities</t>
  </si>
  <si>
    <t>Describe four uses of key rate durations.</t>
  </si>
  <si>
    <t>(4 points)</t>
  </si>
  <si>
    <t>Calculate the effect of the following yield curve shifts on the plan's financial position:</t>
  </si>
  <si>
    <r>
      <t>Short-term
D</t>
    </r>
    <r>
      <rPr>
        <vertAlign val="subscript"/>
        <sz val="12"/>
        <color theme="4" tint="-0.249977111117893"/>
        <rFont val="Times New Roman"/>
        <family val="1"/>
      </rPr>
      <t>1</t>
    </r>
  </si>
  <si>
    <r>
      <t>Medium-term
D</t>
    </r>
    <r>
      <rPr>
        <vertAlign val="subscript"/>
        <sz val="12"/>
        <color theme="4" tint="-0.249977111117893"/>
        <rFont val="Times New Roman"/>
        <family val="1"/>
      </rPr>
      <t>2</t>
    </r>
  </si>
  <si>
    <r>
      <t>Long-term
D</t>
    </r>
    <r>
      <rPr>
        <vertAlign val="subscript"/>
        <sz val="12"/>
        <color theme="4" tint="-0.249977111117893"/>
        <rFont val="Times New Roman"/>
        <family val="1"/>
      </rPr>
      <t>3</t>
    </r>
  </si>
  <si>
    <t>Shift 1</t>
  </si>
  <si>
    <t>+50 bps</t>
  </si>
  <si>
    <t>Shift 2</t>
  </si>
  <si>
    <t>-30 bps</t>
  </si>
  <si>
    <t>+10 bps</t>
  </si>
  <si>
    <t>(c)</t>
  </si>
  <si>
    <t xml:space="preserve">Recommend changes to the current portfolio that will minimize the impact of yield curve changes on the </t>
  </si>
  <si>
    <t>plan's financial position.</t>
  </si>
  <si>
    <t>Justify your recommendation.</t>
  </si>
  <si>
    <t>Initial surplus:</t>
  </si>
  <si>
    <t>Shift 1:</t>
  </si>
  <si>
    <t>Impact on liabilities:</t>
  </si>
  <si>
    <t>New liability:</t>
  </si>
  <si>
    <t>Impact on assets:</t>
  </si>
  <si>
    <t>New assets:</t>
  </si>
  <si>
    <t>New surplus:</t>
  </si>
  <si>
    <t>Impact of shift:</t>
  </si>
  <si>
    <t>Shift 2:</t>
  </si>
  <si>
    <t>Short term:</t>
  </si>
  <si>
    <t>Medium term:</t>
  </si>
  <si>
    <t>Long term:</t>
  </si>
  <si>
    <t>Inpact of shift</t>
  </si>
  <si>
    <t>AL2019</t>
  </si>
  <si>
    <t>NC2019</t>
  </si>
  <si>
    <t>Ee A:</t>
  </si>
  <si>
    <t>PVFBRet</t>
  </si>
  <si>
    <t>PVFBTerm</t>
  </si>
  <si>
    <t>PVFB</t>
  </si>
  <si>
    <t>Ee B:</t>
  </si>
  <si>
    <t>AccCon57</t>
  </si>
  <si>
    <t>AccCon58</t>
  </si>
  <si>
    <t>AccCon59</t>
  </si>
  <si>
    <t>AccCon60</t>
  </si>
  <si>
    <t>Total PVFB</t>
  </si>
  <si>
    <t>j</t>
  </si>
  <si>
    <t>k</t>
  </si>
  <si>
    <t>PVFS A:</t>
  </si>
  <si>
    <t>add5@j</t>
  </si>
  <si>
    <t>PVFS B:</t>
  </si>
  <si>
    <t>Total PVFS</t>
  </si>
  <si>
    <t>PV EE cont</t>
  </si>
  <si>
    <t>Traditional</t>
  </si>
  <si>
    <t>Spot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</si>
</sst>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&quot;$&quot;#,##0"/>
    <numFmt numFmtId="167" formatCode="&quot;$&quot;#,##0.000"/>
    <numFmt numFmtId="168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4" tint="-0.249977111117893"/>
      <name val="Times New Roman"/>
      <family val="1"/>
    </font>
    <font>
      <b/>
      <sz val="14"/>
      <color theme="4" tint="-0.249977111117893"/>
      <name val="Times New Roman"/>
      <family val="1"/>
    </font>
    <font>
      <b/>
      <sz val="12"/>
      <color theme="4" tint="-0.249977111117893"/>
      <name val="Times New Roman"/>
      <family val="1"/>
    </font>
    <font>
      <i/>
      <sz val="12"/>
      <color theme="4" tint="-0.249977111117893"/>
      <name val="Times New Roman"/>
      <family val="1"/>
    </font>
    <font>
      <b/>
      <u/>
      <sz val="12"/>
      <color theme="4" tint="-0.249977111117893"/>
      <name val="Times New Roman"/>
      <family val="1"/>
    </font>
    <font>
      <sz val="11"/>
      <color theme="4" tint="-0.249977111117893"/>
      <name val="Calibri"/>
      <family val="2"/>
      <scheme val="minor"/>
    </font>
    <font>
      <vertAlign val="subscript"/>
      <sz val="12"/>
      <color theme="4" tint="-0.249977111117893"/>
      <name val="Times New Roman"/>
      <family val="1"/>
    </font>
    <font>
      <vertAlign val="superscript"/>
      <sz val="12"/>
      <color theme="4" tint="-0.249977111117893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Alignment="1">
      <alignment horizontal="left" vertical="center"/>
    </xf>
    <xf numFmtId="0" fontId="7" fillId="2" borderId="0" xfId="0" applyFont="1" applyFill="1"/>
    <xf numFmtId="0" fontId="3" fillId="2" borderId="0" xfId="0" applyFont="1" applyFill="1" applyAlignment="1"/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Border="1"/>
    <xf numFmtId="165" fontId="3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10" fontId="3" fillId="2" borderId="0" xfId="0" applyNumberFormat="1" applyFont="1" applyFill="1" applyBorder="1" applyAlignment="1"/>
    <xf numFmtId="9" fontId="3" fillId="2" borderId="0" xfId="0" applyNumberFormat="1" applyFont="1" applyFill="1" applyBorder="1" applyAlignment="1"/>
    <xf numFmtId="0" fontId="7" fillId="2" borderId="0" xfId="0" applyFont="1" applyFill="1" applyAlignment="1">
      <alignment horizontal="left"/>
    </xf>
    <xf numFmtId="164" fontId="3" fillId="2" borderId="0" xfId="1" applyNumberFormat="1" applyFont="1" applyFill="1" applyAlignment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5" fontId="3" fillId="2" borderId="4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11" fillId="0" borderId="0" xfId="0" applyFont="1" applyFill="1"/>
    <xf numFmtId="0" fontId="12" fillId="3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3" fillId="3" borderId="0" xfId="0" applyFont="1" applyFill="1"/>
    <xf numFmtId="0" fontId="14" fillId="3" borderId="0" xfId="0" applyFont="1" applyFill="1"/>
    <xf numFmtId="0" fontId="2" fillId="3" borderId="0" xfId="0" applyFont="1" applyFill="1" applyAlignment="1">
      <alignment horizontal="left" indent="3"/>
    </xf>
    <xf numFmtId="10" fontId="2" fillId="3" borderId="0" xfId="0" applyNumberFormat="1" applyFont="1" applyFill="1"/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0"/>
    </xf>
    <xf numFmtId="9" fontId="2" fillId="3" borderId="0" xfId="0" applyNumberFormat="1" applyFont="1" applyFill="1"/>
    <xf numFmtId="0" fontId="2" fillId="3" borderId="4" xfId="0" applyFont="1" applyFill="1" applyBorder="1" applyAlignment="1">
      <alignment vertical="center" wrapText="1"/>
    </xf>
    <xf numFmtId="166" fontId="2" fillId="3" borderId="4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2" fillId="0" borderId="0" xfId="0" applyFont="1" applyProtection="1">
      <protection locked="0"/>
    </xf>
    <xf numFmtId="0" fontId="11" fillId="0" borderId="0" xfId="0" applyFont="1"/>
    <xf numFmtId="0" fontId="3" fillId="2" borderId="4" xfId="0" applyFont="1" applyFill="1" applyBorder="1"/>
    <xf numFmtId="16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/>
    </xf>
    <xf numFmtId="0" fontId="3" fillId="2" borderId="0" xfId="0" quotePrefix="1" applyFont="1" applyFill="1"/>
    <xf numFmtId="0" fontId="2" fillId="3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/>
    <xf numFmtId="164" fontId="2" fillId="0" borderId="0" xfId="0" applyNumberFormat="1" applyFont="1"/>
    <xf numFmtId="7" fontId="2" fillId="0" borderId="0" xfId="0" applyNumberFormat="1" applyFont="1"/>
    <xf numFmtId="7" fontId="2" fillId="0" borderId="0" xfId="0" applyNumberFormat="1" applyFont="1" applyBorder="1"/>
    <xf numFmtId="0" fontId="15" fillId="0" borderId="0" xfId="2" applyBorder="1"/>
    <xf numFmtId="168" fontId="2" fillId="0" borderId="0" xfId="0" applyNumberFormat="1" applyFont="1" applyBorder="1"/>
    <xf numFmtId="168" fontId="2" fillId="5" borderId="0" xfId="0" applyNumberFormat="1" applyFont="1" applyFill="1" applyBorder="1"/>
    <xf numFmtId="0" fontId="2" fillId="5" borderId="0" xfId="0" applyFont="1" applyFill="1" applyProtection="1">
      <protection locked="0"/>
    </xf>
    <xf numFmtId="0" fontId="3" fillId="2" borderId="0" xfId="0" applyFont="1" applyFill="1" applyAlignment="1">
      <alignment horizontal="left" wrapText="1"/>
    </xf>
    <xf numFmtId="0" fontId="6" fillId="2" borderId="4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  <xf numFmtId="166" fontId="3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dd5@j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B80C-A57C-4011-A66B-22728801EBF7}">
  <dimension ref="A1:K60"/>
  <sheetViews>
    <sheetView tabSelected="1" workbookViewId="0">
      <selection activeCell="K6" sqref="K6"/>
    </sheetView>
  </sheetViews>
  <sheetFormatPr defaultColWidth="8.85546875" defaultRowHeight="15.75" x14ac:dyDescent="0.25"/>
  <cols>
    <col min="1" max="1" width="3.5703125" style="2" customWidth="1"/>
    <col min="2" max="4" width="11.140625" style="2" customWidth="1"/>
    <col min="5" max="6" width="15.85546875" style="2" customWidth="1"/>
    <col min="7" max="7" width="11.140625" style="2" customWidth="1"/>
    <col min="8" max="9" width="8.85546875" style="2"/>
    <col min="10" max="10" width="2.5703125" style="2" customWidth="1"/>
    <col min="11" max="16384" width="8.85546875" style="1"/>
  </cols>
  <sheetData>
    <row r="1" spans="1:11" x14ac:dyDescent="0.25">
      <c r="A1" s="2" t="s">
        <v>16</v>
      </c>
      <c r="K1" s="30" t="s">
        <v>16</v>
      </c>
    </row>
    <row r="2" spans="1:11" x14ac:dyDescent="0.25">
      <c r="A2" s="2" t="s">
        <v>12</v>
      </c>
      <c r="K2" s="1" t="s">
        <v>12</v>
      </c>
    </row>
    <row r="3" spans="1:11" ht="18.399999999999999" customHeight="1" x14ac:dyDescent="0.3">
      <c r="A3" s="3"/>
    </row>
    <row r="4" spans="1:11" ht="18.399999999999999" customHeight="1" x14ac:dyDescent="0.25">
      <c r="A4" s="4"/>
      <c r="K4" s="1" t="s">
        <v>44</v>
      </c>
    </row>
    <row r="5" spans="1:11" x14ac:dyDescent="0.25">
      <c r="A5" s="4"/>
      <c r="B5" s="5" t="s">
        <v>4</v>
      </c>
      <c r="C5" s="66" t="s">
        <v>0</v>
      </c>
      <c r="D5" s="66"/>
      <c r="E5" s="66"/>
      <c r="F5" s="66"/>
      <c r="G5" s="66"/>
      <c r="H5" s="66"/>
    </row>
    <row r="7" spans="1:11" x14ac:dyDescent="0.25">
      <c r="B7" s="11" t="s">
        <v>5</v>
      </c>
    </row>
    <row r="9" spans="1:11" x14ac:dyDescent="0.25">
      <c r="B9" s="2" t="s">
        <v>17</v>
      </c>
      <c r="E9" s="2" t="s">
        <v>21</v>
      </c>
    </row>
    <row r="11" spans="1:11" x14ac:dyDescent="0.25">
      <c r="B11" s="2" t="s">
        <v>18</v>
      </c>
      <c r="E11" s="2" t="s">
        <v>22</v>
      </c>
    </row>
    <row r="13" spans="1:11" x14ac:dyDescent="0.25">
      <c r="B13" s="2" t="s">
        <v>11</v>
      </c>
      <c r="E13" s="2" t="s">
        <v>49</v>
      </c>
    </row>
    <row r="15" spans="1:11" x14ac:dyDescent="0.25">
      <c r="B15" s="2" t="s">
        <v>19</v>
      </c>
      <c r="E15" s="2" t="s">
        <v>23</v>
      </c>
    </row>
    <row r="17" spans="1:10" x14ac:dyDescent="0.25">
      <c r="B17" s="2" t="s">
        <v>10</v>
      </c>
      <c r="E17" s="2" t="s">
        <v>6</v>
      </c>
    </row>
    <row r="19" spans="1:10" x14ac:dyDescent="0.25">
      <c r="B19" s="8" t="s">
        <v>20</v>
      </c>
      <c r="C19" s="7"/>
      <c r="E19" s="2" t="s">
        <v>24</v>
      </c>
    </row>
    <row r="21" spans="1:10" s="14" customFormat="1" x14ac:dyDescent="0.25">
      <c r="A21" s="9"/>
      <c r="B21" s="16" t="s">
        <v>7</v>
      </c>
      <c r="C21" s="15"/>
      <c r="D21" s="9"/>
      <c r="E21" s="9"/>
      <c r="F21" s="9"/>
      <c r="G21" s="9"/>
      <c r="H21" s="9"/>
      <c r="I21" s="9"/>
      <c r="J21" s="9"/>
    </row>
    <row r="22" spans="1:10" s="14" customFormat="1" x14ac:dyDescent="0.25">
      <c r="A22" s="9"/>
      <c r="B22" s="6"/>
      <c r="C22" s="15"/>
      <c r="D22" s="9"/>
      <c r="E22" s="9"/>
      <c r="F22" s="9"/>
      <c r="G22" s="9"/>
      <c r="H22" s="9"/>
      <c r="I22" s="9"/>
      <c r="J22" s="9"/>
    </row>
    <row r="23" spans="1:10" s="14" customFormat="1" x14ac:dyDescent="0.25">
      <c r="A23" s="9"/>
      <c r="B23" s="13" t="s">
        <v>26</v>
      </c>
      <c r="C23" s="17"/>
      <c r="D23" s="20">
        <v>0.05</v>
      </c>
      <c r="E23" s="18" t="s">
        <v>31</v>
      </c>
      <c r="F23" s="18"/>
      <c r="G23" s="18"/>
      <c r="H23" s="18"/>
      <c r="I23" s="18"/>
      <c r="J23" s="9"/>
    </row>
    <row r="24" spans="1:10" s="14" customFormat="1" x14ac:dyDescent="0.25">
      <c r="A24" s="9"/>
      <c r="B24" s="13"/>
      <c r="C24" s="17"/>
      <c r="D24" s="18"/>
      <c r="E24" s="18"/>
      <c r="F24" s="18"/>
      <c r="G24" s="18"/>
      <c r="H24" s="18"/>
      <c r="I24" s="18"/>
      <c r="J24" s="9"/>
    </row>
    <row r="25" spans="1:10" s="14" customFormat="1" x14ac:dyDescent="0.25">
      <c r="A25" s="9"/>
      <c r="B25" s="13" t="s">
        <v>25</v>
      </c>
      <c r="C25" s="17"/>
      <c r="D25" s="20">
        <v>2.5000000000000001E-2</v>
      </c>
      <c r="E25" s="18" t="s">
        <v>31</v>
      </c>
      <c r="F25" s="18"/>
      <c r="G25" s="18"/>
      <c r="H25" s="18"/>
      <c r="I25" s="18"/>
      <c r="J25" s="9"/>
    </row>
    <row r="26" spans="1:10" s="14" customFormat="1" x14ac:dyDescent="0.25">
      <c r="A26" s="9"/>
      <c r="B26" s="13"/>
      <c r="C26" s="17"/>
      <c r="D26" s="18"/>
      <c r="E26" s="18"/>
      <c r="F26" s="18"/>
      <c r="G26" s="18"/>
      <c r="H26" s="18"/>
      <c r="I26" s="18"/>
      <c r="J26" s="9"/>
    </row>
    <row r="27" spans="1:10" s="14" customFormat="1" x14ac:dyDescent="0.25">
      <c r="A27" s="9"/>
      <c r="B27" s="13" t="s">
        <v>27</v>
      </c>
      <c r="C27" s="17"/>
      <c r="D27" s="18">
        <v>65</v>
      </c>
      <c r="E27" s="18"/>
      <c r="F27" s="18"/>
      <c r="G27" s="18"/>
      <c r="H27" s="18"/>
      <c r="I27" s="18"/>
      <c r="J27" s="9"/>
    </row>
    <row r="28" spans="1:10" s="14" customFormat="1" x14ac:dyDescent="0.25">
      <c r="A28" s="9"/>
      <c r="B28" s="13"/>
      <c r="C28" s="17"/>
      <c r="D28" s="18"/>
      <c r="E28" s="18"/>
      <c r="F28" s="18"/>
      <c r="G28" s="18"/>
      <c r="H28" s="18"/>
      <c r="I28" s="18"/>
      <c r="J28" s="9"/>
    </row>
    <row r="29" spans="1:10" s="14" customFormat="1" x14ac:dyDescent="0.25">
      <c r="A29" s="9"/>
      <c r="B29" s="13" t="s">
        <v>28</v>
      </c>
      <c r="C29" s="17"/>
      <c r="D29" s="21">
        <v>0.03</v>
      </c>
      <c r="E29" s="18" t="s">
        <v>32</v>
      </c>
      <c r="F29" s="18"/>
      <c r="G29" s="18"/>
      <c r="H29" s="18"/>
      <c r="I29" s="18"/>
      <c r="J29" s="9"/>
    </row>
    <row r="30" spans="1:10" s="14" customFormat="1" x14ac:dyDescent="0.25">
      <c r="A30" s="9"/>
      <c r="B30" s="13"/>
      <c r="C30" s="17"/>
      <c r="D30" s="18"/>
      <c r="E30" s="18"/>
      <c r="F30" s="18"/>
      <c r="G30" s="18"/>
      <c r="H30" s="18"/>
      <c r="I30" s="18"/>
      <c r="J30" s="9"/>
    </row>
    <row r="31" spans="1:10" s="14" customFormat="1" x14ac:dyDescent="0.25">
      <c r="A31" s="9"/>
      <c r="B31" s="13" t="s">
        <v>29</v>
      </c>
      <c r="C31" s="17"/>
      <c r="D31" s="18" t="s">
        <v>45</v>
      </c>
      <c r="E31" s="18"/>
      <c r="F31" s="18"/>
      <c r="G31" s="18"/>
      <c r="H31" s="18"/>
      <c r="I31" s="18"/>
      <c r="J31" s="9"/>
    </row>
    <row r="32" spans="1:10" s="14" customFormat="1" x14ac:dyDescent="0.25">
      <c r="A32" s="9"/>
      <c r="B32" s="13"/>
      <c r="C32" s="17"/>
      <c r="D32" s="18"/>
      <c r="E32" s="18"/>
      <c r="F32" s="18"/>
      <c r="G32" s="18"/>
      <c r="H32" s="18"/>
      <c r="I32" s="18"/>
      <c r="J32" s="9"/>
    </row>
    <row r="33" spans="1:10" s="14" customFormat="1" x14ac:dyDescent="0.25">
      <c r="A33" s="9"/>
      <c r="B33" s="13" t="s">
        <v>30</v>
      </c>
      <c r="C33" s="17"/>
      <c r="D33" s="18" t="s">
        <v>46</v>
      </c>
      <c r="E33" s="18"/>
      <c r="F33" s="18"/>
      <c r="G33" s="18"/>
      <c r="H33" s="18"/>
      <c r="I33" s="18"/>
      <c r="J33" s="9"/>
    </row>
    <row r="34" spans="1:10" s="14" customFormat="1" x14ac:dyDescent="0.25">
      <c r="A34" s="9"/>
      <c r="B34" s="13"/>
      <c r="C34" s="17"/>
      <c r="D34" s="18"/>
      <c r="E34" s="18"/>
      <c r="F34" s="18"/>
      <c r="G34" s="18"/>
      <c r="H34" s="18"/>
      <c r="I34" s="18"/>
      <c r="J34" s="9"/>
    </row>
    <row r="35" spans="1:10" s="14" customFormat="1" x14ac:dyDescent="0.25">
      <c r="A35" s="9"/>
      <c r="B35" s="13" t="s">
        <v>47</v>
      </c>
      <c r="C35" s="17"/>
      <c r="D35" s="18" t="s">
        <v>48</v>
      </c>
      <c r="E35" s="18"/>
      <c r="F35" s="18"/>
      <c r="G35" s="18"/>
      <c r="H35" s="18"/>
      <c r="I35" s="18"/>
      <c r="J35" s="9"/>
    </row>
    <row r="36" spans="1:10" x14ac:dyDescent="0.25">
      <c r="B36" s="19"/>
      <c r="C36" s="12"/>
      <c r="D36" s="12"/>
      <c r="E36" s="12"/>
      <c r="F36" s="12"/>
      <c r="G36" s="12"/>
      <c r="H36" s="12"/>
      <c r="I36" s="12"/>
    </row>
    <row r="37" spans="1:10" x14ac:dyDescent="0.25">
      <c r="B37" s="22" t="s">
        <v>33</v>
      </c>
      <c r="C37" s="12"/>
      <c r="D37" s="12"/>
      <c r="E37" s="12"/>
      <c r="F37" s="12"/>
      <c r="G37" s="12"/>
      <c r="H37" s="12"/>
      <c r="I37" s="12"/>
    </row>
    <row r="38" spans="1:10" x14ac:dyDescent="0.25">
      <c r="B38" s="19"/>
      <c r="C38" s="12"/>
      <c r="D38" s="12"/>
      <c r="E38" s="12"/>
      <c r="F38" s="12"/>
      <c r="G38" s="12"/>
      <c r="H38" s="12"/>
      <c r="I38" s="12"/>
    </row>
    <row r="39" spans="1:10" ht="20.25" x14ac:dyDescent="0.35">
      <c r="B39" s="19" t="s">
        <v>34</v>
      </c>
      <c r="C39" s="12">
        <v>13.4</v>
      </c>
      <c r="D39" s="12"/>
      <c r="E39" s="12"/>
      <c r="F39" s="12"/>
      <c r="G39" s="12"/>
      <c r="H39" s="12"/>
      <c r="I39" s="12"/>
    </row>
    <row r="40" spans="1:10" x14ac:dyDescent="0.25">
      <c r="B40" s="19"/>
      <c r="C40" s="12"/>
      <c r="D40" s="12"/>
      <c r="E40" s="12"/>
      <c r="F40" s="12"/>
      <c r="G40" s="12"/>
      <c r="H40" s="12"/>
      <c r="I40" s="12"/>
    </row>
    <row r="41" spans="1:10" x14ac:dyDescent="0.25">
      <c r="B41" s="22" t="s">
        <v>35</v>
      </c>
      <c r="C41" s="12"/>
      <c r="D41" s="12"/>
      <c r="E41" s="12"/>
      <c r="F41" s="12"/>
      <c r="G41" s="12"/>
      <c r="H41" s="12"/>
      <c r="I41" s="12"/>
    </row>
    <row r="42" spans="1:10" x14ac:dyDescent="0.25">
      <c r="B42" s="19"/>
      <c r="C42" s="12"/>
      <c r="D42" s="12"/>
      <c r="E42" s="12"/>
      <c r="F42" s="12"/>
      <c r="G42" s="12"/>
      <c r="H42" s="12"/>
      <c r="I42" s="12"/>
    </row>
    <row r="43" spans="1:10" x14ac:dyDescent="0.25">
      <c r="B43" s="19" t="s">
        <v>36</v>
      </c>
      <c r="C43" s="12"/>
      <c r="D43" s="12"/>
      <c r="E43" s="12"/>
      <c r="F43" s="23">
        <v>275000</v>
      </c>
      <c r="G43" s="12"/>
      <c r="H43" s="12"/>
      <c r="I43" s="12"/>
    </row>
    <row r="44" spans="1:10" x14ac:dyDescent="0.25">
      <c r="B44" s="19"/>
      <c r="C44" s="12"/>
      <c r="D44" s="12"/>
      <c r="E44" s="12"/>
      <c r="F44" s="12"/>
      <c r="G44" s="12"/>
      <c r="H44" s="12"/>
      <c r="I44" s="12"/>
    </row>
    <row r="45" spans="1:10" x14ac:dyDescent="0.25">
      <c r="B45" s="22" t="s">
        <v>37</v>
      </c>
      <c r="C45" s="12"/>
      <c r="D45" s="12"/>
      <c r="E45" s="12"/>
      <c r="F45" s="12"/>
      <c r="G45" s="12"/>
      <c r="H45" s="12"/>
      <c r="I45" s="12"/>
    </row>
    <row r="46" spans="1:10" x14ac:dyDescent="0.25">
      <c r="B46" s="19"/>
      <c r="C46" s="12"/>
      <c r="D46" s="12"/>
      <c r="E46" s="12"/>
      <c r="F46" s="12"/>
      <c r="G46" s="12"/>
      <c r="H46" s="12"/>
      <c r="I46" s="12"/>
    </row>
    <row r="47" spans="1:10" x14ac:dyDescent="0.25">
      <c r="B47" s="19"/>
      <c r="C47" s="12"/>
      <c r="D47" s="12"/>
      <c r="E47" s="24" t="s">
        <v>8</v>
      </c>
      <c r="F47" s="24" t="s">
        <v>9</v>
      </c>
      <c r="G47" s="12"/>
      <c r="H47" s="12"/>
      <c r="I47" s="12"/>
    </row>
    <row r="48" spans="1:10" x14ac:dyDescent="0.25">
      <c r="B48" s="27" t="s">
        <v>38</v>
      </c>
      <c r="C48" s="28"/>
      <c r="D48" s="29"/>
      <c r="E48" s="25">
        <v>60</v>
      </c>
      <c r="F48" s="25">
        <v>56</v>
      </c>
      <c r="G48" s="12"/>
      <c r="H48" s="12"/>
      <c r="I48" s="12"/>
    </row>
    <row r="49" spans="1:9" x14ac:dyDescent="0.25">
      <c r="B49" s="27" t="s">
        <v>15</v>
      </c>
      <c r="C49" s="28"/>
      <c r="D49" s="29"/>
      <c r="E49" s="25">
        <v>20</v>
      </c>
      <c r="F49" s="25">
        <v>17</v>
      </c>
      <c r="G49" s="12"/>
      <c r="H49" s="12"/>
      <c r="I49" s="12"/>
    </row>
    <row r="50" spans="1:9" x14ac:dyDescent="0.25">
      <c r="B50" s="27" t="s">
        <v>39</v>
      </c>
      <c r="C50" s="28"/>
      <c r="D50" s="29"/>
      <c r="E50" s="26">
        <v>70000</v>
      </c>
      <c r="F50" s="26">
        <v>64000</v>
      </c>
      <c r="G50" s="12"/>
      <c r="H50" s="12"/>
      <c r="I50" s="12"/>
    </row>
    <row r="51" spans="1:9" x14ac:dyDescent="0.25">
      <c r="B51" s="27" t="s">
        <v>40</v>
      </c>
      <c r="C51" s="28"/>
      <c r="D51" s="29"/>
      <c r="E51" s="26">
        <v>55000</v>
      </c>
      <c r="F51" s="26">
        <v>41000</v>
      </c>
      <c r="G51" s="12"/>
      <c r="H51" s="12"/>
      <c r="I51" s="12"/>
    </row>
    <row r="52" spans="1:9" x14ac:dyDescent="0.25">
      <c r="B52" s="19"/>
      <c r="C52" s="12"/>
      <c r="D52" s="12"/>
      <c r="E52" s="12"/>
      <c r="F52" s="12"/>
      <c r="G52" s="12"/>
      <c r="H52" s="12"/>
      <c r="I52" s="12"/>
    </row>
    <row r="53" spans="1:9" x14ac:dyDescent="0.25">
      <c r="A53" s="2" t="s">
        <v>1</v>
      </c>
      <c r="B53" s="5" t="s">
        <v>14</v>
      </c>
      <c r="C53" s="2" t="s">
        <v>41</v>
      </c>
    </row>
    <row r="55" spans="1:9" x14ac:dyDescent="0.25">
      <c r="C55" s="67" t="s">
        <v>13</v>
      </c>
      <c r="D55" s="67"/>
      <c r="E55" s="67"/>
      <c r="F55" s="67"/>
      <c r="G55" s="67"/>
      <c r="H55" s="67"/>
      <c r="I55" s="67"/>
    </row>
    <row r="57" spans="1:9" x14ac:dyDescent="0.25">
      <c r="A57" s="2" t="s">
        <v>3</v>
      </c>
      <c r="B57" s="5" t="s">
        <v>2</v>
      </c>
      <c r="C57" s="10" t="s">
        <v>42</v>
      </c>
    </row>
    <row r="58" spans="1:9" x14ac:dyDescent="0.25">
      <c r="B58" s="5"/>
      <c r="C58" s="10" t="s">
        <v>43</v>
      </c>
    </row>
    <row r="60" spans="1:9" x14ac:dyDescent="0.25">
      <c r="C60" s="67" t="s">
        <v>50</v>
      </c>
      <c r="D60" s="67"/>
      <c r="E60" s="67"/>
      <c r="F60" s="67"/>
      <c r="G60" s="67"/>
      <c r="H60" s="67"/>
      <c r="I60" s="67"/>
    </row>
  </sheetData>
  <mergeCells count="3">
    <mergeCell ref="C5:H5"/>
    <mergeCell ref="C55:I55"/>
    <mergeCell ref="C60:I6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711B-6745-40A1-A7E5-E03CF694EB88}">
  <dimension ref="A1:M60"/>
  <sheetViews>
    <sheetView workbookViewId="0">
      <selection activeCell="N21" sqref="N21"/>
    </sheetView>
  </sheetViews>
  <sheetFormatPr defaultColWidth="8.85546875" defaultRowHeight="15.75" x14ac:dyDescent="0.25"/>
  <cols>
    <col min="1" max="1" width="3.5703125" style="2" customWidth="1"/>
    <col min="2" max="4" width="11.140625" style="2" customWidth="1"/>
    <col min="5" max="6" width="15.85546875" style="2" customWidth="1"/>
    <col min="7" max="7" width="11.140625" style="2" customWidth="1"/>
    <col min="8" max="9" width="8.85546875" style="2"/>
    <col min="10" max="10" width="2.5703125" style="2" customWidth="1"/>
    <col min="11" max="11" width="8.85546875" style="1"/>
    <col min="12" max="12" width="12.5703125" style="1" customWidth="1"/>
    <col min="13" max="13" width="13.7109375" style="1" bestFit="1" customWidth="1"/>
    <col min="14" max="16384" width="8.85546875" style="1"/>
  </cols>
  <sheetData>
    <row r="1" spans="1:13" x14ac:dyDescent="0.25">
      <c r="A1" s="2" t="s">
        <v>16</v>
      </c>
      <c r="K1" s="30" t="s">
        <v>16</v>
      </c>
    </row>
    <row r="2" spans="1:13" x14ac:dyDescent="0.25">
      <c r="A2" s="2" t="s">
        <v>12</v>
      </c>
      <c r="K2" s="1" t="s">
        <v>12</v>
      </c>
    </row>
    <row r="3" spans="1:13" ht="18.399999999999999" customHeight="1" x14ac:dyDescent="0.3">
      <c r="A3" s="3"/>
    </row>
    <row r="4" spans="1:13" ht="18.399999999999999" customHeight="1" x14ac:dyDescent="0.25">
      <c r="A4" s="4"/>
      <c r="K4" s="1" t="s">
        <v>44</v>
      </c>
    </row>
    <row r="5" spans="1:13" x14ac:dyDescent="0.25">
      <c r="A5" s="4"/>
      <c r="B5" s="5" t="s">
        <v>4</v>
      </c>
      <c r="C5" s="66" t="s">
        <v>0</v>
      </c>
      <c r="D5" s="66"/>
      <c r="E5" s="66"/>
      <c r="F5" s="66"/>
      <c r="G5" s="66"/>
      <c r="H5" s="66"/>
    </row>
    <row r="6" spans="1:13" x14ac:dyDescent="0.25">
      <c r="K6" s="1" t="s">
        <v>117</v>
      </c>
      <c r="M6" s="59">
        <f>F43</f>
        <v>275000</v>
      </c>
    </row>
    <row r="7" spans="1:13" x14ac:dyDescent="0.25">
      <c r="B7" s="11" t="s">
        <v>5</v>
      </c>
    </row>
    <row r="8" spans="1:13" x14ac:dyDescent="0.25">
      <c r="K8" s="1" t="s">
        <v>119</v>
      </c>
      <c r="L8" s="1" t="s">
        <v>120</v>
      </c>
      <c r="M8" s="60">
        <f>0.015*E50*(1.025^4)*25*(0.97^0)*(1.05^-5)*C39</f>
        <v>304216.71493616333</v>
      </c>
    </row>
    <row r="9" spans="1:13" x14ac:dyDescent="0.25">
      <c r="B9" s="2" t="s">
        <v>17</v>
      </c>
      <c r="E9" s="2" t="s">
        <v>21</v>
      </c>
      <c r="L9" s="1" t="s">
        <v>121</v>
      </c>
      <c r="M9" s="1">
        <v>0</v>
      </c>
    </row>
    <row r="10" spans="1:13" x14ac:dyDescent="0.25">
      <c r="L10" s="1" t="s">
        <v>122</v>
      </c>
      <c r="M10" s="60">
        <f>M8+M9</f>
        <v>304216.71493616333</v>
      </c>
    </row>
    <row r="11" spans="1:13" x14ac:dyDescent="0.25">
      <c r="B11" s="2" t="s">
        <v>18</v>
      </c>
      <c r="E11" s="2" t="s">
        <v>22</v>
      </c>
      <c r="K11" s="1" t="s">
        <v>123</v>
      </c>
      <c r="L11" s="1" t="s">
        <v>120</v>
      </c>
      <c r="M11" s="60">
        <f>0.015*F50*(1.025^8)*26*(0.97^4)*(1.05^-9)*C39</f>
        <v>232553.85758237948</v>
      </c>
    </row>
    <row r="12" spans="1:13" x14ac:dyDescent="0.25">
      <c r="L12" s="1" t="s">
        <v>124</v>
      </c>
      <c r="M12" s="60">
        <f>1.02*(F51+F50*0.04)</f>
        <v>44431.200000000004</v>
      </c>
    </row>
    <row r="13" spans="1:13" x14ac:dyDescent="0.25">
      <c r="B13" s="2" t="s">
        <v>11</v>
      </c>
      <c r="E13" s="2" t="s">
        <v>49</v>
      </c>
      <c r="L13" s="1" t="s">
        <v>125</v>
      </c>
      <c r="M13" s="60">
        <f>1.02*(M12+F$50*0.04*1.025)</f>
        <v>47996.304000000004</v>
      </c>
    </row>
    <row r="14" spans="1:13" x14ac:dyDescent="0.25">
      <c r="L14" s="1" t="s">
        <v>126</v>
      </c>
      <c r="M14" s="60">
        <f>1.02*(M13+F$50*0.04*1.025^2)</f>
        <v>51699.622080000001</v>
      </c>
    </row>
    <row r="15" spans="1:13" x14ac:dyDescent="0.25">
      <c r="B15" s="2" t="s">
        <v>19</v>
      </c>
      <c r="E15" s="2" t="s">
        <v>23</v>
      </c>
      <c r="L15" s="1" t="s">
        <v>127</v>
      </c>
      <c r="M15" s="60">
        <f>1.02*(M14+F$50*0.04*1.025^3)</f>
        <v>55545.591321599997</v>
      </c>
    </row>
    <row r="16" spans="1:13" x14ac:dyDescent="0.25">
      <c r="L16" s="1" t="s">
        <v>121</v>
      </c>
      <c r="M16" s="60">
        <f>0.03*M12/1.05+0.97*0.03*M13/(1.05^2)+(0.97^2)*0.03*M14/(1.05^3)+(0.97^3)*0.03*M15/(1.05^4)</f>
        <v>5048.1301904276734</v>
      </c>
    </row>
    <row r="17" spans="1:13" x14ac:dyDescent="0.25">
      <c r="B17" s="2" t="s">
        <v>10</v>
      </c>
      <c r="E17" s="2" t="s">
        <v>6</v>
      </c>
      <c r="L17" s="1" t="s">
        <v>122</v>
      </c>
      <c r="M17" s="60">
        <f>M11+M16</f>
        <v>237601.98777280716</v>
      </c>
    </row>
    <row r="18" spans="1:13" x14ac:dyDescent="0.25">
      <c r="K18" s="1" t="s">
        <v>128</v>
      </c>
      <c r="M18" s="60">
        <f>M10+M17</f>
        <v>541818.70270897052</v>
      </c>
    </row>
    <row r="19" spans="1:13" x14ac:dyDescent="0.25">
      <c r="B19" s="8" t="s">
        <v>20</v>
      </c>
      <c r="C19" s="7"/>
      <c r="E19" s="2" t="s">
        <v>24</v>
      </c>
      <c r="L19" s="1" t="s">
        <v>129</v>
      </c>
      <c r="M19" s="1">
        <f>1.05/1.025-1</f>
        <v>2.4390243902439046E-2</v>
      </c>
    </row>
    <row r="20" spans="1:13" x14ac:dyDescent="0.25">
      <c r="L20" s="1" t="s">
        <v>130</v>
      </c>
      <c r="M20" s="1">
        <f>(1-0.03)*1.025/1.05</f>
        <v>0.94690476190476169</v>
      </c>
    </row>
    <row r="21" spans="1:13" s="14" customFormat="1" x14ac:dyDescent="0.25">
      <c r="A21" s="9"/>
      <c r="B21" s="16" t="s">
        <v>7</v>
      </c>
      <c r="C21" s="15"/>
      <c r="D21" s="9"/>
      <c r="E21" s="9"/>
      <c r="F21" s="9"/>
      <c r="G21" s="9"/>
      <c r="H21" s="9"/>
      <c r="I21" s="9"/>
      <c r="J21" s="9"/>
      <c r="L21" s="62" t="s">
        <v>132</v>
      </c>
      <c r="M21" s="61">
        <f>(1-(1+M19)^(-5))*(1+M19)/M19</f>
        <v>4.7675065302008939</v>
      </c>
    </row>
    <row r="22" spans="1:13" s="14" customFormat="1" x14ac:dyDescent="0.25">
      <c r="A22" s="9"/>
      <c r="B22" s="6"/>
      <c r="C22" s="15"/>
      <c r="D22" s="9"/>
      <c r="E22" s="9"/>
      <c r="F22" s="9"/>
      <c r="G22" s="9"/>
      <c r="H22" s="9"/>
      <c r="I22" s="9"/>
      <c r="J22" s="9"/>
      <c r="L22" s="14" t="s">
        <v>131</v>
      </c>
      <c r="M22" s="63">
        <f>E50*M21</f>
        <v>333725.45711406256</v>
      </c>
    </row>
    <row r="23" spans="1:13" s="14" customFormat="1" x14ac:dyDescent="0.25">
      <c r="A23" s="9"/>
      <c r="B23" s="13" t="s">
        <v>26</v>
      </c>
      <c r="C23" s="17"/>
      <c r="D23" s="20">
        <v>0.05</v>
      </c>
      <c r="E23" s="18" t="s">
        <v>31</v>
      </c>
      <c r="F23" s="18"/>
      <c r="G23" s="18"/>
      <c r="H23" s="18"/>
      <c r="I23" s="18"/>
      <c r="J23" s="9"/>
      <c r="L23" s="14" t="s">
        <v>133</v>
      </c>
      <c r="M23" s="63">
        <f>F50*(1+M20+M20^2+M20^3+M20^4*M21)</f>
        <v>481622.93234319997</v>
      </c>
    </row>
    <row r="24" spans="1:13" s="14" customFormat="1" x14ac:dyDescent="0.25">
      <c r="A24" s="9"/>
      <c r="B24" s="13"/>
      <c r="C24" s="17"/>
      <c r="D24" s="18"/>
      <c r="E24" s="18"/>
      <c r="F24" s="18"/>
      <c r="G24" s="18"/>
      <c r="H24" s="18"/>
      <c r="I24" s="18"/>
      <c r="J24" s="9"/>
      <c r="K24" s="14" t="s">
        <v>134</v>
      </c>
      <c r="M24" s="63">
        <f>M22+M23</f>
        <v>815348.38945726259</v>
      </c>
    </row>
    <row r="25" spans="1:13" s="14" customFormat="1" x14ac:dyDescent="0.25">
      <c r="A25" s="9"/>
      <c r="B25" s="13" t="s">
        <v>25</v>
      </c>
      <c r="C25" s="17"/>
      <c r="D25" s="20">
        <v>2.5000000000000001E-2</v>
      </c>
      <c r="E25" s="18" t="s">
        <v>31</v>
      </c>
      <c r="F25" s="18"/>
      <c r="G25" s="18"/>
      <c r="H25" s="18"/>
      <c r="I25" s="18"/>
      <c r="J25" s="9"/>
      <c r="K25" s="14" t="s">
        <v>135</v>
      </c>
      <c r="M25" s="63">
        <f>0.04*M24</f>
        <v>32613.935578290504</v>
      </c>
    </row>
    <row r="26" spans="1:13" s="14" customFormat="1" x14ac:dyDescent="0.25">
      <c r="A26" s="9"/>
      <c r="B26" s="13"/>
      <c r="C26" s="17"/>
      <c r="D26" s="18"/>
      <c r="E26" s="18"/>
      <c r="F26" s="18"/>
      <c r="G26" s="18"/>
      <c r="H26" s="18"/>
      <c r="I26" s="18"/>
      <c r="J26" s="9"/>
      <c r="K26" s="14" t="s">
        <v>118</v>
      </c>
      <c r="M26" s="64">
        <f>(M18-M6-M25)*(E50+F50)/M24</f>
        <v>38490.83312276061</v>
      </c>
    </row>
    <row r="27" spans="1:13" s="14" customFormat="1" x14ac:dyDescent="0.25">
      <c r="A27" s="9"/>
      <c r="B27" s="13" t="s">
        <v>27</v>
      </c>
      <c r="C27" s="17"/>
      <c r="D27" s="18">
        <v>65</v>
      </c>
      <c r="E27" s="18"/>
      <c r="F27" s="18"/>
      <c r="G27" s="18"/>
      <c r="H27" s="18"/>
      <c r="I27" s="18"/>
      <c r="J27" s="9"/>
    </row>
    <row r="28" spans="1:13" s="14" customFormat="1" x14ac:dyDescent="0.25">
      <c r="A28" s="9"/>
      <c r="B28" s="13"/>
      <c r="C28" s="17"/>
      <c r="D28" s="18"/>
      <c r="E28" s="18"/>
      <c r="F28" s="18"/>
      <c r="G28" s="18"/>
      <c r="H28" s="18"/>
      <c r="I28" s="18"/>
      <c r="J28" s="9"/>
    </row>
    <row r="29" spans="1:13" s="14" customFormat="1" x14ac:dyDescent="0.25">
      <c r="A29" s="9"/>
      <c r="B29" s="13" t="s">
        <v>28</v>
      </c>
      <c r="C29" s="17"/>
      <c r="D29" s="21">
        <v>0.03</v>
      </c>
      <c r="E29" s="18" t="s">
        <v>32</v>
      </c>
      <c r="F29" s="18"/>
      <c r="G29" s="18"/>
      <c r="H29" s="18"/>
      <c r="I29" s="18"/>
      <c r="J29" s="9"/>
    </row>
    <row r="30" spans="1:13" s="14" customFormat="1" x14ac:dyDescent="0.25">
      <c r="A30" s="9"/>
      <c r="B30" s="13"/>
      <c r="C30" s="17"/>
      <c r="D30" s="18"/>
      <c r="E30" s="18"/>
      <c r="F30" s="18"/>
      <c r="G30" s="18"/>
      <c r="H30" s="18"/>
      <c r="I30" s="18"/>
      <c r="J30" s="9"/>
    </row>
    <row r="31" spans="1:13" s="14" customFormat="1" x14ac:dyDescent="0.25">
      <c r="A31" s="9"/>
      <c r="B31" s="13" t="s">
        <v>29</v>
      </c>
      <c r="C31" s="17"/>
      <c r="D31" s="18" t="s">
        <v>45</v>
      </c>
      <c r="E31" s="18"/>
      <c r="F31" s="18"/>
      <c r="G31" s="18"/>
      <c r="H31" s="18"/>
      <c r="I31" s="18"/>
      <c r="J31" s="9"/>
    </row>
    <row r="32" spans="1:13" s="14" customFormat="1" x14ac:dyDescent="0.25">
      <c r="A32" s="9"/>
      <c r="B32" s="13"/>
      <c r="C32" s="17"/>
      <c r="D32" s="18"/>
      <c r="E32" s="18"/>
      <c r="F32" s="18"/>
      <c r="G32" s="18"/>
      <c r="H32" s="18"/>
      <c r="I32" s="18"/>
      <c r="J32" s="9"/>
    </row>
    <row r="33" spans="1:10" s="14" customFormat="1" x14ac:dyDescent="0.25">
      <c r="A33" s="9"/>
      <c r="B33" s="13" t="s">
        <v>30</v>
      </c>
      <c r="C33" s="17"/>
      <c r="D33" s="18" t="s">
        <v>46</v>
      </c>
      <c r="E33" s="18"/>
      <c r="F33" s="18"/>
      <c r="G33" s="18"/>
      <c r="H33" s="18"/>
      <c r="I33" s="18"/>
      <c r="J33" s="9"/>
    </row>
    <row r="34" spans="1:10" s="14" customFormat="1" x14ac:dyDescent="0.25">
      <c r="A34" s="9"/>
      <c r="B34" s="13"/>
      <c r="C34" s="17"/>
      <c r="D34" s="18"/>
      <c r="E34" s="18"/>
      <c r="F34" s="18"/>
      <c r="G34" s="18"/>
      <c r="H34" s="18"/>
      <c r="I34" s="18"/>
      <c r="J34" s="9"/>
    </row>
    <row r="35" spans="1:10" s="14" customFormat="1" x14ac:dyDescent="0.25">
      <c r="A35" s="9"/>
      <c r="B35" s="13" t="s">
        <v>47</v>
      </c>
      <c r="C35" s="17"/>
      <c r="D35" s="18" t="s">
        <v>48</v>
      </c>
      <c r="E35" s="18"/>
      <c r="F35" s="18"/>
      <c r="G35" s="18"/>
      <c r="H35" s="18"/>
      <c r="I35" s="18"/>
      <c r="J35" s="9"/>
    </row>
    <row r="36" spans="1:10" x14ac:dyDescent="0.25">
      <c r="B36" s="19"/>
      <c r="C36" s="12"/>
      <c r="D36" s="12"/>
      <c r="E36" s="12"/>
      <c r="F36" s="12"/>
      <c r="G36" s="12"/>
      <c r="H36" s="12"/>
      <c r="I36" s="12"/>
    </row>
    <row r="37" spans="1:10" x14ac:dyDescent="0.25">
      <c r="B37" s="22" t="s">
        <v>33</v>
      </c>
      <c r="C37" s="12"/>
      <c r="D37" s="12"/>
      <c r="E37" s="12"/>
      <c r="F37" s="12"/>
      <c r="G37" s="12"/>
      <c r="H37" s="12"/>
      <c r="I37" s="12"/>
    </row>
    <row r="38" spans="1:10" x14ac:dyDescent="0.25">
      <c r="B38" s="19"/>
      <c r="C38" s="12"/>
      <c r="D38" s="12"/>
      <c r="E38" s="12"/>
      <c r="F38" s="12"/>
      <c r="G38" s="12"/>
      <c r="H38" s="12"/>
      <c r="I38" s="12"/>
    </row>
    <row r="39" spans="1:10" ht="20.25" x14ac:dyDescent="0.35">
      <c r="B39" s="19" t="s">
        <v>34</v>
      </c>
      <c r="C39" s="12">
        <v>13.4</v>
      </c>
      <c r="D39" s="12"/>
      <c r="E39" s="12"/>
      <c r="F39" s="12"/>
      <c r="G39" s="12"/>
      <c r="H39" s="12"/>
      <c r="I39" s="12"/>
    </row>
    <row r="40" spans="1:10" x14ac:dyDescent="0.25">
      <c r="B40" s="19"/>
      <c r="C40" s="12"/>
      <c r="D40" s="12"/>
      <c r="E40" s="12"/>
      <c r="F40" s="12"/>
      <c r="G40" s="12"/>
      <c r="H40" s="12"/>
      <c r="I40" s="12"/>
    </row>
    <row r="41" spans="1:10" x14ac:dyDescent="0.25">
      <c r="B41" s="22" t="s">
        <v>35</v>
      </c>
      <c r="C41" s="12"/>
      <c r="D41" s="12"/>
      <c r="E41" s="12"/>
      <c r="F41" s="12"/>
      <c r="G41" s="12"/>
      <c r="H41" s="12"/>
      <c r="I41" s="12"/>
    </row>
    <row r="42" spans="1:10" x14ac:dyDescent="0.25">
      <c r="B42" s="19"/>
      <c r="C42" s="12"/>
      <c r="D42" s="12"/>
      <c r="E42" s="12"/>
      <c r="F42" s="12"/>
      <c r="G42" s="12"/>
      <c r="H42" s="12"/>
      <c r="I42" s="12"/>
    </row>
    <row r="43" spans="1:10" x14ac:dyDescent="0.25">
      <c r="B43" s="19" t="s">
        <v>36</v>
      </c>
      <c r="C43" s="12"/>
      <c r="D43" s="12"/>
      <c r="E43" s="12"/>
      <c r="F43" s="23">
        <v>275000</v>
      </c>
      <c r="G43" s="12"/>
      <c r="H43" s="12"/>
      <c r="I43" s="12"/>
    </row>
    <row r="44" spans="1:10" x14ac:dyDescent="0.25">
      <c r="B44" s="19"/>
      <c r="C44" s="12"/>
      <c r="D44" s="12"/>
      <c r="E44" s="12"/>
      <c r="F44" s="12"/>
      <c r="G44" s="12"/>
      <c r="H44" s="12"/>
      <c r="I44" s="12"/>
    </row>
    <row r="45" spans="1:10" x14ac:dyDescent="0.25">
      <c r="B45" s="22" t="s">
        <v>37</v>
      </c>
      <c r="C45" s="12"/>
      <c r="D45" s="12"/>
      <c r="E45" s="12"/>
      <c r="F45" s="12"/>
      <c r="G45" s="12"/>
      <c r="H45" s="12"/>
      <c r="I45" s="12"/>
    </row>
    <row r="46" spans="1:10" x14ac:dyDescent="0.25">
      <c r="B46" s="19"/>
      <c r="C46" s="12"/>
      <c r="D46" s="12"/>
      <c r="E46" s="12"/>
      <c r="F46" s="12"/>
      <c r="G46" s="12"/>
      <c r="H46" s="12"/>
      <c r="I46" s="12"/>
    </row>
    <row r="47" spans="1:10" x14ac:dyDescent="0.25">
      <c r="B47" s="19"/>
      <c r="C47" s="12"/>
      <c r="D47" s="12"/>
      <c r="E47" s="56" t="s">
        <v>8</v>
      </c>
      <c r="F47" s="56" t="s">
        <v>9</v>
      </c>
      <c r="G47" s="12"/>
      <c r="H47" s="12"/>
      <c r="I47" s="12"/>
    </row>
    <row r="48" spans="1:10" x14ac:dyDescent="0.25">
      <c r="B48" s="27" t="s">
        <v>38</v>
      </c>
      <c r="C48" s="28"/>
      <c r="D48" s="29"/>
      <c r="E48" s="55">
        <v>60</v>
      </c>
      <c r="F48" s="55">
        <v>56</v>
      </c>
      <c r="G48" s="12"/>
      <c r="H48" s="12"/>
      <c r="I48" s="12"/>
    </row>
    <row r="49" spans="1:9" x14ac:dyDescent="0.25">
      <c r="B49" s="27" t="s">
        <v>15</v>
      </c>
      <c r="C49" s="28"/>
      <c r="D49" s="29"/>
      <c r="E49" s="55">
        <v>20</v>
      </c>
      <c r="F49" s="55">
        <v>17</v>
      </c>
      <c r="G49" s="12"/>
      <c r="H49" s="12"/>
      <c r="I49" s="12"/>
    </row>
    <row r="50" spans="1:9" x14ac:dyDescent="0.25">
      <c r="B50" s="27" t="s">
        <v>39</v>
      </c>
      <c r="C50" s="28"/>
      <c r="D50" s="29"/>
      <c r="E50" s="26">
        <v>70000</v>
      </c>
      <c r="F50" s="26">
        <v>64000</v>
      </c>
      <c r="G50" s="12"/>
      <c r="H50" s="12"/>
      <c r="I50" s="12"/>
    </row>
    <row r="51" spans="1:9" x14ac:dyDescent="0.25">
      <c r="B51" s="27" t="s">
        <v>40</v>
      </c>
      <c r="C51" s="28"/>
      <c r="D51" s="29"/>
      <c r="E51" s="26">
        <v>55000</v>
      </c>
      <c r="F51" s="26">
        <v>41000</v>
      </c>
      <c r="G51" s="12"/>
      <c r="H51" s="12"/>
      <c r="I51" s="12"/>
    </row>
    <row r="52" spans="1:9" x14ac:dyDescent="0.25">
      <c r="B52" s="19"/>
      <c r="C52" s="12"/>
      <c r="D52" s="12"/>
      <c r="E52" s="12"/>
      <c r="F52" s="12"/>
      <c r="G52" s="12"/>
      <c r="H52" s="12"/>
      <c r="I52" s="12"/>
    </row>
    <row r="53" spans="1:9" x14ac:dyDescent="0.25">
      <c r="A53" s="2" t="s">
        <v>1</v>
      </c>
      <c r="B53" s="5" t="s">
        <v>14</v>
      </c>
      <c r="C53" s="2" t="s">
        <v>41</v>
      </c>
    </row>
    <row r="55" spans="1:9" x14ac:dyDescent="0.25">
      <c r="C55" s="67" t="s">
        <v>13</v>
      </c>
      <c r="D55" s="67"/>
      <c r="E55" s="67"/>
      <c r="F55" s="67"/>
      <c r="G55" s="67"/>
      <c r="H55" s="67"/>
      <c r="I55" s="67"/>
    </row>
    <row r="57" spans="1:9" x14ac:dyDescent="0.25">
      <c r="A57" s="2" t="s">
        <v>3</v>
      </c>
      <c r="B57" s="5" t="s">
        <v>2</v>
      </c>
      <c r="C57" s="10" t="s">
        <v>42</v>
      </c>
    </row>
    <row r="58" spans="1:9" x14ac:dyDescent="0.25">
      <c r="B58" s="5"/>
      <c r="C58" s="10" t="s">
        <v>43</v>
      </c>
    </row>
    <row r="60" spans="1:9" x14ac:dyDescent="0.25">
      <c r="C60" s="67" t="s">
        <v>50</v>
      </c>
      <c r="D60" s="67"/>
      <c r="E60" s="67"/>
      <c r="F60" s="67"/>
      <c r="G60" s="67"/>
      <c r="H60" s="67"/>
      <c r="I60" s="67"/>
    </row>
  </sheetData>
  <mergeCells count="3">
    <mergeCell ref="C5:H5"/>
    <mergeCell ref="C55:I55"/>
    <mergeCell ref="C60:I60"/>
  </mergeCells>
  <hyperlinks>
    <hyperlink ref="L21" r:id="rId1" xr:uid="{35C1B44A-3C0B-48D6-9C01-02B6A604CB41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1214-AA9A-4D38-8D7C-00F8B3A3B9BB}">
  <dimension ref="A1:V20"/>
  <sheetViews>
    <sheetView zoomScaleNormal="100" workbookViewId="0">
      <selection activeCell="N19" sqref="N19"/>
    </sheetView>
  </sheetViews>
  <sheetFormatPr defaultColWidth="9.28515625" defaultRowHeight="15.75" x14ac:dyDescent="0.25"/>
  <cols>
    <col min="1" max="1" width="3.7109375" style="32" customWidth="1"/>
    <col min="2" max="2" width="45.28515625" style="32" customWidth="1"/>
    <col min="3" max="7" width="17.140625" style="32" bestFit="1" customWidth="1"/>
    <col min="8" max="8" width="9" style="32" customWidth="1"/>
    <col min="9" max="9" width="1" style="33" customWidth="1"/>
    <col min="10" max="10" width="4" style="47" customWidth="1"/>
    <col min="11" max="21" width="9.28515625" style="47"/>
    <col min="22" max="22" width="1" style="34" customWidth="1"/>
    <col min="23" max="16384" width="9.28515625" style="47"/>
  </cols>
  <sheetData>
    <row r="1" spans="1:21" x14ac:dyDescent="0.25">
      <c r="A1" s="31" t="s">
        <v>51</v>
      </c>
      <c r="J1" s="31" t="s">
        <v>51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x14ac:dyDescent="0.25">
      <c r="A2" s="31" t="s">
        <v>52</v>
      </c>
      <c r="J2" s="31" t="s">
        <v>52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25">
      <c r="A3" s="31" t="s">
        <v>53</v>
      </c>
      <c r="J3" s="31" t="s">
        <v>53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x14ac:dyDescent="0.25"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x14ac:dyDescent="0.25">
      <c r="A5" s="35" t="s">
        <v>54</v>
      </c>
      <c r="J5" s="35" t="s">
        <v>55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x14ac:dyDescent="0.25">
      <c r="A6" s="36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5.75" customHeight="1" x14ac:dyDescent="0.25">
      <c r="A7" s="36" t="s">
        <v>56</v>
      </c>
      <c r="J7" s="32" t="s">
        <v>57</v>
      </c>
      <c r="K7" s="68" t="s">
        <v>58</v>
      </c>
      <c r="L7" s="68"/>
      <c r="M7" s="68"/>
      <c r="N7" s="68"/>
      <c r="O7" s="68"/>
      <c r="P7" s="68"/>
      <c r="Q7" s="68"/>
      <c r="R7" s="68"/>
      <c r="S7" s="68"/>
      <c r="T7" s="68"/>
      <c r="U7" s="68"/>
    </row>
    <row r="8" spans="1:21" x14ac:dyDescent="0.25">
      <c r="J8" s="32"/>
      <c r="K8" s="37"/>
      <c r="L8" s="32"/>
      <c r="M8" s="32"/>
      <c r="N8" s="32"/>
      <c r="O8" s="32"/>
      <c r="P8" s="38"/>
      <c r="Q8" s="39"/>
      <c r="R8" s="39"/>
      <c r="S8" s="39"/>
      <c r="T8" s="39"/>
      <c r="U8" s="39"/>
    </row>
    <row r="9" spans="1:21" x14ac:dyDescent="0.25">
      <c r="B9" s="40" t="s">
        <v>59</v>
      </c>
      <c r="C9" s="40"/>
      <c r="D9" s="40"/>
      <c r="E9" s="40"/>
      <c r="F9" s="40"/>
      <c r="G9" s="40"/>
      <c r="J9" s="32"/>
      <c r="K9" s="37" t="s">
        <v>60</v>
      </c>
      <c r="L9" s="32"/>
      <c r="M9" s="32"/>
      <c r="N9" s="32"/>
      <c r="O9" s="32"/>
      <c r="P9" s="38"/>
      <c r="Q9" s="39"/>
      <c r="R9" s="39"/>
      <c r="S9" s="39"/>
      <c r="T9" s="39"/>
      <c r="U9" s="39"/>
    </row>
    <row r="10" spans="1:21" x14ac:dyDescent="0.25">
      <c r="B10" s="41"/>
      <c r="C10" s="41"/>
      <c r="D10" s="41"/>
      <c r="E10" s="41"/>
      <c r="F10" s="41"/>
      <c r="G10" s="41"/>
      <c r="J10" s="32"/>
      <c r="K10" s="37"/>
      <c r="L10" s="32"/>
      <c r="M10" s="32"/>
      <c r="N10" s="32"/>
      <c r="O10" s="32"/>
      <c r="P10" s="42"/>
      <c r="Q10" s="39"/>
      <c r="R10" s="39"/>
      <c r="S10" s="39"/>
      <c r="T10" s="39"/>
      <c r="U10" s="39"/>
    </row>
    <row r="11" spans="1:21" x14ac:dyDescent="0.25">
      <c r="B11" s="43" t="s">
        <v>61</v>
      </c>
      <c r="C11" s="43">
        <v>1</v>
      </c>
      <c r="D11" s="43">
        <v>2</v>
      </c>
      <c r="E11" s="43">
        <v>3</v>
      </c>
      <c r="F11" s="43">
        <v>4</v>
      </c>
      <c r="G11" s="43">
        <v>5</v>
      </c>
      <c r="J11" s="32"/>
      <c r="K11" s="37" t="s">
        <v>62</v>
      </c>
      <c r="L11" s="32"/>
      <c r="M11" s="32"/>
      <c r="N11" s="32"/>
      <c r="O11" s="32"/>
      <c r="P11" s="42"/>
      <c r="Q11" s="39"/>
      <c r="R11" s="39"/>
      <c r="S11" s="39"/>
      <c r="T11" s="39"/>
      <c r="U11" s="39"/>
    </row>
    <row r="12" spans="1:21" ht="15.75" customHeight="1" x14ac:dyDescent="0.25">
      <c r="B12" s="43" t="s">
        <v>63</v>
      </c>
      <c r="C12" s="44">
        <v>10000</v>
      </c>
      <c r="D12" s="44">
        <v>10000</v>
      </c>
      <c r="E12" s="44">
        <v>8000</v>
      </c>
      <c r="F12" s="44">
        <v>4000</v>
      </c>
      <c r="G12" s="44">
        <v>2000</v>
      </c>
      <c r="J12" s="32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x14ac:dyDescent="0.25">
      <c r="B13" s="43" t="s">
        <v>64</v>
      </c>
      <c r="C13" s="43" t="s">
        <v>65</v>
      </c>
      <c r="D13" s="43" t="s">
        <v>66</v>
      </c>
      <c r="E13" s="43" t="s">
        <v>67</v>
      </c>
      <c r="F13" s="43" t="s">
        <v>68</v>
      </c>
      <c r="G13" s="43" t="s">
        <v>69</v>
      </c>
      <c r="J13" s="32"/>
      <c r="K13" s="46" t="s">
        <v>70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1:21" x14ac:dyDescent="0.25">
      <c r="J14" s="32"/>
      <c r="K14" s="37"/>
      <c r="L14" s="32"/>
      <c r="M14" s="32"/>
      <c r="N14" s="32"/>
      <c r="O14" s="32"/>
      <c r="P14" s="42"/>
      <c r="Q14" s="39"/>
      <c r="R14" s="39"/>
      <c r="S14" s="39"/>
      <c r="T14" s="39"/>
      <c r="U14" s="39"/>
    </row>
    <row r="15" spans="1:21" x14ac:dyDescent="0.25">
      <c r="B15" s="32" t="s">
        <v>71</v>
      </c>
    </row>
    <row r="19" spans="2:7" x14ac:dyDescent="0.25">
      <c r="B19" s="37"/>
      <c r="C19" s="37"/>
      <c r="D19" s="37"/>
      <c r="E19" s="37"/>
      <c r="F19" s="37"/>
      <c r="G19" s="37"/>
    </row>
    <row r="20" spans="2:7" x14ac:dyDescent="0.25">
      <c r="B20" s="37"/>
      <c r="C20" s="37"/>
      <c r="D20" s="37"/>
      <c r="E20" s="37"/>
      <c r="F20" s="37"/>
      <c r="G20" s="37"/>
    </row>
  </sheetData>
  <sheetProtection algorithmName="SHA-512" hashValue="YPOM2uGMgMk1Bw7FmHKiGAx8KUoQ/uAPqxTzAHWSLS/2ElcJYXNn+HhOnVX9lj6MxlenZsPfH43f1R6MmKQkUw==" saltValue="sSzDkpBL/Vfs83Dg5akdkw==" spinCount="100000" sheet="1" objects="1" scenarios="1" formatCells="0" formatColumns="0" formatRows="0" insertColumns="0" insertRows="0"/>
  <mergeCells count="1">
    <mergeCell ref="K7:U7"/>
  </mergeCells>
  <pageMargins left="0.7" right="0.7" top="0.75" bottom="0.75" header="0.3" footer="0.3"/>
  <pageSetup scale="84" orientation="portrait" horizontalDpi="4294967293" verticalDpi="300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354F-75E9-4CFC-9022-6F3FD71EC367}">
  <dimension ref="A1:V29"/>
  <sheetViews>
    <sheetView topLeftCell="A2" zoomScaleNormal="100" workbookViewId="0">
      <selection activeCell="N29" sqref="N29"/>
    </sheetView>
  </sheetViews>
  <sheetFormatPr defaultColWidth="9.28515625" defaultRowHeight="15.75" x14ac:dyDescent="0.25"/>
  <cols>
    <col min="1" max="1" width="3.7109375" style="32" customWidth="1"/>
    <col min="2" max="2" width="45.28515625" style="32" customWidth="1"/>
    <col min="3" max="7" width="17.140625" style="32" bestFit="1" customWidth="1"/>
    <col min="8" max="8" width="9" style="32" customWidth="1"/>
    <col min="9" max="9" width="1" style="33" customWidth="1"/>
    <col min="10" max="10" width="4" style="47" customWidth="1"/>
    <col min="11" max="21" width="9.28515625" style="47"/>
    <col min="22" max="22" width="1" style="34" customWidth="1"/>
    <col min="23" max="16384" width="9.28515625" style="47"/>
  </cols>
  <sheetData>
    <row r="1" spans="1:21" x14ac:dyDescent="0.25">
      <c r="A1" s="31" t="s">
        <v>51</v>
      </c>
      <c r="J1" s="31" t="s">
        <v>51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x14ac:dyDescent="0.25">
      <c r="A2" s="31" t="s">
        <v>52</v>
      </c>
      <c r="J2" s="31" t="s">
        <v>52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25">
      <c r="A3" s="31" t="s">
        <v>53</v>
      </c>
      <c r="J3" s="31" t="s">
        <v>53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x14ac:dyDescent="0.25"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x14ac:dyDescent="0.25">
      <c r="A5" s="35" t="s">
        <v>54</v>
      </c>
      <c r="J5" s="35" t="s">
        <v>55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x14ac:dyDescent="0.25">
      <c r="A6" s="36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5.75" customHeight="1" x14ac:dyDescent="0.25">
      <c r="A7" s="36" t="s">
        <v>56</v>
      </c>
      <c r="J7" s="32" t="s">
        <v>57</v>
      </c>
      <c r="K7" s="68" t="s">
        <v>58</v>
      </c>
      <c r="L7" s="68"/>
      <c r="M7" s="68"/>
      <c r="N7" s="68"/>
      <c r="O7" s="68"/>
      <c r="P7" s="68"/>
      <c r="Q7" s="68"/>
      <c r="R7" s="68"/>
      <c r="S7" s="68"/>
      <c r="T7" s="68"/>
      <c r="U7" s="68"/>
    </row>
    <row r="8" spans="1:21" x14ac:dyDescent="0.25">
      <c r="J8" s="32"/>
      <c r="K8" s="37"/>
      <c r="L8" s="32"/>
      <c r="M8" s="32"/>
      <c r="N8" s="32"/>
      <c r="O8" s="32"/>
      <c r="P8" s="38"/>
      <c r="Q8" s="39"/>
      <c r="R8" s="39"/>
      <c r="S8" s="39"/>
      <c r="T8" s="39"/>
      <c r="U8" s="39"/>
    </row>
    <row r="9" spans="1:21" x14ac:dyDescent="0.25">
      <c r="B9" s="40" t="s">
        <v>59</v>
      </c>
      <c r="C9" s="40"/>
      <c r="D9" s="40"/>
      <c r="E9" s="40"/>
      <c r="F9" s="40"/>
      <c r="G9" s="40"/>
      <c r="J9" s="32"/>
      <c r="K9" s="37" t="s">
        <v>60</v>
      </c>
      <c r="L9" s="32"/>
      <c r="M9" s="32"/>
      <c r="N9" s="32"/>
      <c r="O9" s="32"/>
      <c r="P9" s="38"/>
      <c r="Q9" s="39"/>
      <c r="R9" s="39"/>
      <c r="S9" s="39"/>
      <c r="T9" s="39"/>
      <c r="U9" s="39"/>
    </row>
    <row r="10" spans="1:21" x14ac:dyDescent="0.25">
      <c r="B10" s="41"/>
      <c r="C10" s="41"/>
      <c r="D10" s="41"/>
      <c r="E10" s="41"/>
      <c r="F10" s="41"/>
      <c r="G10" s="41"/>
      <c r="J10" s="32"/>
      <c r="K10" s="37"/>
      <c r="L10" s="32"/>
      <c r="M10" s="32"/>
      <c r="N10" s="32"/>
      <c r="O10" s="32"/>
      <c r="P10" s="42"/>
      <c r="Q10" s="39"/>
      <c r="R10" s="39"/>
      <c r="S10" s="39"/>
      <c r="T10" s="39"/>
      <c r="U10" s="39"/>
    </row>
    <row r="11" spans="1:21" x14ac:dyDescent="0.25">
      <c r="B11" s="43" t="s">
        <v>61</v>
      </c>
      <c r="C11" s="43">
        <v>1</v>
      </c>
      <c r="D11" s="43">
        <v>2</v>
      </c>
      <c r="E11" s="43">
        <v>3</v>
      </c>
      <c r="F11" s="43">
        <v>4</v>
      </c>
      <c r="G11" s="43">
        <v>5</v>
      </c>
      <c r="J11" s="32"/>
      <c r="K11" s="37" t="s">
        <v>62</v>
      </c>
      <c r="L11" s="32"/>
      <c r="M11" s="32"/>
      <c r="N11" s="32"/>
      <c r="O11" s="32"/>
      <c r="P11" s="42"/>
      <c r="Q11" s="39"/>
      <c r="R11" s="39"/>
      <c r="S11" s="39"/>
      <c r="T11" s="39"/>
      <c r="U11" s="39"/>
    </row>
    <row r="12" spans="1:21" ht="15.75" customHeight="1" x14ac:dyDescent="0.25">
      <c r="B12" s="43" t="s">
        <v>63</v>
      </c>
      <c r="C12" s="44">
        <v>10000</v>
      </c>
      <c r="D12" s="44">
        <v>10000</v>
      </c>
      <c r="E12" s="44">
        <v>8000</v>
      </c>
      <c r="F12" s="44">
        <v>4000</v>
      </c>
      <c r="G12" s="44">
        <v>2000</v>
      </c>
      <c r="J12" s="32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1" x14ac:dyDescent="0.25">
      <c r="B13" s="43" t="s">
        <v>64</v>
      </c>
      <c r="C13" s="43" t="s">
        <v>65</v>
      </c>
      <c r="D13" s="43" t="s">
        <v>66</v>
      </c>
      <c r="E13" s="43" t="s">
        <v>67</v>
      </c>
      <c r="F13" s="43" t="s">
        <v>68</v>
      </c>
      <c r="G13" s="43" t="s">
        <v>69</v>
      </c>
      <c r="J13" s="32"/>
      <c r="K13" s="46" t="s">
        <v>70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 x14ac:dyDescent="0.25">
      <c r="J14" s="32"/>
      <c r="K14" s="37"/>
      <c r="L14" s="32"/>
      <c r="M14" s="32"/>
      <c r="N14" s="32"/>
      <c r="O14" s="32"/>
      <c r="P14" s="42"/>
      <c r="Q14" s="39"/>
      <c r="R14" s="39"/>
      <c r="S14" s="39"/>
      <c r="T14" s="39"/>
      <c r="U14" s="39"/>
    </row>
    <row r="15" spans="1:21" x14ac:dyDescent="0.25">
      <c r="B15" s="32" t="s">
        <v>71</v>
      </c>
    </row>
    <row r="16" spans="1:21" x14ac:dyDescent="0.25">
      <c r="K16" s="47" t="s">
        <v>136</v>
      </c>
    </row>
    <row r="17" spans="2:14" x14ac:dyDescent="0.25">
      <c r="K17" s="47">
        <v>1</v>
      </c>
      <c r="L17" s="47">
        <v>10000</v>
      </c>
      <c r="M17" s="47">
        <f>0.0191*L17/(1.0191^K17)</f>
        <v>187.42027278971645</v>
      </c>
    </row>
    <row r="18" spans="2:14" x14ac:dyDescent="0.25">
      <c r="K18" s="47">
        <v>2</v>
      </c>
      <c r="L18" s="47">
        <v>10000</v>
      </c>
      <c r="M18" s="47">
        <f t="shared" ref="M18:M21" si="0">0.0191*L18/(1.0191^K18)</f>
        <v>183.9076369244593</v>
      </c>
    </row>
    <row r="19" spans="2:14" x14ac:dyDescent="0.25">
      <c r="B19" s="37"/>
      <c r="C19" s="37"/>
      <c r="D19" s="37"/>
      <c r="E19" s="37"/>
      <c r="F19" s="37"/>
      <c r="G19" s="37"/>
      <c r="K19" s="47">
        <v>3</v>
      </c>
      <c r="L19" s="47">
        <v>8000</v>
      </c>
      <c r="M19" s="47">
        <f t="shared" si="0"/>
        <v>144.36866798112789</v>
      </c>
    </row>
    <row r="20" spans="2:14" x14ac:dyDescent="0.25">
      <c r="B20" s="37"/>
      <c r="C20" s="37"/>
      <c r="D20" s="37"/>
      <c r="E20" s="37"/>
      <c r="F20" s="37"/>
      <c r="G20" s="37"/>
      <c r="K20" s="47">
        <v>4</v>
      </c>
      <c r="L20" s="47">
        <v>4000</v>
      </c>
      <c r="M20" s="47">
        <f t="shared" si="0"/>
        <v>70.831453233798399</v>
      </c>
    </row>
    <row r="21" spans="2:14" x14ac:dyDescent="0.25">
      <c r="K21" s="47">
        <v>5</v>
      </c>
      <c r="L21" s="47">
        <v>2000</v>
      </c>
      <c r="M21" s="47">
        <f t="shared" si="0"/>
        <v>34.751964102540683</v>
      </c>
    </row>
    <row r="22" spans="2:14" x14ac:dyDescent="0.25">
      <c r="M22" s="65">
        <f>SUM(M17:M21)</f>
        <v>621.27999503164267</v>
      </c>
    </row>
    <row r="23" spans="2:14" x14ac:dyDescent="0.25">
      <c r="K23" s="47" t="s">
        <v>137</v>
      </c>
    </row>
    <row r="24" spans="2:14" x14ac:dyDescent="0.25">
      <c r="K24" s="47">
        <v>1</v>
      </c>
      <c r="L24" s="47">
        <v>10000</v>
      </c>
      <c r="M24" s="47">
        <v>2.1000000000000001E-2</v>
      </c>
      <c r="N24" s="47">
        <f>L24*M24/((1+M24)^K24)</f>
        <v>205.68070519098924</v>
      </c>
    </row>
    <row r="25" spans="2:14" x14ac:dyDescent="0.25">
      <c r="K25" s="47">
        <v>2</v>
      </c>
      <c r="L25" s="47">
        <v>10000</v>
      </c>
      <c r="M25" s="47">
        <v>0.02</v>
      </c>
      <c r="N25" s="47">
        <f t="shared" ref="N25:N28" si="1">L25*M25/((1+M25)^K25)</f>
        <v>192.23375624759709</v>
      </c>
    </row>
    <row r="26" spans="2:14" x14ac:dyDescent="0.25">
      <c r="K26" s="47">
        <v>3</v>
      </c>
      <c r="L26" s="47">
        <v>8000</v>
      </c>
      <c r="M26" s="47">
        <v>1.9E-2</v>
      </c>
      <c r="N26" s="47">
        <f t="shared" si="1"/>
        <v>143.65509574362156</v>
      </c>
    </row>
    <row r="27" spans="2:14" x14ac:dyDescent="0.25">
      <c r="K27" s="47">
        <v>4</v>
      </c>
      <c r="L27" s="47">
        <v>4000</v>
      </c>
      <c r="M27" s="47">
        <v>1.7999999999999999E-2</v>
      </c>
      <c r="N27" s="47">
        <f t="shared" si="1"/>
        <v>67.041139041326019</v>
      </c>
    </row>
    <row r="28" spans="2:14" x14ac:dyDescent="0.25">
      <c r="K28" s="47">
        <v>5</v>
      </c>
      <c r="L28" s="47">
        <v>2000</v>
      </c>
      <c r="M28" s="47">
        <v>1.7000000000000001E-2</v>
      </c>
      <c r="N28" s="47">
        <f t="shared" si="1"/>
        <v>31.251736395165455</v>
      </c>
    </row>
    <row r="29" spans="2:14" x14ac:dyDescent="0.25">
      <c r="M29"/>
      <c r="N29" s="65">
        <f>SUM(N24:N28)</f>
        <v>639.86243261869936</v>
      </c>
    </row>
  </sheetData>
  <sheetProtection algorithmName="SHA-512" hashValue="YPOM2uGMgMk1Bw7FmHKiGAx8KUoQ/uAPqxTzAHWSLS/2ElcJYXNn+HhOnVX9lj6MxlenZsPfH43f1R6MmKQkUw==" saltValue="sSzDkpBL/Vfs83Dg5akdkw==" spinCount="100000" sheet="1" objects="1" scenarios="1" formatCells="0" formatColumns="0" formatRows="0" insertColumns="0" insertRows="0"/>
  <mergeCells count="1">
    <mergeCell ref="K7:U7"/>
  </mergeCells>
  <pageMargins left="0.7" right="0.7" top="0.75" bottom="0.75" header="0.3" footer="0.3"/>
  <pageSetup scale="84" orientation="portrait" horizontalDpi="4294967293" verticalDpi="300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E09F-CBAE-4599-AC3C-51F1584BAF77}">
  <dimension ref="A1:K44"/>
  <sheetViews>
    <sheetView topLeftCell="A28" workbookViewId="0">
      <selection activeCell="Q11" sqref="Q11"/>
    </sheetView>
  </sheetViews>
  <sheetFormatPr defaultColWidth="8.85546875" defaultRowHeight="15.75" x14ac:dyDescent="0.25"/>
  <cols>
    <col min="1" max="1" width="3.5703125" style="2" customWidth="1"/>
    <col min="2" max="2" width="11.140625" style="2" customWidth="1"/>
    <col min="3" max="3" width="14.140625" style="2" customWidth="1"/>
    <col min="4" max="8" width="13.42578125" style="2" customWidth="1"/>
    <col min="9" max="9" width="8.85546875" style="2"/>
    <col min="10" max="10" width="2.5703125" style="2" customWidth="1"/>
    <col min="11" max="16384" width="8.85546875" style="1"/>
  </cols>
  <sheetData>
    <row r="1" spans="1:11" x14ac:dyDescent="0.25">
      <c r="A1" s="2" t="s">
        <v>72</v>
      </c>
      <c r="K1" s="48" t="s">
        <v>72</v>
      </c>
    </row>
    <row r="2" spans="1:11" x14ac:dyDescent="0.25">
      <c r="A2" s="2" t="s">
        <v>12</v>
      </c>
      <c r="K2" s="1" t="s">
        <v>12</v>
      </c>
    </row>
    <row r="3" spans="1:11" ht="18.399999999999999" customHeight="1" x14ac:dyDescent="0.3">
      <c r="A3" s="3"/>
    </row>
    <row r="4" spans="1:11" ht="18.399999999999999" customHeight="1" x14ac:dyDescent="0.25">
      <c r="A4" s="4"/>
      <c r="B4" s="5" t="s">
        <v>4</v>
      </c>
      <c r="C4" s="2" t="s">
        <v>73</v>
      </c>
      <c r="K4" s="1" t="s">
        <v>74</v>
      </c>
    </row>
    <row r="5" spans="1:11" ht="18.399999999999999" customHeight="1" x14ac:dyDescent="0.25">
      <c r="A5" s="4"/>
      <c r="C5" s="2" t="s">
        <v>75</v>
      </c>
    </row>
    <row r="6" spans="1:11" ht="18.399999999999999" customHeight="1" x14ac:dyDescent="0.25">
      <c r="A6" s="4"/>
    </row>
    <row r="7" spans="1:11" ht="18.399999999999999" customHeight="1" x14ac:dyDescent="0.25">
      <c r="A7" s="4"/>
      <c r="C7" s="2" t="s">
        <v>0</v>
      </c>
    </row>
    <row r="8" spans="1:11" ht="18.399999999999999" customHeight="1" x14ac:dyDescent="0.25">
      <c r="A8" s="4"/>
      <c r="C8" s="76"/>
      <c r="D8" s="75" t="s">
        <v>76</v>
      </c>
      <c r="E8" s="74" t="s">
        <v>77</v>
      </c>
      <c r="F8" s="75" t="s">
        <v>78</v>
      </c>
      <c r="G8" s="75"/>
      <c r="H8" s="75"/>
    </row>
    <row r="9" spans="1:11" ht="18.399999999999999" customHeight="1" x14ac:dyDescent="0.25">
      <c r="A9" s="4"/>
      <c r="C9" s="77"/>
      <c r="D9" s="75"/>
      <c r="E9" s="74"/>
      <c r="F9" s="70" t="s">
        <v>79</v>
      </c>
      <c r="G9" s="70" t="s">
        <v>80</v>
      </c>
      <c r="H9" s="70" t="s">
        <v>81</v>
      </c>
    </row>
    <row r="10" spans="1:11" ht="18.399999999999999" customHeight="1" x14ac:dyDescent="0.25">
      <c r="A10" s="4"/>
      <c r="C10" s="78"/>
      <c r="D10" s="75"/>
      <c r="E10" s="74"/>
      <c r="F10" s="70"/>
      <c r="G10" s="70"/>
      <c r="H10" s="70"/>
    </row>
    <row r="11" spans="1:11" ht="18.399999999999999" customHeight="1" x14ac:dyDescent="0.25">
      <c r="A11" s="4"/>
      <c r="C11" s="72" t="s">
        <v>82</v>
      </c>
      <c r="D11" s="73">
        <v>45000000</v>
      </c>
      <c r="E11" s="71">
        <v>15</v>
      </c>
      <c r="F11" s="71">
        <v>2</v>
      </c>
      <c r="G11" s="71">
        <v>8</v>
      </c>
      <c r="H11" s="71">
        <v>5</v>
      </c>
    </row>
    <row r="12" spans="1:11" ht="18.399999999999999" customHeight="1" x14ac:dyDescent="0.25">
      <c r="A12" s="4"/>
      <c r="C12" s="72"/>
      <c r="D12" s="73"/>
      <c r="E12" s="71"/>
      <c r="F12" s="71"/>
      <c r="G12" s="71"/>
      <c r="H12" s="71"/>
    </row>
    <row r="13" spans="1:11" ht="18.399999999999999" customHeight="1" x14ac:dyDescent="0.25">
      <c r="A13" s="4"/>
    </row>
    <row r="14" spans="1:11" ht="18.399999999999999" customHeight="1" x14ac:dyDescent="0.25">
      <c r="A14" s="4"/>
      <c r="C14" s="74" t="s">
        <v>83</v>
      </c>
      <c r="D14" s="74" t="s">
        <v>84</v>
      </c>
      <c r="E14" s="74" t="s">
        <v>77</v>
      </c>
      <c r="F14" s="75" t="s">
        <v>78</v>
      </c>
      <c r="G14" s="75"/>
      <c r="H14" s="75"/>
    </row>
    <row r="15" spans="1:11" ht="18.399999999999999" customHeight="1" x14ac:dyDescent="0.25">
      <c r="A15" s="4"/>
      <c r="C15" s="74"/>
      <c r="D15" s="75"/>
      <c r="E15" s="74"/>
      <c r="F15" s="75"/>
      <c r="G15" s="75"/>
      <c r="H15" s="75"/>
    </row>
    <row r="16" spans="1:11" ht="18.399999999999999" customHeight="1" x14ac:dyDescent="0.25">
      <c r="A16" s="4"/>
      <c r="C16" s="69"/>
      <c r="D16" s="69"/>
      <c r="E16" s="69"/>
      <c r="F16" s="70" t="s">
        <v>79</v>
      </c>
      <c r="G16" s="70" t="s">
        <v>80</v>
      </c>
      <c r="H16" s="70" t="s">
        <v>81</v>
      </c>
    </row>
    <row r="17" spans="1:9" ht="18.399999999999999" customHeight="1" x14ac:dyDescent="0.25">
      <c r="A17" s="4"/>
      <c r="C17" s="69"/>
      <c r="D17" s="69"/>
      <c r="E17" s="69"/>
      <c r="F17" s="70"/>
      <c r="G17" s="70"/>
      <c r="H17" s="70"/>
    </row>
    <row r="18" spans="1:9" ht="18.399999999999999" customHeight="1" x14ac:dyDescent="0.25">
      <c r="A18" s="4"/>
      <c r="C18" s="72" t="s">
        <v>85</v>
      </c>
      <c r="D18" s="73">
        <v>0</v>
      </c>
      <c r="E18" s="71">
        <v>6</v>
      </c>
      <c r="F18" s="71">
        <v>6</v>
      </c>
      <c r="G18" s="71">
        <v>0</v>
      </c>
      <c r="H18" s="71">
        <v>0</v>
      </c>
    </row>
    <row r="19" spans="1:9" ht="18.399999999999999" customHeight="1" x14ac:dyDescent="0.25">
      <c r="A19" s="4"/>
      <c r="C19" s="72"/>
      <c r="D19" s="73"/>
      <c r="E19" s="71"/>
      <c r="F19" s="71"/>
      <c r="G19" s="71"/>
      <c r="H19" s="71"/>
    </row>
    <row r="20" spans="1:9" ht="18.399999999999999" customHeight="1" x14ac:dyDescent="0.25">
      <c r="A20" s="4"/>
      <c r="C20" s="72" t="s">
        <v>86</v>
      </c>
      <c r="D20" s="73">
        <v>37500000</v>
      </c>
      <c r="E20" s="71">
        <v>18</v>
      </c>
      <c r="F20" s="71">
        <v>1</v>
      </c>
      <c r="G20" s="71">
        <v>15</v>
      </c>
      <c r="H20" s="71">
        <v>2</v>
      </c>
    </row>
    <row r="21" spans="1:9" ht="18.399999999999999" customHeight="1" x14ac:dyDescent="0.25">
      <c r="A21" s="4"/>
      <c r="C21" s="72"/>
      <c r="D21" s="73"/>
      <c r="E21" s="71"/>
      <c r="F21" s="71"/>
      <c r="G21" s="71"/>
      <c r="H21" s="71"/>
    </row>
    <row r="22" spans="1:9" ht="18.399999999999999" customHeight="1" x14ac:dyDescent="0.25">
      <c r="A22" s="4"/>
      <c r="C22" s="72" t="s">
        <v>87</v>
      </c>
      <c r="D22" s="73">
        <v>0</v>
      </c>
      <c r="E22" s="71">
        <v>25</v>
      </c>
      <c r="F22" s="71">
        <v>0</v>
      </c>
      <c r="G22" s="71">
        <v>0</v>
      </c>
      <c r="H22" s="71">
        <v>25</v>
      </c>
    </row>
    <row r="23" spans="1:9" ht="18.399999999999999" customHeight="1" x14ac:dyDescent="0.25">
      <c r="A23" s="4"/>
      <c r="C23" s="72"/>
      <c r="D23" s="73"/>
      <c r="E23" s="71"/>
      <c r="F23" s="71"/>
      <c r="G23" s="71"/>
      <c r="H23" s="71"/>
    </row>
    <row r="24" spans="1:9" ht="18.399999999999999" customHeight="1" x14ac:dyDescent="0.25">
      <c r="A24" s="4"/>
      <c r="C24" s="49" t="s">
        <v>88</v>
      </c>
      <c r="D24" s="50">
        <v>10000000</v>
      </c>
      <c r="E24" s="51">
        <v>0</v>
      </c>
      <c r="F24" s="51">
        <v>0</v>
      </c>
      <c r="G24" s="51">
        <v>0</v>
      </c>
      <c r="H24" s="51">
        <v>0</v>
      </c>
    </row>
    <row r="26" spans="1:9" x14ac:dyDescent="0.25">
      <c r="A26" s="2" t="s">
        <v>1</v>
      </c>
      <c r="B26" s="5" t="s">
        <v>2</v>
      </c>
      <c r="C26" s="10" t="s">
        <v>89</v>
      </c>
    </row>
    <row r="28" spans="1:9" x14ac:dyDescent="0.25">
      <c r="C28" s="67" t="s">
        <v>50</v>
      </c>
      <c r="D28" s="67"/>
      <c r="E28" s="67"/>
      <c r="F28" s="67"/>
      <c r="G28" s="67"/>
      <c r="H28" s="67"/>
      <c r="I28" s="67"/>
    </row>
    <row r="30" spans="1:9" x14ac:dyDescent="0.25">
      <c r="A30" s="2" t="s">
        <v>3</v>
      </c>
      <c r="B30" s="5" t="s">
        <v>90</v>
      </c>
      <c r="C30" s="2" t="s">
        <v>91</v>
      </c>
    </row>
    <row r="32" spans="1:9" x14ac:dyDescent="0.25">
      <c r="C32" s="69"/>
      <c r="D32" s="70" t="s">
        <v>92</v>
      </c>
      <c r="E32" s="70" t="s">
        <v>93</v>
      </c>
      <c r="F32" s="70" t="s">
        <v>94</v>
      </c>
    </row>
    <row r="33" spans="1:9" x14ac:dyDescent="0.25">
      <c r="C33" s="69"/>
      <c r="D33" s="70"/>
      <c r="E33" s="70"/>
      <c r="F33" s="70"/>
    </row>
    <row r="34" spans="1:9" x14ac:dyDescent="0.25">
      <c r="C34" s="49" t="s">
        <v>95</v>
      </c>
      <c r="D34" s="52" t="s">
        <v>96</v>
      </c>
      <c r="E34" s="52" t="s">
        <v>96</v>
      </c>
      <c r="F34" s="52" t="s">
        <v>96</v>
      </c>
    </row>
    <row r="35" spans="1:9" x14ac:dyDescent="0.25">
      <c r="C35" s="49" t="s">
        <v>97</v>
      </c>
      <c r="D35" s="52" t="s">
        <v>98</v>
      </c>
      <c r="E35" s="52" t="s">
        <v>99</v>
      </c>
      <c r="F35" s="52" t="s">
        <v>98</v>
      </c>
    </row>
    <row r="36" spans="1:9" x14ac:dyDescent="0.25">
      <c r="D36" s="53"/>
      <c r="E36" s="53"/>
      <c r="F36" s="53"/>
    </row>
    <row r="37" spans="1:9" x14ac:dyDescent="0.25">
      <c r="C37" s="67" t="s">
        <v>13</v>
      </c>
      <c r="D37" s="67"/>
      <c r="E37" s="67"/>
      <c r="F37" s="67"/>
      <c r="G37" s="67"/>
      <c r="H37" s="67"/>
      <c r="I37" s="67"/>
    </row>
    <row r="39" spans="1:9" x14ac:dyDescent="0.25">
      <c r="A39" s="2" t="s">
        <v>100</v>
      </c>
      <c r="B39" s="5" t="s">
        <v>14</v>
      </c>
      <c r="C39" s="2" t="s">
        <v>101</v>
      </c>
    </row>
    <row r="40" spans="1:9" x14ac:dyDescent="0.25">
      <c r="C40" s="2" t="s">
        <v>102</v>
      </c>
    </row>
    <row r="42" spans="1:9" x14ac:dyDescent="0.25">
      <c r="C42" s="2" t="s">
        <v>103</v>
      </c>
    </row>
    <row r="44" spans="1:9" x14ac:dyDescent="0.25">
      <c r="C44" s="67" t="s">
        <v>50</v>
      </c>
      <c r="D44" s="67"/>
      <c r="E44" s="67"/>
      <c r="F44" s="67"/>
      <c r="G44" s="67"/>
      <c r="H44" s="67"/>
      <c r="I44" s="67"/>
    </row>
  </sheetData>
  <mergeCells count="48">
    <mergeCell ref="H11:H12"/>
    <mergeCell ref="C8:C10"/>
    <mergeCell ref="D8:D10"/>
    <mergeCell ref="E8:E10"/>
    <mergeCell ref="F8:H8"/>
    <mergeCell ref="F9:F10"/>
    <mergeCell ref="G9:G10"/>
    <mergeCell ref="H9:H10"/>
    <mergeCell ref="C11:C12"/>
    <mergeCell ref="D11:D12"/>
    <mergeCell ref="E11:E12"/>
    <mergeCell ref="F11:F12"/>
    <mergeCell ref="G11:G12"/>
    <mergeCell ref="H18:H19"/>
    <mergeCell ref="C14:C15"/>
    <mergeCell ref="D14:D15"/>
    <mergeCell ref="E14:E15"/>
    <mergeCell ref="F14:H15"/>
    <mergeCell ref="C16:C17"/>
    <mergeCell ref="D16:D17"/>
    <mergeCell ref="E16:E17"/>
    <mergeCell ref="F16:F17"/>
    <mergeCell ref="G16:G17"/>
    <mergeCell ref="H16:H17"/>
    <mergeCell ref="C18:C19"/>
    <mergeCell ref="D18:D19"/>
    <mergeCell ref="E18:E19"/>
    <mergeCell ref="F18:F19"/>
    <mergeCell ref="G18:G19"/>
    <mergeCell ref="H22:H23"/>
    <mergeCell ref="C20:C21"/>
    <mergeCell ref="D20:D21"/>
    <mergeCell ref="E20:E21"/>
    <mergeCell ref="F20:F21"/>
    <mergeCell ref="G20:G21"/>
    <mergeCell ref="H20:H21"/>
    <mergeCell ref="C22:C23"/>
    <mergeCell ref="D22:D23"/>
    <mergeCell ref="E22:E23"/>
    <mergeCell ref="F22:F23"/>
    <mergeCell ref="G22:G23"/>
    <mergeCell ref="C44:I44"/>
    <mergeCell ref="C28:I28"/>
    <mergeCell ref="C32:C33"/>
    <mergeCell ref="D32:D33"/>
    <mergeCell ref="E32:E33"/>
    <mergeCell ref="F32:F33"/>
    <mergeCell ref="C37:I3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76C8-DC9C-41F4-A8CB-27DF88E8BF86}">
  <dimension ref="A1:N44"/>
  <sheetViews>
    <sheetView workbookViewId="0">
      <selection activeCell="C11" sqref="C11:C12"/>
    </sheetView>
  </sheetViews>
  <sheetFormatPr defaultColWidth="8.85546875" defaultRowHeight="15.75" x14ac:dyDescent="0.25"/>
  <cols>
    <col min="1" max="1" width="3.5703125" style="2" customWidth="1"/>
    <col min="2" max="2" width="11.140625" style="2" customWidth="1"/>
    <col min="3" max="3" width="14.140625" style="2" customWidth="1"/>
    <col min="4" max="8" width="13.42578125" style="2" customWidth="1"/>
    <col min="9" max="9" width="8.85546875" style="2"/>
    <col min="10" max="10" width="2.5703125" style="2" customWidth="1"/>
    <col min="11" max="12" width="8.85546875" style="1"/>
    <col min="13" max="13" width="11" style="1" bestFit="1" customWidth="1"/>
    <col min="14" max="14" width="16.140625" style="1" bestFit="1" customWidth="1"/>
    <col min="15" max="16384" width="8.85546875" style="1"/>
  </cols>
  <sheetData>
    <row r="1" spans="1:14" x14ac:dyDescent="0.25">
      <c r="A1" s="2" t="s">
        <v>72</v>
      </c>
      <c r="K1" s="48" t="s">
        <v>72</v>
      </c>
    </row>
    <row r="2" spans="1:14" x14ac:dyDescent="0.25">
      <c r="A2" s="2" t="s">
        <v>12</v>
      </c>
      <c r="K2" s="1" t="s">
        <v>12</v>
      </c>
    </row>
    <row r="3" spans="1:14" ht="18.399999999999999" customHeight="1" x14ac:dyDescent="0.3">
      <c r="A3" s="3"/>
    </row>
    <row r="4" spans="1:14" ht="18.399999999999999" customHeight="1" x14ac:dyDescent="0.25">
      <c r="A4" s="4"/>
      <c r="B4" s="5" t="s">
        <v>4</v>
      </c>
      <c r="C4" s="2" t="s">
        <v>73</v>
      </c>
      <c r="K4" s="1" t="s">
        <v>74</v>
      </c>
    </row>
    <row r="5" spans="1:14" ht="18.399999999999999" customHeight="1" x14ac:dyDescent="0.25">
      <c r="A5" s="4"/>
      <c r="C5" s="2" t="s">
        <v>75</v>
      </c>
    </row>
    <row r="6" spans="1:14" ht="18.399999999999999" customHeight="1" x14ac:dyDescent="0.25">
      <c r="A6" s="4"/>
      <c r="K6" s="1" t="s">
        <v>104</v>
      </c>
      <c r="M6" s="57">
        <f>D20+D24-D11</f>
        <v>2500000</v>
      </c>
    </row>
    <row r="7" spans="1:14" ht="18.399999999999999" customHeight="1" x14ac:dyDescent="0.25">
      <c r="A7" s="4"/>
      <c r="C7" s="2" t="s">
        <v>0</v>
      </c>
      <c r="K7" s="1" t="s">
        <v>105</v>
      </c>
    </row>
    <row r="8" spans="1:14" ht="18.399999999999999" customHeight="1" x14ac:dyDescent="0.25">
      <c r="A8" s="4"/>
      <c r="C8" s="76"/>
      <c r="D8" s="75" t="s">
        <v>76</v>
      </c>
      <c r="E8" s="74" t="s">
        <v>77</v>
      </c>
      <c r="F8" s="75" t="s">
        <v>78</v>
      </c>
      <c r="G8" s="75"/>
      <c r="H8" s="75"/>
      <c r="K8" s="1" t="s">
        <v>106</v>
      </c>
      <c r="N8" s="58">
        <f>D11*E11*0.005</f>
        <v>3375000</v>
      </c>
    </row>
    <row r="9" spans="1:14" ht="18.399999999999999" customHeight="1" x14ac:dyDescent="0.25">
      <c r="A9" s="4"/>
      <c r="C9" s="77"/>
      <c r="D9" s="75"/>
      <c r="E9" s="74"/>
      <c r="F9" s="70" t="s">
        <v>79</v>
      </c>
      <c r="G9" s="70" t="s">
        <v>80</v>
      </c>
      <c r="H9" s="70" t="s">
        <v>81</v>
      </c>
      <c r="K9" s="1" t="s">
        <v>107</v>
      </c>
      <c r="N9" s="58">
        <f>D11-N8</f>
        <v>41625000</v>
      </c>
    </row>
    <row r="10" spans="1:14" ht="18.399999999999999" customHeight="1" x14ac:dyDescent="0.25">
      <c r="A10" s="4"/>
      <c r="C10" s="78"/>
      <c r="D10" s="75"/>
      <c r="E10" s="74"/>
      <c r="F10" s="70"/>
      <c r="G10" s="70"/>
      <c r="H10" s="70"/>
      <c r="K10" s="1" t="s">
        <v>108</v>
      </c>
      <c r="N10" s="58">
        <f>D20*E20*0.005</f>
        <v>3375000</v>
      </c>
    </row>
    <row r="11" spans="1:14" ht="18.399999999999999" customHeight="1" x14ac:dyDescent="0.25">
      <c r="A11" s="4"/>
      <c r="C11" s="72" t="s">
        <v>82</v>
      </c>
      <c r="D11" s="73">
        <v>45000000</v>
      </c>
      <c r="E11" s="71">
        <v>15</v>
      </c>
      <c r="F11" s="71">
        <v>2</v>
      </c>
      <c r="G11" s="71">
        <v>8</v>
      </c>
      <c r="H11" s="71">
        <v>5</v>
      </c>
      <c r="K11" s="1" t="s">
        <v>109</v>
      </c>
      <c r="N11" s="58">
        <f>D20+D24-N10</f>
        <v>44125000</v>
      </c>
    </row>
    <row r="12" spans="1:14" ht="18.399999999999999" customHeight="1" x14ac:dyDescent="0.25">
      <c r="A12" s="4"/>
      <c r="C12" s="72"/>
      <c r="D12" s="73"/>
      <c r="E12" s="71"/>
      <c r="F12" s="71"/>
      <c r="G12" s="71"/>
      <c r="H12" s="71"/>
      <c r="K12" s="1" t="s">
        <v>110</v>
      </c>
      <c r="N12" s="58">
        <f>N11-N9</f>
        <v>2500000</v>
      </c>
    </row>
    <row r="13" spans="1:14" ht="18.399999999999999" customHeight="1" x14ac:dyDescent="0.25">
      <c r="A13" s="4"/>
      <c r="K13" s="1" t="s">
        <v>111</v>
      </c>
      <c r="N13" s="58">
        <f>N12-M6</f>
        <v>0</v>
      </c>
    </row>
    <row r="14" spans="1:14" ht="18.399999999999999" customHeight="1" x14ac:dyDescent="0.25">
      <c r="A14" s="4"/>
      <c r="C14" s="74" t="s">
        <v>83</v>
      </c>
      <c r="D14" s="74" t="s">
        <v>84</v>
      </c>
      <c r="E14" s="74" t="s">
        <v>77</v>
      </c>
      <c r="F14" s="75" t="s">
        <v>78</v>
      </c>
      <c r="G14" s="75"/>
      <c r="H14" s="75"/>
    </row>
    <row r="15" spans="1:14" ht="18.399999999999999" customHeight="1" x14ac:dyDescent="0.25">
      <c r="A15" s="4"/>
      <c r="C15" s="74"/>
      <c r="D15" s="75"/>
      <c r="E15" s="74"/>
      <c r="F15" s="75"/>
      <c r="G15" s="75"/>
      <c r="H15" s="75"/>
      <c r="K15" s="1" t="s">
        <v>112</v>
      </c>
    </row>
    <row r="16" spans="1:14" ht="18.399999999999999" customHeight="1" x14ac:dyDescent="0.25">
      <c r="A16" s="4"/>
      <c r="C16" s="69"/>
      <c r="D16" s="69"/>
      <c r="E16" s="69"/>
      <c r="F16" s="70" t="s">
        <v>79</v>
      </c>
      <c r="G16" s="70" t="s">
        <v>80</v>
      </c>
      <c r="H16" s="70" t="s">
        <v>81</v>
      </c>
      <c r="K16" s="1" t="s">
        <v>106</v>
      </c>
    </row>
    <row r="17" spans="1:14" ht="18.399999999999999" customHeight="1" x14ac:dyDescent="0.25">
      <c r="A17" s="4"/>
      <c r="C17" s="69"/>
      <c r="D17" s="69"/>
      <c r="E17" s="69"/>
      <c r="F17" s="70"/>
      <c r="G17" s="70"/>
      <c r="H17" s="70"/>
      <c r="K17" s="1" t="s">
        <v>113</v>
      </c>
      <c r="N17" s="58">
        <f>D11*F11*(-0.003)</f>
        <v>-270000</v>
      </c>
    </row>
    <row r="18" spans="1:14" ht="18.399999999999999" customHeight="1" x14ac:dyDescent="0.25">
      <c r="A18" s="4"/>
      <c r="C18" s="72" t="s">
        <v>85</v>
      </c>
      <c r="D18" s="73">
        <v>0</v>
      </c>
      <c r="E18" s="71">
        <v>6</v>
      </c>
      <c r="F18" s="71">
        <v>6</v>
      </c>
      <c r="G18" s="71">
        <v>0</v>
      </c>
      <c r="H18" s="71">
        <v>0</v>
      </c>
      <c r="K18" s="1" t="s">
        <v>114</v>
      </c>
      <c r="N18" s="58">
        <f>D11*G11*0.001</f>
        <v>360000</v>
      </c>
    </row>
    <row r="19" spans="1:14" ht="18.399999999999999" customHeight="1" x14ac:dyDescent="0.25">
      <c r="A19" s="4"/>
      <c r="C19" s="72"/>
      <c r="D19" s="73"/>
      <c r="E19" s="71"/>
      <c r="F19" s="71"/>
      <c r="G19" s="71"/>
      <c r="H19" s="71"/>
      <c r="K19" s="1" t="s">
        <v>115</v>
      </c>
      <c r="N19" s="58">
        <f>D11*H11*(-0.003)</f>
        <v>-675000</v>
      </c>
    </row>
    <row r="20" spans="1:14" ht="18.399999999999999" customHeight="1" x14ac:dyDescent="0.25">
      <c r="A20" s="4"/>
      <c r="C20" s="72" t="s">
        <v>86</v>
      </c>
      <c r="D20" s="73">
        <v>37500000</v>
      </c>
      <c r="E20" s="71">
        <v>18</v>
      </c>
      <c r="F20" s="71">
        <v>1</v>
      </c>
      <c r="G20" s="71">
        <v>15</v>
      </c>
      <c r="H20" s="71">
        <v>2</v>
      </c>
      <c r="K20" s="1" t="s">
        <v>107</v>
      </c>
      <c r="N20" s="58">
        <f>D11-N17-N18-N19</f>
        <v>45585000</v>
      </c>
    </row>
    <row r="21" spans="1:14" ht="18.399999999999999" customHeight="1" x14ac:dyDescent="0.25">
      <c r="A21" s="4"/>
      <c r="C21" s="72"/>
      <c r="D21" s="73"/>
      <c r="E21" s="71"/>
      <c r="F21" s="71"/>
      <c r="G21" s="71"/>
      <c r="H21" s="71"/>
      <c r="K21" s="1" t="s">
        <v>108</v>
      </c>
    </row>
    <row r="22" spans="1:14" ht="18.399999999999999" customHeight="1" x14ac:dyDescent="0.25">
      <c r="A22" s="4"/>
      <c r="C22" s="72" t="s">
        <v>87</v>
      </c>
      <c r="D22" s="73">
        <v>0</v>
      </c>
      <c r="E22" s="71">
        <v>25</v>
      </c>
      <c r="F22" s="71">
        <v>0</v>
      </c>
      <c r="G22" s="71">
        <v>0</v>
      </c>
      <c r="H22" s="71">
        <v>25</v>
      </c>
      <c r="K22" s="1" t="s">
        <v>113</v>
      </c>
      <c r="N22" s="58">
        <f>D20*F20*(-0.003)</f>
        <v>-112500</v>
      </c>
    </row>
    <row r="23" spans="1:14" ht="18.399999999999999" customHeight="1" x14ac:dyDescent="0.25">
      <c r="A23" s="4"/>
      <c r="C23" s="72"/>
      <c r="D23" s="73"/>
      <c r="E23" s="71"/>
      <c r="F23" s="71"/>
      <c r="G23" s="71"/>
      <c r="H23" s="71"/>
      <c r="K23" s="1" t="s">
        <v>114</v>
      </c>
      <c r="N23" s="58">
        <f>D20*G20*0.001</f>
        <v>562500</v>
      </c>
    </row>
    <row r="24" spans="1:14" ht="18.399999999999999" customHeight="1" x14ac:dyDescent="0.25">
      <c r="A24" s="4"/>
      <c r="C24" s="49" t="s">
        <v>88</v>
      </c>
      <c r="D24" s="50">
        <v>10000000</v>
      </c>
      <c r="E24" s="51">
        <v>0</v>
      </c>
      <c r="F24" s="51">
        <v>0</v>
      </c>
      <c r="G24" s="51">
        <v>0</v>
      </c>
      <c r="H24" s="51">
        <v>0</v>
      </c>
      <c r="K24" s="1" t="s">
        <v>115</v>
      </c>
      <c r="N24" s="58">
        <f>D20*H20*(-0.003)</f>
        <v>-225000</v>
      </c>
    </row>
    <row r="25" spans="1:14" x14ac:dyDescent="0.25">
      <c r="K25" s="1" t="s">
        <v>109</v>
      </c>
      <c r="N25" s="58">
        <f>D20+D24-N22-N23-N24</f>
        <v>47275000</v>
      </c>
    </row>
    <row r="26" spans="1:14" x14ac:dyDescent="0.25">
      <c r="A26" s="2" t="s">
        <v>1</v>
      </c>
      <c r="B26" s="5" t="s">
        <v>2</v>
      </c>
      <c r="C26" s="10" t="s">
        <v>89</v>
      </c>
      <c r="K26" s="1" t="s">
        <v>110</v>
      </c>
      <c r="N26" s="58">
        <f>N25-N20</f>
        <v>1690000</v>
      </c>
    </row>
    <row r="27" spans="1:14" x14ac:dyDescent="0.25">
      <c r="K27" s="1" t="s">
        <v>116</v>
      </c>
      <c r="N27" s="58">
        <f>N26-M6</f>
        <v>-810000</v>
      </c>
    </row>
    <row r="28" spans="1:14" x14ac:dyDescent="0.25">
      <c r="C28" s="67" t="s">
        <v>50</v>
      </c>
      <c r="D28" s="67"/>
      <c r="E28" s="67"/>
      <c r="F28" s="67"/>
      <c r="G28" s="67"/>
      <c r="H28" s="67"/>
      <c r="I28" s="67"/>
    </row>
    <row r="30" spans="1:14" x14ac:dyDescent="0.25">
      <c r="A30" s="2" t="s">
        <v>3</v>
      </c>
      <c r="B30" s="5" t="s">
        <v>90</v>
      </c>
      <c r="C30" s="2" t="s">
        <v>91</v>
      </c>
    </row>
    <row r="32" spans="1:14" x14ac:dyDescent="0.25">
      <c r="C32" s="69"/>
      <c r="D32" s="70" t="s">
        <v>92</v>
      </c>
      <c r="E32" s="70" t="s">
        <v>93</v>
      </c>
      <c r="F32" s="70" t="s">
        <v>94</v>
      </c>
    </row>
    <row r="33" spans="1:9" x14ac:dyDescent="0.25">
      <c r="C33" s="69"/>
      <c r="D33" s="70"/>
      <c r="E33" s="70"/>
      <c r="F33" s="70"/>
    </row>
    <row r="34" spans="1:9" x14ac:dyDescent="0.25">
      <c r="C34" s="49" t="s">
        <v>95</v>
      </c>
      <c r="D34" s="52" t="s">
        <v>96</v>
      </c>
      <c r="E34" s="52" t="s">
        <v>96</v>
      </c>
      <c r="F34" s="52" t="s">
        <v>96</v>
      </c>
    </row>
    <row r="35" spans="1:9" x14ac:dyDescent="0.25">
      <c r="C35" s="49" t="s">
        <v>97</v>
      </c>
      <c r="D35" s="52" t="s">
        <v>98</v>
      </c>
      <c r="E35" s="52" t="s">
        <v>99</v>
      </c>
      <c r="F35" s="52" t="s">
        <v>98</v>
      </c>
    </row>
    <row r="36" spans="1:9" x14ac:dyDescent="0.25">
      <c r="D36" s="53"/>
      <c r="E36" s="53"/>
      <c r="F36" s="53"/>
    </row>
    <row r="37" spans="1:9" x14ac:dyDescent="0.25">
      <c r="C37" s="67" t="s">
        <v>13</v>
      </c>
      <c r="D37" s="67"/>
      <c r="E37" s="67"/>
      <c r="F37" s="67"/>
      <c r="G37" s="67"/>
      <c r="H37" s="67"/>
      <c r="I37" s="67"/>
    </row>
    <row r="39" spans="1:9" x14ac:dyDescent="0.25">
      <c r="A39" s="2" t="s">
        <v>100</v>
      </c>
      <c r="B39" s="5" t="s">
        <v>14</v>
      </c>
      <c r="C39" s="2" t="s">
        <v>101</v>
      </c>
    </row>
    <row r="40" spans="1:9" x14ac:dyDescent="0.25">
      <c r="C40" s="2" t="s">
        <v>102</v>
      </c>
    </row>
    <row r="42" spans="1:9" x14ac:dyDescent="0.25">
      <c r="C42" s="2" t="s">
        <v>103</v>
      </c>
    </row>
    <row r="44" spans="1:9" x14ac:dyDescent="0.25">
      <c r="C44" s="67" t="s">
        <v>50</v>
      </c>
      <c r="D44" s="67"/>
      <c r="E44" s="67"/>
      <c r="F44" s="67"/>
      <c r="G44" s="67"/>
      <c r="H44" s="67"/>
      <c r="I44" s="67"/>
    </row>
  </sheetData>
  <mergeCells count="48">
    <mergeCell ref="C44:I44"/>
    <mergeCell ref="C28:I28"/>
    <mergeCell ref="C32:C33"/>
    <mergeCell ref="D32:D33"/>
    <mergeCell ref="E32:E33"/>
    <mergeCell ref="F32:F33"/>
    <mergeCell ref="C37:I37"/>
    <mergeCell ref="H22:H23"/>
    <mergeCell ref="C20:C21"/>
    <mergeCell ref="D20:D21"/>
    <mergeCell ref="E20:E21"/>
    <mergeCell ref="F20:F21"/>
    <mergeCell ref="G20:G21"/>
    <mergeCell ref="H20:H21"/>
    <mergeCell ref="C22:C23"/>
    <mergeCell ref="D22:D23"/>
    <mergeCell ref="E22:E23"/>
    <mergeCell ref="F22:F23"/>
    <mergeCell ref="G22:G23"/>
    <mergeCell ref="H18:H19"/>
    <mergeCell ref="C14:C15"/>
    <mergeCell ref="D14:D15"/>
    <mergeCell ref="E14:E15"/>
    <mergeCell ref="F14:H15"/>
    <mergeCell ref="C16:C17"/>
    <mergeCell ref="D16:D17"/>
    <mergeCell ref="E16:E17"/>
    <mergeCell ref="F16:F17"/>
    <mergeCell ref="G16:G17"/>
    <mergeCell ref="H16:H17"/>
    <mergeCell ref="C18:C19"/>
    <mergeCell ref="D18:D19"/>
    <mergeCell ref="E18:E19"/>
    <mergeCell ref="F18:F19"/>
    <mergeCell ref="G18:G19"/>
    <mergeCell ref="H11:H12"/>
    <mergeCell ref="C8:C10"/>
    <mergeCell ref="D8:D10"/>
    <mergeCell ref="E8:E10"/>
    <mergeCell ref="F8:H8"/>
    <mergeCell ref="F9:F10"/>
    <mergeCell ref="G9:G10"/>
    <mergeCell ref="H9:H10"/>
    <mergeCell ref="C11:C12"/>
    <mergeCell ref="D11:D12"/>
    <mergeCell ref="E11:E12"/>
    <mergeCell ref="F11:F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RET FRC Sample Question</vt:lpstr>
      <vt:lpstr>RET FRC Sample Solution</vt:lpstr>
      <vt:lpstr>RET DAC-U Sample Question</vt:lpstr>
      <vt:lpstr>RET DAC-U Sample Solution</vt:lpstr>
      <vt:lpstr>RET RPIRM Sample Question</vt:lpstr>
      <vt:lpstr>RET RPIRM Sample 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LaPierre</dc:creator>
  <cp:lastModifiedBy>Administrator</cp:lastModifiedBy>
  <dcterms:created xsi:type="dcterms:W3CDTF">2020-07-17T13:30:22Z</dcterms:created>
  <dcterms:modified xsi:type="dcterms:W3CDTF">2020-10-13T18:06:44Z</dcterms:modified>
</cp:coreProperties>
</file>