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Q:\Aleshia\Fall 2020 solutions\"/>
    </mc:Choice>
  </mc:AlternateContent>
  <xr:revisionPtr revIDLastSave="0" documentId="8_{4E92C9F6-AB14-4C82-8300-B8AC5BBEF6AE}" xr6:coauthVersionLast="45" xr6:coauthVersionMax="45" xr10:uidLastSave="{00000000-0000-0000-0000-000000000000}"/>
  <bookViews>
    <workbookView xWindow="780" yWindow="780" windowWidth="21600" windowHeight="11325" xr2:uid="{00000000-000D-0000-FFFF-FFFF00000000}"/>
  </bookViews>
  <sheets>
    <sheet name="ILA LAM 4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 s="1"/>
  <c r="Q5" i="1"/>
  <c r="O5" i="1"/>
  <c r="G5" i="1"/>
  <c r="P5" i="1" s="1"/>
  <c r="S5" i="1" s="1"/>
  <c r="H5" i="1" l="1"/>
  <c r="R5" i="1" s="1"/>
  <c r="F8" i="1"/>
  <c r="Q7" i="1"/>
  <c r="S7" i="1" s="1"/>
  <c r="O7" i="1"/>
  <c r="O6" i="1"/>
  <c r="I5" i="1"/>
  <c r="J5" i="1" s="1"/>
  <c r="Q6" i="1"/>
  <c r="S6" i="1" s="1"/>
  <c r="K5" i="1" l="1"/>
  <c r="L5" i="1"/>
  <c r="N5" i="1"/>
  <c r="G6" i="1" s="1"/>
  <c r="U5" i="1"/>
  <c r="F9" i="1"/>
  <c r="Q8" i="1"/>
  <c r="S8" i="1" s="1"/>
  <c r="O8" i="1"/>
  <c r="I6" i="1" l="1"/>
  <c r="H6" i="1"/>
  <c r="R6" i="1" s="1"/>
  <c r="J6" i="1"/>
  <c r="O9" i="1"/>
  <c r="F10" i="1"/>
  <c r="Q9" i="1"/>
  <c r="S9" i="1" s="1"/>
  <c r="K6" i="1" l="1"/>
  <c r="U6" i="1"/>
  <c r="F11" i="1"/>
  <c r="Q10" i="1"/>
  <c r="S10" i="1" s="1"/>
  <c r="O10" i="1"/>
  <c r="L6" i="1" l="1"/>
  <c r="N6" i="1" s="1"/>
  <c r="G7" i="1" s="1"/>
  <c r="Q11" i="1"/>
  <c r="S11" i="1" s="1"/>
  <c r="O11" i="1"/>
  <c r="H7" i="1" l="1"/>
  <c r="I7" i="1"/>
  <c r="J7" i="1" s="1"/>
  <c r="O15" i="1"/>
  <c r="K7" i="1" l="1"/>
  <c r="L7" i="1" s="1"/>
  <c r="R7" i="1"/>
  <c r="N7" i="1" l="1"/>
  <c r="G8" i="1" s="1"/>
  <c r="U7" i="1"/>
  <c r="I8" i="1" l="1"/>
  <c r="H8" i="1"/>
  <c r="R8" i="1" l="1"/>
  <c r="U8" i="1"/>
  <c r="J8" i="1"/>
  <c r="K8" i="1" l="1"/>
  <c r="L8" i="1"/>
  <c r="N8" i="1" s="1"/>
  <c r="G9" i="1" s="1"/>
  <c r="I9" i="1" l="1"/>
  <c r="H9" i="1"/>
  <c r="R9" i="1" s="1"/>
  <c r="U9" i="1" l="1"/>
  <c r="J9" i="1"/>
  <c r="K9" i="1" l="1"/>
  <c r="L9" i="1" l="1"/>
  <c r="N9" i="1" s="1"/>
  <c r="G10" i="1" s="1"/>
  <c r="I10" i="1" l="1"/>
  <c r="H10" i="1"/>
  <c r="R10" i="1" s="1"/>
  <c r="U10" i="1" s="1"/>
  <c r="J10" i="1" l="1"/>
  <c r="K10" i="1" l="1"/>
  <c r="L10" i="1" l="1"/>
  <c r="N10" i="1" s="1"/>
  <c r="G11" i="1" s="1"/>
  <c r="H11" i="1" l="1"/>
  <c r="I11" i="1"/>
  <c r="J11" i="1" l="1"/>
  <c r="O18" i="1"/>
  <c r="R11" i="1"/>
  <c r="O16" i="1" l="1"/>
  <c r="O17" i="1" s="1"/>
  <c r="O19" i="1" s="1"/>
  <c r="K11" i="1" s="1"/>
  <c r="M11" i="1" s="1"/>
  <c r="T11" i="1" s="1"/>
  <c r="U11" i="1" s="1"/>
  <c r="U13" i="1" s="1"/>
</calcChain>
</file>

<file path=xl/sharedStrings.xml><?xml version="1.0" encoding="utf-8"?>
<sst xmlns="http://schemas.openxmlformats.org/spreadsheetml/2006/main" count="35" uniqueCount="34">
  <si>
    <t>Premium</t>
  </si>
  <si>
    <t>M&amp;E Fee (% of fund value)*</t>
  </si>
  <si>
    <t>Lapse Assumption</t>
  </si>
  <si>
    <t>Active Lives (BoY)</t>
  </si>
  <si>
    <t>Account Value (BoY)</t>
  </si>
  <si>
    <t>M&amp;E Fee</t>
  </si>
  <si>
    <t>Rider Fee</t>
  </si>
  <si>
    <t>Account Value (BoY) after fees</t>
  </si>
  <si>
    <t>Growth</t>
  </si>
  <si>
    <t>Lapse</t>
  </si>
  <si>
    <t>Maturity</t>
  </si>
  <si>
    <t>Account Value (EoY)</t>
  </si>
  <si>
    <t>Guarantee Value</t>
  </si>
  <si>
    <t>Acquisition Expenses</t>
  </si>
  <si>
    <t>Maintenance Expenses</t>
  </si>
  <si>
    <t>Revenue</t>
  </si>
  <si>
    <t>Expenses</t>
  </si>
  <si>
    <t>Guarantee Benefit</t>
  </si>
  <si>
    <t>Profit</t>
  </si>
  <si>
    <t>Nikkei 225 Index Return Assumption (Gross)</t>
  </si>
  <si>
    <t>GMAB Rider</t>
  </si>
  <si>
    <t>Guaranteed:</t>
  </si>
  <si>
    <t>100% of premium</t>
  </si>
  <si>
    <t>7 year</t>
  </si>
  <si>
    <t>Rider Charge (% of fund value)*</t>
  </si>
  <si>
    <t>Expense</t>
  </si>
  <si>
    <t>1st Year Acquisition expense (% of premium)</t>
  </si>
  <si>
    <t>Maintenance Expense per year</t>
  </si>
  <si>
    <t>Total</t>
  </si>
  <si>
    <t>GV @ year 7</t>
  </si>
  <si>
    <t>GMAB amount needed for 0 profit</t>
  </si>
  <si>
    <t>Account Value @ year 7 for target GMAB amount</t>
  </si>
  <si>
    <t>Account Value @ year 7 after fees before growth</t>
  </si>
  <si>
    <t>Required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</si>
</sst>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%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2"/>
    <xf numFmtId="0" fontId="3" fillId="0" borderId="1" xfId="3" applyBorder="1" applyAlignment="1">
      <alignment vertical="center" wrapText="1"/>
    </xf>
    <xf numFmtId="6" fontId="3" fillId="0" borderId="2" xfId="3" applyNumberFormat="1" applyBorder="1" applyAlignment="1">
      <alignment horizontal="center" vertical="center" wrapText="1"/>
    </xf>
    <xf numFmtId="0" fontId="3" fillId="0" borderId="3" xfId="3" applyBorder="1" applyAlignment="1">
      <alignment vertical="center" wrapText="1"/>
    </xf>
    <xf numFmtId="9" fontId="3" fillId="0" borderId="4" xfId="3" applyNumberFormat="1" applyBorder="1" applyAlignment="1">
      <alignment horizontal="center" vertical="center" wrapText="1"/>
    </xf>
    <xf numFmtId="164" fontId="2" fillId="0" borderId="0" xfId="2" applyNumberFormat="1"/>
    <xf numFmtId="165" fontId="2" fillId="0" borderId="0" xfId="2" applyNumberFormat="1"/>
    <xf numFmtId="165" fontId="2" fillId="0" borderId="0" xfId="4" applyNumberFormat="1" applyFont="1"/>
    <xf numFmtId="1" fontId="2" fillId="0" borderId="0" xfId="2" applyNumberFormat="1"/>
    <xf numFmtId="0" fontId="3" fillId="0" borderId="4" xfId="3" applyBorder="1" applyAlignment="1">
      <alignment horizontal="center" vertical="center" wrapText="1"/>
    </xf>
    <xf numFmtId="165" fontId="2" fillId="0" borderId="0" xfId="2" applyNumberFormat="1" applyFill="1"/>
    <xf numFmtId="0" fontId="3" fillId="0" borderId="5" xfId="3" applyBorder="1" applyAlignment="1">
      <alignment vertical="center" wrapText="1"/>
    </xf>
    <xf numFmtId="6" fontId="3" fillId="0" borderId="6" xfId="3" applyNumberFormat="1" applyBorder="1" applyAlignment="1">
      <alignment horizontal="center" vertical="center" wrapText="1"/>
    </xf>
    <xf numFmtId="10" fontId="2" fillId="0" borderId="0" xfId="2" applyNumberFormat="1"/>
    <xf numFmtId="166" fontId="2" fillId="3" borderId="0" xfId="1" applyNumberFormat="1" applyFont="1" applyFill="1"/>
    <xf numFmtId="0" fontId="3" fillId="2" borderId="3" xfId="3" applyFill="1" applyBorder="1" applyAlignment="1">
      <alignment horizontal="center" vertical="center" wrapText="1"/>
    </xf>
    <xf numFmtId="0" fontId="3" fillId="2" borderId="4" xfId="3" applyFill="1" applyBorder="1" applyAlignment="1">
      <alignment horizontal="center" vertical="center" wrapText="1"/>
    </xf>
  </cellXfs>
  <cellStyles count="5">
    <cellStyle name="Comma 13" xfId="4" xr:uid="{00000000-0005-0000-0000-000000000000}"/>
    <cellStyle name="Normal" xfId="0" builtinId="0"/>
    <cellStyle name="Normal 2 2" xfId="2" xr:uid="{00000000-0005-0000-0000-000002000000}"/>
    <cellStyle name="Normal 7 4 2" xfId="3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workbookViewId="0">
      <selection activeCell="N11" sqref="N11"/>
    </sheetView>
  </sheetViews>
  <sheetFormatPr defaultColWidth="8.85546875" defaultRowHeight="12.75" x14ac:dyDescent="0.2"/>
  <cols>
    <col min="1" max="1" width="43" style="1" customWidth="1"/>
    <col min="2" max="2" width="18.5703125" style="1" customWidth="1"/>
    <col min="3" max="9" width="8.85546875" style="1"/>
    <col min="10" max="10" width="10.28515625" style="1" bestFit="1" customWidth="1"/>
    <col min="11" max="11" width="13.5703125" style="1" bestFit="1" customWidth="1"/>
    <col min="12" max="12" width="9.85546875" style="1" bestFit="1" customWidth="1"/>
    <col min="13" max="13" width="9.28515625" style="1" bestFit="1" customWidth="1"/>
    <col min="14" max="14" width="10.28515625" style="1" bestFit="1" customWidth="1"/>
    <col min="15" max="15" width="10.28515625" style="1" customWidth="1"/>
    <col min="16" max="16" width="9.28515625" style="1" bestFit="1" customWidth="1"/>
    <col min="17" max="17" width="11.5703125" style="1" customWidth="1"/>
    <col min="18" max="16384" width="8.85546875" style="1"/>
  </cols>
  <sheetData>
    <row r="1" spans="1:21" ht="13.5" thickBot="1" x14ac:dyDescent="0.25"/>
    <row r="2" spans="1:21" ht="15" x14ac:dyDescent="0.2">
      <c r="A2" s="2" t="s">
        <v>0</v>
      </c>
      <c r="B2" s="3">
        <v>50000</v>
      </c>
    </row>
    <row r="3" spans="1:21" ht="15" x14ac:dyDescent="0.2">
      <c r="A3" s="4" t="s">
        <v>1</v>
      </c>
      <c r="B3" s="5">
        <v>0.01</v>
      </c>
    </row>
    <row r="4" spans="1:21" ht="15" x14ac:dyDescent="0.2">
      <c r="A4" s="4" t="s">
        <v>2</v>
      </c>
      <c r="B4" s="5">
        <v>0.04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17</v>
      </c>
      <c r="U4" s="1" t="s">
        <v>18</v>
      </c>
    </row>
    <row r="5" spans="1:21" ht="15" x14ac:dyDescent="0.2">
      <c r="A5" s="4" t="s">
        <v>19</v>
      </c>
      <c r="B5" s="5">
        <v>0.06</v>
      </c>
      <c r="E5" s="1">
        <v>1</v>
      </c>
      <c r="F5" s="6">
        <v>1</v>
      </c>
      <c r="G5" s="7">
        <f>B2</f>
        <v>50000</v>
      </c>
      <c r="H5" s="7">
        <f t="shared" ref="H5:H11" si="0">-G5*0.01</f>
        <v>-500</v>
      </c>
      <c r="I5" s="7">
        <f t="shared" ref="I5:I11" si="1">-G5*0.01</f>
        <v>-500</v>
      </c>
      <c r="J5" s="7">
        <f t="shared" ref="J5:J11" si="2">G5+H5+I5</f>
        <v>49000</v>
      </c>
      <c r="K5" s="7">
        <f t="shared" ref="K5:K10" si="3">J5*0.06</f>
        <v>2940</v>
      </c>
      <c r="L5" s="8">
        <f t="shared" ref="L5:L10" si="4">(J5+K5)*-0.04</f>
        <v>-2077.6</v>
      </c>
      <c r="N5" s="7">
        <f t="shared" ref="N5:N10" si="5">J5+SUM(K5:M5)</f>
        <v>49862.400000000001</v>
      </c>
      <c r="O5" s="7">
        <f>$B$2*F5</f>
        <v>50000</v>
      </c>
      <c r="P5" s="7">
        <f>G5*0.05</f>
        <v>2500</v>
      </c>
      <c r="Q5" s="9">
        <f>200*F5</f>
        <v>200</v>
      </c>
      <c r="R5" s="7">
        <f>-H5-I5</f>
        <v>1000</v>
      </c>
      <c r="S5" s="7">
        <f>P5+Q5</f>
        <v>2700</v>
      </c>
      <c r="T5" s="7"/>
      <c r="U5" s="7">
        <f>R5-S5</f>
        <v>-1700</v>
      </c>
    </row>
    <row r="6" spans="1:21" ht="15" x14ac:dyDescent="0.2">
      <c r="A6" s="16" t="s">
        <v>20</v>
      </c>
      <c r="B6" s="17"/>
      <c r="E6" s="1">
        <v>2</v>
      </c>
      <c r="F6" s="6">
        <f>F5*0.96</f>
        <v>0.96</v>
      </c>
      <c r="G6" s="7">
        <f t="shared" ref="G6:G11" si="6">N5</f>
        <v>49862.400000000001</v>
      </c>
      <c r="H6" s="7">
        <f t="shared" si="0"/>
        <v>-498.62400000000002</v>
      </c>
      <c r="I6" s="7">
        <f t="shared" si="1"/>
        <v>-498.62400000000002</v>
      </c>
      <c r="J6" s="7">
        <f t="shared" si="2"/>
        <v>48865.151999999995</v>
      </c>
      <c r="K6" s="7">
        <f t="shared" si="3"/>
        <v>2931.9091199999993</v>
      </c>
      <c r="L6" s="8">
        <f t="shared" si="4"/>
        <v>-2071.8824447999996</v>
      </c>
      <c r="N6" s="7">
        <f t="shared" si="5"/>
        <v>49725.178675199997</v>
      </c>
      <c r="O6" s="7">
        <f t="shared" ref="O6:O11" si="7">$B$2*F6</f>
        <v>48000</v>
      </c>
      <c r="Q6" s="9">
        <f t="shared" ref="Q6:Q11" si="8">200*F6</f>
        <v>192</v>
      </c>
      <c r="R6" s="7">
        <f t="shared" ref="R6:R11" si="9">-H6-I6</f>
        <v>997.24800000000005</v>
      </c>
      <c r="S6" s="7">
        <f t="shared" ref="S6:S10" si="10">P6+Q6</f>
        <v>192</v>
      </c>
      <c r="T6" s="7"/>
      <c r="U6" s="7">
        <f t="shared" ref="U6:U10" si="11">R6-S6</f>
        <v>805.24800000000005</v>
      </c>
    </row>
    <row r="7" spans="1:21" ht="15" x14ac:dyDescent="0.2">
      <c r="A7" s="4" t="s">
        <v>21</v>
      </c>
      <c r="B7" s="10" t="s">
        <v>22</v>
      </c>
      <c r="E7" s="1">
        <v>3</v>
      </c>
      <c r="F7" s="6">
        <f t="shared" ref="F7:F11" si="12">F6*0.96</f>
        <v>0.92159999999999997</v>
      </c>
      <c r="G7" s="7">
        <f t="shared" si="6"/>
        <v>49725.178675199997</v>
      </c>
      <c r="H7" s="7">
        <f t="shared" si="0"/>
        <v>-497.25178675199999</v>
      </c>
      <c r="I7" s="7">
        <f t="shared" si="1"/>
        <v>-497.25178675199999</v>
      </c>
      <c r="J7" s="7">
        <f t="shared" si="2"/>
        <v>48730.675101695997</v>
      </c>
      <c r="K7" s="7">
        <f t="shared" si="3"/>
        <v>2923.8405061017597</v>
      </c>
      <c r="L7" s="8">
        <f t="shared" si="4"/>
        <v>-2066.1806243119104</v>
      </c>
      <c r="N7" s="7">
        <f t="shared" si="5"/>
        <v>49588.334983485845</v>
      </c>
      <c r="O7" s="7">
        <f t="shared" si="7"/>
        <v>46080</v>
      </c>
      <c r="Q7" s="9">
        <f t="shared" si="8"/>
        <v>184.32</v>
      </c>
      <c r="R7" s="7">
        <f t="shared" si="9"/>
        <v>994.50357350399997</v>
      </c>
      <c r="S7" s="7">
        <f t="shared" si="10"/>
        <v>184.32</v>
      </c>
      <c r="T7" s="7"/>
      <c r="U7" s="7">
        <f t="shared" si="11"/>
        <v>810.18357350399992</v>
      </c>
    </row>
    <row r="8" spans="1:21" ht="15" x14ac:dyDescent="0.2">
      <c r="A8" s="4" t="s">
        <v>10</v>
      </c>
      <c r="B8" s="10" t="s">
        <v>23</v>
      </c>
      <c r="E8" s="1">
        <v>4</v>
      </c>
      <c r="F8" s="6">
        <f t="shared" si="12"/>
        <v>0.88473599999999997</v>
      </c>
      <c r="G8" s="7">
        <f t="shared" si="6"/>
        <v>49588.334983485845</v>
      </c>
      <c r="H8" s="7">
        <f t="shared" si="0"/>
        <v>-495.88334983485845</v>
      </c>
      <c r="I8" s="7">
        <f t="shared" si="1"/>
        <v>-495.88334983485845</v>
      </c>
      <c r="J8" s="7">
        <f t="shared" si="2"/>
        <v>48596.568283816123</v>
      </c>
      <c r="K8" s="7">
        <f t="shared" si="3"/>
        <v>2915.7940970289674</v>
      </c>
      <c r="L8" s="8">
        <f t="shared" si="4"/>
        <v>-2060.4944952338037</v>
      </c>
      <c r="N8" s="7">
        <f t="shared" si="5"/>
        <v>49451.867885611289</v>
      </c>
      <c r="O8" s="7">
        <f t="shared" si="7"/>
        <v>44236.799999999996</v>
      </c>
      <c r="Q8" s="9">
        <f t="shared" si="8"/>
        <v>176.94719999999998</v>
      </c>
      <c r="R8" s="7">
        <f t="shared" si="9"/>
        <v>991.7666996697169</v>
      </c>
      <c r="S8" s="7">
        <f t="shared" si="10"/>
        <v>176.94719999999998</v>
      </c>
      <c r="T8" s="7"/>
      <c r="U8" s="7">
        <f t="shared" si="11"/>
        <v>814.81949966971695</v>
      </c>
    </row>
    <row r="9" spans="1:21" ht="15" x14ac:dyDescent="0.2">
      <c r="A9" s="4" t="s">
        <v>24</v>
      </c>
      <c r="B9" s="5">
        <v>0.01</v>
      </c>
      <c r="E9" s="1">
        <v>5</v>
      </c>
      <c r="F9" s="6">
        <f t="shared" si="12"/>
        <v>0.84934655999999997</v>
      </c>
      <c r="G9" s="7">
        <f t="shared" si="6"/>
        <v>49451.867885611289</v>
      </c>
      <c r="H9" s="7">
        <f t="shared" si="0"/>
        <v>-494.5186788561129</v>
      </c>
      <c r="I9" s="7">
        <f t="shared" si="1"/>
        <v>-494.5186788561129</v>
      </c>
      <c r="J9" s="7">
        <f t="shared" si="2"/>
        <v>48462.830527899067</v>
      </c>
      <c r="K9" s="7">
        <f t="shared" si="3"/>
        <v>2907.7698316739438</v>
      </c>
      <c r="L9" s="8">
        <f t="shared" si="4"/>
        <v>-2054.8240143829203</v>
      </c>
      <c r="N9" s="7">
        <f t="shared" si="5"/>
        <v>49315.77634519009</v>
      </c>
      <c r="O9" s="7">
        <f t="shared" si="7"/>
        <v>42467.328000000001</v>
      </c>
      <c r="Q9" s="9">
        <f t="shared" si="8"/>
        <v>169.86931200000001</v>
      </c>
      <c r="R9" s="7">
        <f t="shared" si="9"/>
        <v>989.0373577122258</v>
      </c>
      <c r="S9" s="7">
        <f t="shared" si="10"/>
        <v>169.86931200000001</v>
      </c>
      <c r="T9" s="7"/>
      <c r="U9" s="7">
        <f t="shared" si="11"/>
        <v>819.16804571222576</v>
      </c>
    </row>
    <row r="10" spans="1:21" ht="15" x14ac:dyDescent="0.2">
      <c r="A10" s="16" t="s">
        <v>25</v>
      </c>
      <c r="B10" s="17"/>
      <c r="E10" s="1">
        <v>6</v>
      </c>
      <c r="F10" s="6">
        <f t="shared" si="12"/>
        <v>0.81537269759999997</v>
      </c>
      <c r="G10" s="7">
        <f t="shared" si="6"/>
        <v>49315.77634519009</v>
      </c>
      <c r="H10" s="7">
        <f t="shared" si="0"/>
        <v>-493.15776345190091</v>
      </c>
      <c r="I10" s="7">
        <f t="shared" si="1"/>
        <v>-493.15776345190091</v>
      </c>
      <c r="J10" s="7">
        <f t="shared" si="2"/>
        <v>48329.460818286294</v>
      </c>
      <c r="K10" s="7">
        <f t="shared" si="3"/>
        <v>2899.7676490971776</v>
      </c>
      <c r="L10" s="8">
        <f t="shared" si="4"/>
        <v>-2049.1691386953389</v>
      </c>
      <c r="N10" s="7">
        <f t="shared" si="5"/>
        <v>49180.059328688134</v>
      </c>
      <c r="O10" s="7">
        <f t="shared" si="7"/>
        <v>40768.634879999998</v>
      </c>
      <c r="Q10" s="9">
        <f t="shared" si="8"/>
        <v>163.07453952</v>
      </c>
      <c r="R10" s="7">
        <f t="shared" si="9"/>
        <v>986.31552690380181</v>
      </c>
      <c r="S10" s="7">
        <f t="shared" si="10"/>
        <v>163.07453952</v>
      </c>
      <c r="T10" s="7"/>
      <c r="U10" s="7">
        <f t="shared" si="11"/>
        <v>823.24098738380178</v>
      </c>
    </row>
    <row r="11" spans="1:21" ht="15" x14ac:dyDescent="0.2">
      <c r="A11" s="4" t="s">
        <v>26</v>
      </c>
      <c r="B11" s="5">
        <v>0.05</v>
      </c>
      <c r="E11" s="1">
        <v>7</v>
      </c>
      <c r="F11" s="6">
        <f t="shared" si="12"/>
        <v>0.78275778969599996</v>
      </c>
      <c r="G11" s="7">
        <f t="shared" si="6"/>
        <v>49180.059328688134</v>
      </c>
      <c r="H11" s="7">
        <f t="shared" si="0"/>
        <v>-491.80059328688134</v>
      </c>
      <c r="I11" s="7">
        <f t="shared" si="1"/>
        <v>-491.80059328688134</v>
      </c>
      <c r="J11" s="7">
        <f t="shared" si="2"/>
        <v>48196.458142114367</v>
      </c>
      <c r="K11" s="11">
        <f>J11*O19</f>
        <v>-12258.27839221867</v>
      </c>
      <c r="L11" s="8"/>
      <c r="M11" s="7">
        <f>-MAX(O11-(J11+SUM(K11:L11)),0)</f>
        <v>-3199.7097349043033</v>
      </c>
      <c r="N11" s="7"/>
      <c r="O11" s="7">
        <f t="shared" si="7"/>
        <v>39137.889484799998</v>
      </c>
      <c r="Q11" s="9">
        <f t="shared" si="8"/>
        <v>156.55155793919999</v>
      </c>
      <c r="R11" s="7">
        <f t="shared" si="9"/>
        <v>983.60118657376267</v>
      </c>
      <c r="S11" s="7">
        <f>P11+Q11</f>
        <v>156.55155793919999</v>
      </c>
      <c r="T11" s="7">
        <f>M11</f>
        <v>-3199.7097349043033</v>
      </c>
      <c r="U11" s="7">
        <f>R11-S11+T11</f>
        <v>-2372.6601062697409</v>
      </c>
    </row>
    <row r="12" spans="1:21" ht="15.75" thickBot="1" x14ac:dyDescent="0.25">
      <c r="A12" s="12" t="s">
        <v>27</v>
      </c>
      <c r="B12" s="13">
        <v>200</v>
      </c>
    </row>
    <row r="13" spans="1:21" x14ac:dyDescent="0.2">
      <c r="S13" s="1" t="s">
        <v>28</v>
      </c>
      <c r="U13" s="7">
        <f>SUM(U5:U11)</f>
        <v>3.637978807091713E-12</v>
      </c>
    </row>
    <row r="15" spans="1:21" x14ac:dyDescent="0.2">
      <c r="J15" s="14" t="s">
        <v>29</v>
      </c>
      <c r="N15" s="7"/>
      <c r="O15" s="7">
        <f>O11</f>
        <v>39137.889484799998</v>
      </c>
    </row>
    <row r="16" spans="1:21" x14ac:dyDescent="0.2">
      <c r="J16" s="1" t="s">
        <v>30</v>
      </c>
      <c r="N16" s="7"/>
      <c r="O16" s="8">
        <f>SUM(R5:R11)-SUM(S5:S11)</f>
        <v>3199.7097349043065</v>
      </c>
    </row>
    <row r="17" spans="10:15" x14ac:dyDescent="0.2">
      <c r="J17" s="1" t="s">
        <v>31</v>
      </c>
      <c r="O17" s="7">
        <f>O15-O16</f>
        <v>35938.179749895695</v>
      </c>
    </row>
    <row r="18" spans="10:15" x14ac:dyDescent="0.2">
      <c r="J18" s="1" t="s">
        <v>32</v>
      </c>
      <c r="O18" s="7">
        <f>J11</f>
        <v>48196.458142114367</v>
      </c>
    </row>
    <row r="19" spans="10:15" x14ac:dyDescent="0.2">
      <c r="J19" s="1" t="s">
        <v>33</v>
      </c>
      <c r="O19" s="15">
        <f>O17/O18-1</f>
        <v>-0.25433981800225502</v>
      </c>
    </row>
  </sheetData>
  <mergeCells count="2">
    <mergeCell ref="A6:B6"/>
    <mergeCell ref="A10:B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ILA LAM 4c</vt:lpstr>
    </vt:vector>
  </TitlesOfParts>
  <Company>Sun Life Financial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Aleshia Zionce</dc:creator>
  <cp:lastModifiedBy>A Zionce</cp:lastModifiedBy>
  <cp:lastPrinted>2020-12-17T15:36:56Z</cp:lastPrinted>
  <dcterms:created xsi:type="dcterms:W3CDTF">2020-12-12T17:23:34Z</dcterms:created>
  <dcterms:modified xsi:type="dcterms:W3CDTF">2021-01-19T15:55:36Z</dcterms:modified>
</cp:coreProperties>
</file>