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Q:\Aleshia\Fall 2020 solutions\"/>
    </mc:Choice>
  </mc:AlternateContent>
  <xr:revisionPtr revIDLastSave="0" documentId="8_{C49C76F0-4A88-49E6-BB50-68020DF04621}" xr6:coauthVersionLast="45" xr6:coauthVersionMax="45" xr10:uidLastSave="{00000000-0000-0000-0000-000000000000}"/>
  <bookViews>
    <workbookView xWindow="780" yWindow="780" windowWidth="21600" windowHeight="11325" activeTab="2" xr2:uid="{00000000-000D-0000-FFFF-FFFF00000000}"/>
  </bookViews>
  <sheets>
    <sheet name="Question 5" sheetId="12" r:id="rId1"/>
    <sheet name="Question 9" sheetId="11" r:id="rId2"/>
    <sheet name="Question 10" sheetId="8" r:id="rId3"/>
  </sheets>
  <definedNames>
    <definedName name="__nAxPro_column__" localSheetId="0" hidden="1">'Question 5'!$XFD:$XFD</definedName>
    <definedName name="__nAxPro_row__" localSheetId="0" hidden="1">'Question 5'!$1048576:$1048576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7" i="12" l="1"/>
  <c r="N31" i="12" s="1"/>
  <c r="N25" i="12"/>
  <c r="N18" i="12"/>
  <c r="N23" i="12" l="1"/>
  <c r="N29" i="12" s="1"/>
  <c r="N33" i="12" l="1"/>
  <c r="J24" i="11"/>
  <c r="J29" i="11"/>
  <c r="J34" i="11"/>
  <c r="J36" i="11" s="1"/>
  <c r="J40" i="11" s="1"/>
  <c r="J38" i="11"/>
  <c r="J44" i="11"/>
  <c r="J42" i="11" l="1"/>
  <c r="J46" i="11" s="1"/>
  <c r="J27" i="11"/>
  <c r="J32" i="11" s="1"/>
  <c r="J22" i="8"/>
  <c r="J16" i="8"/>
  <c r="J17" i="8" l="1"/>
  <c r="J18" i="8" l="1"/>
  <c r="K18" i="8" s="1"/>
  <c r="K19" i="8" s="1"/>
  <c r="K21" i="8" s="1"/>
  <c r="J19" i="8" l="1"/>
  <c r="J21" i="8" s="1"/>
  <c r="J25" i="8" l="1"/>
  <c r="J23" i="8"/>
  <c r="J24" i="8" s="1"/>
  <c r="K24" i="8" s="1"/>
  <c r="K25" i="8" s="1"/>
  <c r="K27" i="8" s="1"/>
  <c r="K29" i="8" s="1"/>
  <c r="J27" i="8" l="1"/>
  <c r="J29" i="8" s="1"/>
  <c r="J30" i="8" s="1"/>
</calcChain>
</file>

<file path=xl/sharedStrings.xml><?xml version="1.0" encoding="utf-8"?>
<sst xmlns="http://schemas.openxmlformats.org/spreadsheetml/2006/main" count="99" uniqueCount="75">
  <si>
    <t>Question 5</t>
  </si>
  <si>
    <t>Question 9</t>
  </si>
  <si>
    <t>Question 10</t>
  </si>
  <si>
    <t>Excerpt from question:</t>
  </si>
  <si>
    <t>You are provided the following additional information about ABC Pension Plan:</t>
  </si>
  <si>
    <t>Benefit Obligation at an interest rate of 3.8%</t>
  </si>
  <si>
    <t>Duration of Benefit Obligation</t>
  </si>
  <si>
    <t>Plan Assets</t>
  </si>
  <si>
    <t>Plan Asset Allocation Mix</t>
  </si>
  <si>
    <t>50% Fixed Income</t>
  </si>
  <si>
    <t>50% Equity</t>
  </si>
  <si>
    <t xml:space="preserve">Duration of Plan’s Fixed Income Assets </t>
  </si>
  <si>
    <t>Part (b)</t>
  </si>
  <si>
    <t>a decrease in interest rates of</t>
  </si>
  <si>
    <t>a 10% increase in the market value of equities</t>
  </si>
  <si>
    <t>Exam RETDAC:  Fall 2020</t>
  </si>
  <si>
    <t>Design and Accounting Exam – Canada</t>
  </si>
  <si>
    <t>Provide answer here for part (b).  Show and label all work.</t>
  </si>
  <si>
    <t xml:space="preserve">Accumulated Benefit Obligation </t>
  </si>
  <si>
    <t>Projected Benefit Obligation</t>
  </si>
  <si>
    <t>Market Value of Assets</t>
  </si>
  <si>
    <t>Unrecognized (Gain)/Loss in Accumulated Other Comprehensive Income (AOCI)</t>
  </si>
  <si>
    <t>Unrecognized Prior Service Cost in AOCI</t>
  </si>
  <si>
    <t xml:space="preserve">(b)  </t>
  </si>
  <si>
    <r>
      <t>(</t>
    </r>
    <r>
      <rPr>
        <i/>
        <sz val="12"/>
        <color theme="1"/>
        <rFont val="Times New Roman"/>
        <family val="1"/>
      </rPr>
      <t>3 points</t>
    </r>
    <r>
      <rPr>
        <sz val="12"/>
        <color theme="1"/>
        <rFont val="Times New Roman"/>
        <family val="1"/>
      </rPr>
      <t>)  Calculate ABC Pension Plan’s accounting funded status assuming</t>
    </r>
  </si>
  <si>
    <t>Show all work.</t>
  </si>
  <si>
    <t>Company XYZ reports under U.S. Accounting Standard ASC 715.  Company XYZ has received regulatory approval and has decided to freeze pay and service accruals in its defined benefit pension plan effective December 31, 2020.  The following information has been provided prior to the plan freeze as of December 31, 2020:</t>
  </si>
  <si>
    <r>
      <t>(</t>
    </r>
    <r>
      <rPr>
        <i/>
        <sz val="12"/>
        <color theme="1"/>
        <rFont val="Times New Roman"/>
        <family val="1"/>
      </rPr>
      <t>7 points</t>
    </r>
    <r>
      <rPr>
        <sz val="12"/>
        <color theme="1"/>
        <rFont val="Times New Roman"/>
        <family val="1"/>
      </rPr>
      <t>)  Calculate the impact on the following values due to the plan freeze under U.S. Accounting Standard ASC 715:
(i) 2020 Net Periodic Pension Cost
(ii) Funded Status as of December 31, 2020
(iii) Amounts recognized in AOCI as of December 31, 2020</t>
    </r>
  </si>
  <si>
    <t>An RCA is set up to provide a pension for a long-service executive who will retire in January 2022.  On June 30, 2022 she will receive 20% of the total fund balance.</t>
  </si>
  <si>
    <t>Contributions are paid at the beginning of the year and are invested in term deposits earning a fixed interest rate of 2% per year.</t>
  </si>
  <si>
    <t>Year</t>
  </si>
  <si>
    <t>Contribution</t>
  </si>
  <si>
    <r>
      <t>(</t>
    </r>
    <r>
      <rPr>
        <i/>
        <sz val="12"/>
        <color theme="1"/>
        <rFont val="Times New Roman"/>
        <family val="1"/>
      </rPr>
      <t>3 points</t>
    </r>
    <r>
      <rPr>
        <sz val="12"/>
        <color theme="1"/>
        <rFont val="Times New Roman"/>
        <family val="1"/>
      </rPr>
      <t xml:space="preserve">)  Calculate the refundable tax payable in 2020, 2021, and 2022 to the Canada Revenue Agency. </t>
    </r>
  </si>
  <si>
    <t>RCA</t>
  </si>
  <si>
    <t>RTA</t>
  </si>
  <si>
    <t>Employer contribution</t>
  </si>
  <si>
    <t>Investment income</t>
  </si>
  <si>
    <t>Transfer to RTA (half of contribution and investment income)</t>
  </si>
  <si>
    <t>Interest</t>
  </si>
  <si>
    <t>At 6/30</t>
  </si>
  <si>
    <t>Payout:</t>
  </si>
  <si>
    <t xml:space="preserve">Change to items in AOCI = </t>
  </si>
  <si>
    <t xml:space="preserve">Calculate remaining PSC at 12/31/20 = </t>
  </si>
  <si>
    <t xml:space="preserve">Calculate new unrecog (g)/l at 12/31/20 = unrec (g)/L + liability gain = </t>
  </si>
  <si>
    <t>(iii)</t>
  </si>
  <si>
    <t>Change in funded status, better funded by</t>
  </si>
  <si>
    <t>MVA- Old PBO</t>
  </si>
  <si>
    <t>Funded status before freeze =</t>
  </si>
  <si>
    <t>MVA - PBO</t>
  </si>
  <si>
    <t xml:space="preserve">Calculate funded status at 12/31/20= </t>
  </si>
  <si>
    <t>ABO =</t>
  </si>
  <si>
    <t xml:space="preserve">PBO at 12/31/20, after plan freeze = </t>
  </si>
  <si>
    <t>(ii)</t>
  </si>
  <si>
    <t xml:space="preserve">= PSC amort + curtailment gain = </t>
  </si>
  <si>
    <t>Change to 2020 expense (curtailment charge</t>
  </si>
  <si>
    <t xml:space="preserve">Recognize 100% of PSC = </t>
  </si>
  <si>
    <t>recognize as a gain.  0 if there is still unrecognized loss after freeze</t>
  </si>
  <si>
    <t xml:space="preserve">determine curtailment gain: to extent gain from curtailment exceeds the unrecog (g)/l, </t>
  </si>
  <si>
    <t xml:space="preserve">liability gain associated with curtailment = ABO – PBO = </t>
  </si>
  <si>
    <t xml:space="preserve">curtailment accounting done at end of measurement period so do not need to do any mid-year remeasurements to recalculate SC, IC, EROA components  </t>
  </si>
  <si>
    <t>curtailment accounting needed because active participants will no longer accrue benefits under the plan</t>
  </si>
  <si>
    <t>(i)</t>
  </si>
  <si>
    <t>Total Assets = Market Value Equity + Market Value Fixed Income</t>
  </si>
  <si>
    <t>Since Plan Asset Allocation Mix is 50% equity and 50% Fixed Income</t>
  </si>
  <si>
    <t>Market Value Equity = Market Value Fixed Income = 50% x Total Assets</t>
  </si>
  <si>
    <t>A 0.65% decrease in interest rates implies both fixed income portion of assets</t>
  </si>
  <si>
    <t>and liabilities will increase in value.</t>
  </si>
  <si>
    <t>Increase in fixed income assets = (1 + Asset Duration) ^ change in interest rate</t>
  </si>
  <si>
    <t>Increase in market value equity</t>
  </si>
  <si>
    <t>Increase in liabilities = (1 + AL Duration) ^ change in interest rate</t>
  </si>
  <si>
    <t>Value of assets</t>
  </si>
  <si>
    <t>Value of liabilities</t>
  </si>
  <si>
    <t>ABC Pension Plan’s accounting position = Value of assets - Value of liabilities</t>
  </si>
  <si>
    <t>Exam RETDAU:  Fall 2020</t>
  </si>
  <si>
    <t>Design and Accounting Exam –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</si>
</sst>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8"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2"/>
      <color theme="1"/>
      <name val="Calibri"/>
      <family val="2"/>
      <scheme val="minor"/>
    </font>
    <font>
      <sz val="11"/>
      <color theme="1"/>
      <name val="Calibri"/>
      <family val="2"/>
      <scheme val="minor"/>
    </font>
    <font>
      <sz val="12"/>
      <color theme="1"/>
      <name val="Calibri Light"/>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50">
    <xf numFmtId="0" fontId="0" fillId="0" borderId="0" xfId="0"/>
    <xf numFmtId="0" fontId="1" fillId="2" borderId="0" xfId="0" applyFont="1" applyFill="1" applyProtection="1">
      <protection locked="0"/>
    </xf>
    <xf numFmtId="0" fontId="1" fillId="0" borderId="0" xfId="0" applyFont="1" applyProtection="1">
      <protection locked="0"/>
    </xf>
    <xf numFmtId="0" fontId="2" fillId="3" borderId="0" xfId="0" applyFont="1" applyFill="1" applyProtection="1"/>
    <xf numFmtId="0" fontId="1" fillId="3" borderId="0" xfId="0" applyFont="1" applyFill="1" applyProtection="1"/>
    <xf numFmtId="0" fontId="1" fillId="2" borderId="0" xfId="0" applyFont="1" applyFill="1" applyProtection="1"/>
    <xf numFmtId="0" fontId="4" fillId="3" borderId="0" xfId="0" applyFont="1" applyFill="1" applyProtection="1"/>
    <xf numFmtId="0" fontId="3" fillId="3" borderId="0" xfId="0" applyFont="1" applyFill="1" applyProtection="1"/>
    <xf numFmtId="0" fontId="1" fillId="3" borderId="0" xfId="0" applyFont="1" applyFill="1" applyAlignment="1" applyProtection="1">
      <alignment vertical="top" wrapText="1"/>
    </xf>
    <xf numFmtId="0" fontId="1" fillId="3" borderId="0" xfId="0" applyFont="1" applyFill="1" applyAlignment="1" applyProtection="1">
      <alignment horizontal="center"/>
    </xf>
    <xf numFmtId="0" fontId="1" fillId="3" borderId="1" xfId="0" applyFont="1" applyFill="1" applyBorder="1" applyProtection="1"/>
    <xf numFmtId="3" fontId="1" fillId="3" borderId="1" xfId="0" applyNumberFormat="1" applyFont="1" applyFill="1" applyBorder="1" applyProtection="1"/>
    <xf numFmtId="0" fontId="1" fillId="3" borderId="1" xfId="0" applyFont="1" applyFill="1" applyBorder="1" applyAlignment="1" applyProtection="1">
      <alignment vertical="center" wrapText="1"/>
    </xf>
    <xf numFmtId="6" fontId="1" fillId="3" borderId="1" xfId="0" applyNumberFormat="1" applyFont="1" applyFill="1" applyBorder="1" applyAlignment="1" applyProtection="1">
      <alignment vertical="center" wrapText="1"/>
    </xf>
    <xf numFmtId="0" fontId="1" fillId="0" borderId="0" xfId="0" applyFont="1" applyFill="1" applyProtection="1">
      <protection locked="0"/>
    </xf>
    <xf numFmtId="0" fontId="1" fillId="0" borderId="0" xfId="0" quotePrefix="1" applyFont="1" applyProtection="1">
      <protection locked="0"/>
    </xf>
    <xf numFmtId="3" fontId="1" fillId="0" borderId="0" xfId="0" applyNumberFormat="1" applyFont="1" applyProtection="1">
      <protection locked="0"/>
    </xf>
    <xf numFmtId="3" fontId="1" fillId="0" borderId="0" xfId="0" applyNumberFormat="1" applyFont="1" applyFill="1" applyProtection="1">
      <protection locked="0"/>
    </xf>
    <xf numFmtId="6" fontId="1" fillId="0" borderId="0" xfId="0" applyNumberFormat="1" applyFont="1" applyFill="1" applyProtection="1">
      <protection locked="0"/>
    </xf>
    <xf numFmtId="8" fontId="1" fillId="0" borderId="0" xfId="0" applyNumberFormat="1" applyFont="1" applyFill="1" applyProtection="1">
      <protection locked="0"/>
    </xf>
    <xf numFmtId="0" fontId="0" fillId="0" borderId="0" xfId="0" applyProtection="1">
      <protection locked="0"/>
    </xf>
    <xf numFmtId="14" fontId="0" fillId="0" borderId="0" xfId="0" applyNumberFormat="1" applyProtection="1">
      <protection locked="0"/>
    </xf>
    <xf numFmtId="3" fontId="0" fillId="0" borderId="0" xfId="0" applyNumberFormat="1" applyProtection="1">
      <protection locked="0"/>
    </xf>
    <xf numFmtId="164" fontId="2" fillId="0" borderId="0" xfId="0" applyNumberFormat="1" applyFont="1" applyProtection="1">
      <protection locked="0"/>
    </xf>
    <xf numFmtId="0" fontId="7" fillId="0" borderId="0" xfId="0" applyFont="1"/>
    <xf numFmtId="164" fontId="1" fillId="0" borderId="0" xfId="0" applyNumberFormat="1" applyFont="1" applyProtection="1">
      <protection locked="0"/>
    </xf>
    <xf numFmtId="0" fontId="7" fillId="0" borderId="0" xfId="0" applyFont="1" applyProtection="1">
      <protection locked="0"/>
    </xf>
    <xf numFmtId="0" fontId="7" fillId="0" borderId="0" xfId="0" applyFont="1" applyProtection="1"/>
    <xf numFmtId="164" fontId="1" fillId="0" borderId="0" xfId="1" applyNumberFormat="1" applyFont="1" applyProtection="1">
      <protection locked="0"/>
    </xf>
    <xf numFmtId="164" fontId="2" fillId="0" borderId="0" xfId="1" applyNumberFormat="1" applyFont="1" applyProtection="1">
      <protection locked="0"/>
    </xf>
    <xf numFmtId="164" fontId="1" fillId="0" borderId="0" xfId="1" applyNumberFormat="1" applyFont="1" applyFill="1" applyProtection="1">
      <protection locked="0"/>
    </xf>
    <xf numFmtId="0" fontId="7" fillId="0" borderId="0" xfId="0" applyFont="1" applyAlignment="1">
      <alignment vertical="center"/>
    </xf>
    <xf numFmtId="6" fontId="2" fillId="0" borderId="1" xfId="0" applyNumberFormat="1" applyFont="1" applyBorder="1" applyAlignment="1" applyProtection="1">
      <alignment horizontal="right"/>
      <protection locked="0"/>
    </xf>
    <xf numFmtId="0" fontId="2" fillId="0" borderId="1" xfId="0" applyFont="1" applyBorder="1" applyProtection="1">
      <protection locked="0"/>
    </xf>
    <xf numFmtId="6" fontId="1" fillId="0" borderId="1" xfId="0" applyNumberFormat="1" applyFont="1" applyBorder="1" applyProtection="1">
      <protection locked="0"/>
    </xf>
    <xf numFmtId="0" fontId="1" fillId="3" borderId="0" xfId="0" applyFont="1" applyFill="1" applyAlignment="1" applyProtection="1">
      <alignment horizontal="left" indent="3"/>
    </xf>
    <xf numFmtId="10" fontId="1" fillId="3" borderId="0" xfId="0" applyNumberFormat="1" applyFont="1" applyFill="1" applyProtection="1"/>
    <xf numFmtId="0" fontId="1" fillId="3" borderId="0" xfId="0" applyFont="1" applyFill="1" applyAlignment="1" applyProtection="1">
      <alignment horizontal="left" vertical="center"/>
    </xf>
    <xf numFmtId="0" fontId="5" fillId="3" borderId="0" xfId="0" applyFont="1" applyFill="1" applyProtection="1"/>
    <xf numFmtId="9" fontId="1" fillId="3" borderId="0" xfId="0" applyNumberFormat="1" applyFont="1" applyFill="1" applyProtection="1"/>
    <xf numFmtId="0" fontId="1" fillId="3" borderId="0" xfId="0" applyFont="1" applyFill="1" applyAlignment="1" applyProtection="1">
      <alignment horizontal="left" vertical="center" indent="10"/>
    </xf>
    <xf numFmtId="6" fontId="1" fillId="3" borderId="1" xfId="0" applyNumberFormat="1" applyFont="1" applyFill="1" applyBorder="1" applyAlignment="1" applyProtection="1">
      <alignment horizontal="right" vertical="center" wrapText="1"/>
    </xf>
    <xf numFmtId="0" fontId="1" fillId="3" borderId="1" xfId="0" applyFont="1" applyFill="1" applyBorder="1" applyAlignment="1" applyProtection="1">
      <alignment horizontal="right" vertical="center" wrapText="1"/>
    </xf>
    <xf numFmtId="6" fontId="1" fillId="3" borderId="3" xfId="0" applyNumberFormat="1" applyFont="1" applyFill="1" applyBorder="1" applyAlignment="1" applyProtection="1">
      <alignment horizontal="right" vertical="center" wrapText="1"/>
    </xf>
    <xf numFmtId="0" fontId="1" fillId="3" borderId="3" xfId="0" applyFont="1" applyFill="1" applyBorder="1" applyAlignment="1" applyProtection="1">
      <alignment horizontal="right" vertical="center" wrapText="1"/>
    </xf>
    <xf numFmtId="0" fontId="1" fillId="0" borderId="0" xfId="0" applyFont="1"/>
    <xf numFmtId="0" fontId="1" fillId="3" borderId="4" xfId="0" applyFont="1" applyFill="1" applyBorder="1" applyAlignment="1" applyProtection="1">
      <alignment horizontal="right" vertical="center" wrapText="1"/>
    </xf>
    <xf numFmtId="9" fontId="2" fillId="0" borderId="1" xfId="0" applyNumberFormat="1" applyFont="1" applyBorder="1" applyProtection="1">
      <protection locked="0"/>
    </xf>
    <xf numFmtId="0" fontId="1" fillId="3" borderId="0" xfId="0" applyFont="1" applyFill="1" applyAlignment="1" applyProtection="1">
      <alignment horizontal="left" vertical="top" wrapText="1"/>
    </xf>
    <xf numFmtId="0" fontId="1" fillId="3" borderId="2" xfId="0" applyFont="1" applyFill="1" applyBorder="1" applyAlignment="1" applyProtection="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C45B-7F80-4E7A-80A1-34BFF3B67DF8}">
  <dimension ref="A1:R33"/>
  <sheetViews>
    <sheetView topLeftCell="A14" zoomScaleNormal="100" workbookViewId="0">
      <selection activeCell="N39" sqref="N39"/>
    </sheetView>
  </sheetViews>
  <sheetFormatPr defaultColWidth="9.42578125" defaultRowHeight="15.75" x14ac:dyDescent="0.25"/>
  <cols>
    <col min="1" max="1" width="3.5703125" style="4" customWidth="1"/>
    <col min="2" max="2" width="45.42578125" style="4" customWidth="1"/>
    <col min="3" max="3" width="24.42578125" style="4" customWidth="1"/>
    <col min="4" max="4" width="2.85546875" style="4" customWidth="1"/>
    <col min="5" max="5" width="1" style="5" customWidth="1"/>
    <col min="6" max="6" width="4" style="2" customWidth="1"/>
    <col min="7" max="8" width="9.42578125" style="2"/>
    <col min="9" max="9" width="9.7109375" style="2" bestFit="1" customWidth="1"/>
    <col min="10" max="12" width="9.42578125" style="2"/>
    <col min="13" max="13" width="15.5703125" style="2" customWidth="1"/>
    <col min="14" max="14" width="14.140625" style="2" bestFit="1" customWidth="1"/>
    <col min="15" max="17" width="9.42578125" style="2"/>
    <col min="18" max="18" width="1" style="1" customWidth="1"/>
    <col min="19" max="16384" width="9.42578125" style="2"/>
  </cols>
  <sheetData>
    <row r="1" spans="1:17" x14ac:dyDescent="0.25">
      <c r="A1" s="3" t="s">
        <v>73</v>
      </c>
      <c r="F1" s="3" t="s">
        <v>73</v>
      </c>
      <c r="G1" s="4"/>
      <c r="H1" s="4"/>
      <c r="I1" s="4"/>
      <c r="J1" s="4"/>
      <c r="K1" s="4"/>
      <c r="L1" s="4"/>
      <c r="M1" s="4"/>
      <c r="N1" s="4"/>
      <c r="O1" s="4"/>
      <c r="P1" s="4"/>
      <c r="Q1" s="4"/>
    </row>
    <row r="2" spans="1:17" x14ac:dyDescent="0.25">
      <c r="A2" s="3" t="s">
        <v>74</v>
      </c>
      <c r="F2" s="3" t="s">
        <v>74</v>
      </c>
      <c r="G2" s="4"/>
      <c r="H2" s="4"/>
      <c r="I2" s="4"/>
      <c r="J2" s="4"/>
      <c r="K2" s="4"/>
      <c r="L2" s="4"/>
      <c r="M2" s="4"/>
      <c r="N2" s="4"/>
      <c r="O2" s="4"/>
      <c r="P2" s="4"/>
      <c r="Q2" s="4"/>
    </row>
    <row r="3" spans="1:17" x14ac:dyDescent="0.25">
      <c r="A3" s="3" t="s">
        <v>0</v>
      </c>
      <c r="F3" s="3" t="s">
        <v>0</v>
      </c>
      <c r="G3" s="4"/>
      <c r="H3" s="4"/>
      <c r="I3" s="4"/>
      <c r="J3" s="4"/>
      <c r="K3" s="4"/>
      <c r="L3" s="4"/>
      <c r="M3" s="4"/>
      <c r="N3" s="4"/>
      <c r="O3" s="4"/>
      <c r="P3" s="4"/>
      <c r="Q3" s="4"/>
    </row>
    <row r="4" spans="1:17" x14ac:dyDescent="0.25">
      <c r="F4" s="4"/>
      <c r="G4" s="4"/>
      <c r="H4" s="4"/>
      <c r="I4" s="4"/>
      <c r="J4" s="4"/>
      <c r="K4" s="4"/>
      <c r="L4" s="4"/>
      <c r="M4" s="4"/>
      <c r="N4" s="4"/>
      <c r="O4" s="4"/>
      <c r="P4" s="4"/>
      <c r="Q4" s="4"/>
    </row>
    <row r="5" spans="1:17" x14ac:dyDescent="0.25">
      <c r="A5" s="6" t="s">
        <v>3</v>
      </c>
      <c r="F5" s="6" t="s">
        <v>17</v>
      </c>
      <c r="G5" s="4"/>
      <c r="H5" s="4"/>
      <c r="I5" s="4"/>
      <c r="J5" s="4"/>
      <c r="K5" s="4"/>
      <c r="L5" s="4"/>
      <c r="M5" s="4"/>
      <c r="N5" s="4"/>
      <c r="O5" s="4"/>
      <c r="P5" s="4"/>
      <c r="Q5" s="4"/>
    </row>
    <row r="6" spans="1:17" x14ac:dyDescent="0.25">
      <c r="A6" s="7"/>
      <c r="F6" s="4"/>
      <c r="G6" s="4"/>
      <c r="H6" s="4"/>
      <c r="I6" s="4"/>
      <c r="J6" s="4"/>
      <c r="K6" s="4"/>
      <c r="L6" s="4"/>
      <c r="M6" s="4"/>
      <c r="N6" s="4"/>
      <c r="O6" s="4"/>
      <c r="P6" s="4"/>
      <c r="Q6" s="4"/>
    </row>
    <row r="7" spans="1:17" ht="15.75" customHeight="1" x14ac:dyDescent="0.25">
      <c r="A7" s="7" t="s">
        <v>12</v>
      </c>
      <c r="F7" s="4" t="s">
        <v>23</v>
      </c>
      <c r="G7" s="48" t="s">
        <v>24</v>
      </c>
      <c r="H7" s="48"/>
      <c r="I7" s="48"/>
      <c r="J7" s="48"/>
      <c r="K7" s="48"/>
      <c r="L7" s="48"/>
      <c r="M7" s="48"/>
      <c r="N7" s="48"/>
      <c r="O7" s="48"/>
      <c r="P7" s="48"/>
      <c r="Q7" s="48"/>
    </row>
    <row r="8" spans="1:17" x14ac:dyDescent="0.25">
      <c r="F8" s="4"/>
      <c r="G8" s="35" t="s">
        <v>13</v>
      </c>
      <c r="H8" s="4"/>
      <c r="I8" s="4"/>
      <c r="J8" s="4"/>
      <c r="K8" s="4"/>
      <c r="L8" s="36">
        <v>6.4999999999999997E-3</v>
      </c>
      <c r="M8" s="8"/>
      <c r="N8" s="8"/>
      <c r="O8" s="8"/>
      <c r="P8" s="8"/>
      <c r="Q8" s="8"/>
    </row>
    <row r="9" spans="1:17" x14ac:dyDescent="0.25">
      <c r="B9" s="37" t="s">
        <v>4</v>
      </c>
      <c r="C9" s="38"/>
      <c r="F9" s="4"/>
      <c r="G9" s="35" t="s">
        <v>14</v>
      </c>
      <c r="H9" s="4"/>
      <c r="I9" s="4"/>
      <c r="J9" s="4"/>
      <c r="K9" s="4"/>
      <c r="L9" s="39">
        <v>0.1</v>
      </c>
      <c r="M9" s="8"/>
      <c r="N9" s="8"/>
      <c r="O9" s="8"/>
      <c r="P9" s="8"/>
      <c r="Q9" s="8"/>
    </row>
    <row r="10" spans="1:17" x14ac:dyDescent="0.25">
      <c r="B10" s="40"/>
      <c r="C10" s="38"/>
      <c r="F10" s="4"/>
      <c r="G10" s="35"/>
      <c r="H10" s="4"/>
      <c r="I10" s="4"/>
      <c r="J10" s="4"/>
      <c r="K10" s="4"/>
      <c r="L10" s="39"/>
      <c r="M10" s="8"/>
      <c r="N10" s="8"/>
      <c r="O10" s="8"/>
      <c r="P10" s="8"/>
      <c r="Q10" s="8"/>
    </row>
    <row r="11" spans="1:17" x14ac:dyDescent="0.25">
      <c r="B11" s="12" t="s">
        <v>5</v>
      </c>
      <c r="C11" s="41">
        <v>1900000</v>
      </c>
      <c r="F11" s="4"/>
      <c r="G11" s="48" t="s">
        <v>25</v>
      </c>
      <c r="H11" s="48"/>
      <c r="I11" s="48"/>
      <c r="J11" s="48"/>
      <c r="K11" s="48"/>
      <c r="L11" s="48"/>
      <c r="M11" s="48"/>
      <c r="N11" s="48"/>
      <c r="O11" s="48"/>
      <c r="P11" s="48"/>
      <c r="Q11" s="48"/>
    </row>
    <row r="12" spans="1:17" x14ac:dyDescent="0.25">
      <c r="B12" s="12" t="s">
        <v>6</v>
      </c>
      <c r="C12" s="42">
        <v>14.6</v>
      </c>
      <c r="F12" s="4"/>
      <c r="G12" s="35"/>
      <c r="H12" s="4"/>
      <c r="I12" s="4"/>
      <c r="J12" s="4"/>
      <c r="K12" s="4"/>
      <c r="L12" s="39"/>
      <c r="M12" s="8"/>
      <c r="N12" s="8"/>
      <c r="O12" s="8"/>
      <c r="P12" s="8"/>
      <c r="Q12" s="8"/>
    </row>
    <row r="13" spans="1:17" x14ac:dyDescent="0.25">
      <c r="B13" s="12" t="s">
        <v>7</v>
      </c>
      <c r="C13" s="43">
        <v>1700000</v>
      </c>
    </row>
    <row r="14" spans="1:17" x14ac:dyDescent="0.25">
      <c r="B14" s="49" t="s">
        <v>8</v>
      </c>
      <c r="C14" s="44" t="s">
        <v>9</v>
      </c>
      <c r="G14" s="45" t="s">
        <v>62</v>
      </c>
    </row>
    <row r="15" spans="1:17" x14ac:dyDescent="0.25">
      <c r="B15" s="49"/>
      <c r="C15" s="46" t="s">
        <v>10</v>
      </c>
    </row>
    <row r="16" spans="1:17" x14ac:dyDescent="0.25">
      <c r="B16" s="12" t="s">
        <v>11</v>
      </c>
      <c r="C16" s="46">
        <v>5.0999999999999996</v>
      </c>
      <c r="G16" s="45" t="s">
        <v>63</v>
      </c>
    </row>
    <row r="17" spans="2:14" x14ac:dyDescent="0.25">
      <c r="G17" s="15"/>
    </row>
    <row r="18" spans="2:14" x14ac:dyDescent="0.25">
      <c r="G18" s="45" t="s">
        <v>64</v>
      </c>
      <c r="N18" s="32">
        <f>50%*C13</f>
        <v>850000</v>
      </c>
    </row>
    <row r="19" spans="2:14" x14ac:dyDescent="0.25">
      <c r="B19" s="35"/>
      <c r="C19" s="36"/>
    </row>
    <row r="20" spans="2:14" x14ac:dyDescent="0.25">
      <c r="B20" s="35"/>
      <c r="C20" s="39"/>
      <c r="G20" s="45" t="s">
        <v>65</v>
      </c>
    </row>
    <row r="21" spans="2:14" x14ac:dyDescent="0.25">
      <c r="G21" s="45" t="s">
        <v>66</v>
      </c>
    </row>
    <row r="23" spans="2:14" x14ac:dyDescent="0.25">
      <c r="G23" s="45" t="s">
        <v>67</v>
      </c>
      <c r="N23" s="33">
        <f>(1+C16/100)^0.65</f>
        <v>1.0328607295798884</v>
      </c>
    </row>
    <row r="25" spans="2:14" x14ac:dyDescent="0.25">
      <c r="G25" s="45" t="s">
        <v>68</v>
      </c>
      <c r="N25" s="47">
        <f>(1+L9)</f>
        <v>1.1000000000000001</v>
      </c>
    </row>
    <row r="27" spans="2:14" x14ac:dyDescent="0.25">
      <c r="G27" s="45" t="s">
        <v>69</v>
      </c>
      <c r="N27" s="33">
        <f>(1+C12/100)^0.65</f>
        <v>1.0926221525919746</v>
      </c>
    </row>
    <row r="29" spans="2:14" x14ac:dyDescent="0.25">
      <c r="G29" s="45" t="s">
        <v>70</v>
      </c>
      <c r="N29" s="32">
        <f>N18*N25+N18*N23</f>
        <v>1812931.6201429053</v>
      </c>
    </row>
    <row r="31" spans="2:14" x14ac:dyDescent="0.25">
      <c r="G31" s="45" t="s">
        <v>71</v>
      </c>
      <c r="N31" s="32">
        <f>C11*N27</f>
        <v>2075982.0899247518</v>
      </c>
    </row>
    <row r="33" spans="7:14" x14ac:dyDescent="0.25">
      <c r="G33" s="45" t="s">
        <v>72</v>
      </c>
      <c r="N33" s="34">
        <f>N29-N31</f>
        <v>-263050.46978184651</v>
      </c>
    </row>
  </sheetData>
  <sheetProtection algorithmName="SHA-512" hashValue="B2sqKmm9fVccwugrDvQbecLKEntVDs+E+XWehOZ1eiJ7jYdFqVb8J3RhzvZSrvOSrNG0H8/w/wkOp6tEZTE4mw==" saltValue="tmjMEFnXZJw35uDcMES06Q==" spinCount="100000" sheet="1" objects="1" scenarios="1" formatCells="0" formatColumns="0" formatRows="0" insertColumns="0" insertRows="0"/>
  <mergeCells count="3">
    <mergeCell ref="G7:Q7"/>
    <mergeCell ref="G11:Q11"/>
    <mergeCell ref="B14:B15"/>
  </mergeCells>
  <pageMargins left="0.7" right="0.7" top="0.75" bottom="0.75" header="0.3" footer="0.3"/>
  <pageSetup scale="84" orientation="portrait" horizontalDpi="4294967293"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5F54-9037-42B4-A84F-C766ADBBA2C2}">
  <dimension ref="A1:O46"/>
  <sheetViews>
    <sheetView topLeftCell="B26" zoomScaleNormal="100" workbookViewId="0">
      <selection activeCell="N51" sqref="N51"/>
    </sheetView>
  </sheetViews>
  <sheetFormatPr defaultColWidth="9.140625" defaultRowHeight="15.75" x14ac:dyDescent="0.25"/>
  <cols>
    <col min="1" max="1" width="2.42578125" style="4" customWidth="1"/>
    <col min="2" max="2" width="72.42578125" style="4" customWidth="1"/>
    <col min="3" max="3" width="15.42578125" style="4" customWidth="1"/>
    <col min="4" max="4" width="1" style="5" customWidth="1"/>
    <col min="5" max="5" width="3.5703125" style="2" customWidth="1"/>
    <col min="6" max="6" width="25.42578125" style="2" customWidth="1"/>
    <col min="7" max="8" width="11.5703125" style="2" bestFit="1" customWidth="1"/>
    <col min="9" max="9" width="20.5703125" style="2" customWidth="1"/>
    <col min="10" max="10" width="18.85546875" style="2" bestFit="1" customWidth="1"/>
    <col min="11" max="14" width="9.140625" style="2"/>
    <col min="15" max="15" width="1" style="1" customWidth="1"/>
    <col min="16" max="16384" width="9.140625" style="2"/>
  </cols>
  <sheetData>
    <row r="1" spans="1:14" x14ac:dyDescent="0.25">
      <c r="A1" s="3" t="s">
        <v>15</v>
      </c>
      <c r="E1" s="3" t="s">
        <v>15</v>
      </c>
      <c r="F1" s="4"/>
      <c r="G1" s="4"/>
      <c r="H1" s="4"/>
      <c r="I1" s="4"/>
      <c r="J1" s="4"/>
      <c r="K1" s="4"/>
      <c r="L1" s="4"/>
      <c r="M1" s="4"/>
      <c r="N1" s="4"/>
    </row>
    <row r="2" spans="1:14" x14ac:dyDescent="0.25">
      <c r="A2" s="3" t="s">
        <v>16</v>
      </c>
      <c r="E2" s="3" t="s">
        <v>16</v>
      </c>
      <c r="F2" s="4"/>
      <c r="G2" s="4"/>
      <c r="H2" s="4"/>
      <c r="I2" s="4"/>
      <c r="J2" s="4"/>
      <c r="K2" s="4"/>
      <c r="L2" s="4"/>
      <c r="M2" s="4"/>
      <c r="N2" s="4"/>
    </row>
    <row r="3" spans="1:14" x14ac:dyDescent="0.25">
      <c r="A3" s="3" t="s">
        <v>1</v>
      </c>
      <c r="E3" s="3" t="s">
        <v>1</v>
      </c>
      <c r="F3" s="4"/>
      <c r="G3" s="4"/>
      <c r="H3" s="4"/>
      <c r="I3" s="4"/>
      <c r="J3" s="4"/>
      <c r="K3" s="4"/>
      <c r="L3" s="4"/>
      <c r="M3" s="4"/>
      <c r="N3" s="4"/>
    </row>
    <row r="4" spans="1:14" x14ac:dyDescent="0.25">
      <c r="E4" s="4"/>
      <c r="F4" s="4"/>
      <c r="G4" s="4"/>
      <c r="H4" s="4"/>
      <c r="I4" s="4"/>
      <c r="J4" s="4"/>
      <c r="K4" s="4"/>
      <c r="L4" s="4"/>
      <c r="M4" s="4"/>
      <c r="N4" s="4"/>
    </row>
    <row r="5" spans="1:14" x14ac:dyDescent="0.25">
      <c r="A5" s="6" t="s">
        <v>3</v>
      </c>
      <c r="E5" s="6" t="s">
        <v>17</v>
      </c>
      <c r="F5" s="4"/>
      <c r="G5" s="4"/>
      <c r="H5" s="4"/>
      <c r="I5" s="4"/>
      <c r="J5" s="4"/>
      <c r="K5" s="4"/>
      <c r="L5" s="4"/>
      <c r="M5" s="4"/>
      <c r="N5" s="4"/>
    </row>
    <row r="6" spans="1:14" x14ac:dyDescent="0.25">
      <c r="A6" s="6"/>
      <c r="E6" s="6"/>
      <c r="F6" s="4"/>
      <c r="G6" s="4"/>
      <c r="H6" s="4"/>
      <c r="I6" s="4"/>
      <c r="J6" s="4"/>
      <c r="K6" s="4"/>
      <c r="L6" s="4"/>
      <c r="M6" s="4"/>
      <c r="N6" s="4"/>
    </row>
    <row r="7" spans="1:14" ht="15.75" customHeight="1" x14ac:dyDescent="0.25">
      <c r="A7" s="7" t="s">
        <v>12</v>
      </c>
      <c r="C7" s="8"/>
      <c r="E7" s="4" t="s">
        <v>23</v>
      </c>
      <c r="F7" s="48" t="s">
        <v>27</v>
      </c>
      <c r="G7" s="48"/>
      <c r="H7" s="48"/>
      <c r="I7" s="48"/>
      <c r="J7" s="48"/>
      <c r="K7" s="48"/>
      <c r="L7" s="48"/>
      <c r="M7" s="48"/>
      <c r="N7" s="48"/>
    </row>
    <row r="8" spans="1:14" x14ac:dyDescent="0.25">
      <c r="B8" s="8"/>
      <c r="C8" s="8"/>
      <c r="E8" s="4"/>
      <c r="F8" s="48"/>
      <c r="G8" s="48"/>
      <c r="H8" s="48"/>
      <c r="I8" s="48"/>
      <c r="J8" s="48"/>
      <c r="K8" s="48"/>
      <c r="L8" s="48"/>
      <c r="M8" s="48"/>
      <c r="N8" s="48"/>
    </row>
    <row r="9" spans="1:14" ht="15.75" customHeight="1" x14ac:dyDescent="0.25">
      <c r="A9" s="9"/>
      <c r="B9" s="48" t="s">
        <v>26</v>
      </c>
      <c r="C9" s="48"/>
      <c r="E9" s="4"/>
      <c r="F9" s="48"/>
      <c r="G9" s="48"/>
      <c r="H9" s="48"/>
      <c r="I9" s="48"/>
      <c r="J9" s="48"/>
      <c r="K9" s="48"/>
      <c r="L9" s="48"/>
      <c r="M9" s="48"/>
      <c r="N9" s="48"/>
    </row>
    <row r="10" spans="1:14" x14ac:dyDescent="0.25">
      <c r="B10" s="48"/>
      <c r="C10" s="48"/>
      <c r="E10" s="4"/>
      <c r="F10" s="48"/>
      <c r="G10" s="48"/>
      <c r="H10" s="48"/>
      <c r="I10" s="48"/>
      <c r="J10" s="48"/>
      <c r="K10" s="48"/>
      <c r="L10" s="48"/>
      <c r="M10" s="48"/>
      <c r="N10" s="48"/>
    </row>
    <row r="11" spans="1:14" x14ac:dyDescent="0.25">
      <c r="B11" s="48"/>
      <c r="C11" s="48"/>
      <c r="E11" s="4"/>
      <c r="F11" s="48"/>
      <c r="G11" s="48"/>
      <c r="H11" s="48"/>
      <c r="I11" s="48"/>
      <c r="J11" s="48"/>
      <c r="K11" s="48"/>
      <c r="L11" s="48"/>
      <c r="M11" s="48"/>
      <c r="N11" s="48"/>
    </row>
    <row r="12" spans="1:14" x14ac:dyDescent="0.25">
      <c r="B12" s="48"/>
      <c r="C12" s="48"/>
      <c r="E12" s="4"/>
      <c r="F12" s="48"/>
      <c r="G12" s="48"/>
      <c r="H12" s="48"/>
      <c r="I12" s="48"/>
      <c r="J12" s="48"/>
      <c r="K12" s="48"/>
      <c r="L12" s="48"/>
      <c r="M12" s="48"/>
      <c r="N12" s="48"/>
    </row>
    <row r="13" spans="1:14" x14ac:dyDescent="0.25">
      <c r="E13" s="4"/>
      <c r="F13" s="48"/>
      <c r="G13" s="48"/>
      <c r="H13" s="48"/>
      <c r="I13" s="48"/>
      <c r="J13" s="48"/>
      <c r="K13" s="48"/>
      <c r="L13" s="48"/>
      <c r="M13" s="48"/>
      <c r="N13" s="48"/>
    </row>
    <row r="14" spans="1:14" x14ac:dyDescent="0.25">
      <c r="B14" s="10" t="s">
        <v>18</v>
      </c>
      <c r="C14" s="11">
        <v>970000000</v>
      </c>
      <c r="E14" s="4"/>
      <c r="F14" s="48"/>
      <c r="G14" s="48"/>
      <c r="H14" s="48"/>
      <c r="I14" s="48"/>
      <c r="J14" s="48"/>
      <c r="K14" s="48"/>
      <c r="L14" s="48"/>
      <c r="M14" s="48"/>
      <c r="N14" s="48"/>
    </row>
    <row r="15" spans="1:14" x14ac:dyDescent="0.25">
      <c r="B15" s="10" t="s">
        <v>19</v>
      </c>
      <c r="C15" s="11">
        <v>1070000000</v>
      </c>
      <c r="E15" s="4"/>
      <c r="F15" s="4"/>
      <c r="G15" s="4"/>
      <c r="H15" s="4"/>
      <c r="I15" s="4"/>
      <c r="J15" s="4"/>
      <c r="K15" s="4"/>
      <c r="L15" s="4"/>
      <c r="M15" s="4"/>
      <c r="N15" s="4"/>
    </row>
    <row r="16" spans="1:14" x14ac:dyDescent="0.25">
      <c r="B16" s="10" t="s">
        <v>20</v>
      </c>
      <c r="C16" s="11">
        <v>625000000</v>
      </c>
      <c r="E16" s="4"/>
      <c r="F16" s="48" t="s">
        <v>25</v>
      </c>
      <c r="G16" s="48"/>
      <c r="H16" s="48"/>
      <c r="I16" s="48"/>
      <c r="J16" s="48"/>
      <c r="K16" s="48"/>
      <c r="L16" s="48"/>
      <c r="M16" s="48"/>
      <c r="N16" s="48"/>
    </row>
    <row r="17" spans="2:14" x14ac:dyDescent="0.25">
      <c r="B17" s="10" t="s">
        <v>21</v>
      </c>
      <c r="C17" s="11">
        <v>125000000</v>
      </c>
      <c r="E17" s="4"/>
      <c r="F17" s="48"/>
      <c r="G17" s="48"/>
      <c r="H17" s="48"/>
      <c r="I17" s="48"/>
      <c r="J17" s="48"/>
      <c r="K17" s="48"/>
      <c r="L17" s="48"/>
      <c r="M17" s="48"/>
      <c r="N17" s="48"/>
    </row>
    <row r="18" spans="2:14" x14ac:dyDescent="0.25">
      <c r="B18" s="10" t="s">
        <v>22</v>
      </c>
      <c r="C18" s="11">
        <v>20000000</v>
      </c>
    </row>
    <row r="20" spans="2:14" x14ac:dyDescent="0.25">
      <c r="E20" s="2" t="s">
        <v>61</v>
      </c>
      <c r="F20" s="31" t="s">
        <v>60</v>
      </c>
      <c r="G20" s="16"/>
    </row>
    <row r="21" spans="2:14" x14ac:dyDescent="0.25">
      <c r="F21" s="16"/>
    </row>
    <row r="22" spans="2:14" x14ac:dyDescent="0.25">
      <c r="F22" s="24" t="s">
        <v>59</v>
      </c>
    </row>
    <row r="24" spans="2:14" x14ac:dyDescent="0.25">
      <c r="F24" s="24" t="s">
        <v>58</v>
      </c>
      <c r="J24" s="28">
        <f>C14-C15</f>
        <v>-100000000</v>
      </c>
    </row>
    <row r="25" spans="2:14" x14ac:dyDescent="0.25">
      <c r="H25" s="16"/>
      <c r="J25" s="28"/>
    </row>
    <row r="26" spans="2:14" x14ac:dyDescent="0.25">
      <c r="F26" s="26" t="s">
        <v>57</v>
      </c>
      <c r="H26" s="16"/>
      <c r="J26" s="28"/>
    </row>
    <row r="27" spans="2:14" x14ac:dyDescent="0.25">
      <c r="F27" s="26" t="s">
        <v>56</v>
      </c>
      <c r="G27" s="14"/>
      <c r="H27" s="14"/>
      <c r="I27" s="14"/>
      <c r="J27" s="28">
        <f>MIN(0,C17+J24)</f>
        <v>0</v>
      </c>
    </row>
    <row r="28" spans="2:14" x14ac:dyDescent="0.25">
      <c r="F28" s="14"/>
      <c r="G28" s="14"/>
      <c r="H28" s="14"/>
      <c r="I28" s="14"/>
      <c r="J28" s="28"/>
    </row>
    <row r="29" spans="2:14" x14ac:dyDescent="0.25">
      <c r="F29" s="26" t="s">
        <v>55</v>
      </c>
      <c r="G29" s="17"/>
      <c r="H29" s="14"/>
      <c r="J29" s="30">
        <f>C18</f>
        <v>20000000</v>
      </c>
    </row>
    <row r="30" spans="2:14" x14ac:dyDescent="0.25">
      <c r="F30" s="14"/>
      <c r="G30" s="17"/>
      <c r="H30" s="14"/>
      <c r="I30" s="14"/>
      <c r="J30" s="28"/>
    </row>
    <row r="31" spans="2:14" x14ac:dyDescent="0.25">
      <c r="F31" s="24" t="s">
        <v>54</v>
      </c>
      <c r="G31" s="17"/>
      <c r="H31" s="14"/>
      <c r="I31" s="14"/>
      <c r="J31" s="28"/>
    </row>
    <row r="32" spans="2:14" x14ac:dyDescent="0.25">
      <c r="F32" s="24" t="s">
        <v>53</v>
      </c>
      <c r="G32" s="17"/>
      <c r="H32" s="14"/>
      <c r="I32" s="14"/>
      <c r="J32" s="29">
        <f>J27+J29</f>
        <v>20000000</v>
      </c>
    </row>
    <row r="33" spans="5:10" x14ac:dyDescent="0.25">
      <c r="F33" s="14"/>
      <c r="G33" s="14"/>
      <c r="H33" s="14"/>
      <c r="I33" s="14"/>
      <c r="J33" s="28"/>
    </row>
    <row r="34" spans="5:10" x14ac:dyDescent="0.25">
      <c r="E34" s="2" t="s">
        <v>52</v>
      </c>
      <c r="F34" s="24" t="s">
        <v>51</v>
      </c>
      <c r="G34" s="17"/>
      <c r="H34" s="26" t="s">
        <v>50</v>
      </c>
      <c r="I34" s="14"/>
      <c r="J34" s="28">
        <f>C14</f>
        <v>970000000</v>
      </c>
    </row>
    <row r="35" spans="5:10" x14ac:dyDescent="0.25">
      <c r="F35" s="14"/>
      <c r="G35" s="17"/>
      <c r="H35" s="14"/>
      <c r="I35" s="14"/>
    </row>
    <row r="36" spans="5:10" x14ac:dyDescent="0.25">
      <c r="F36" s="27" t="s">
        <v>49</v>
      </c>
      <c r="G36" s="17"/>
      <c r="H36" s="26" t="s">
        <v>48</v>
      </c>
      <c r="I36" s="14"/>
      <c r="J36" s="25">
        <f>C16-J34</f>
        <v>-345000000</v>
      </c>
    </row>
    <row r="37" spans="5:10" x14ac:dyDescent="0.25">
      <c r="F37" s="14"/>
      <c r="G37" s="17"/>
      <c r="H37" s="14"/>
      <c r="I37" s="14"/>
    </row>
    <row r="38" spans="5:10" x14ac:dyDescent="0.25">
      <c r="F38" s="26" t="s">
        <v>47</v>
      </c>
      <c r="G38" s="17"/>
      <c r="H38" s="26" t="s">
        <v>46</v>
      </c>
      <c r="I38" s="14"/>
      <c r="J38" s="25">
        <f>C16-C15</f>
        <v>-445000000</v>
      </c>
    </row>
    <row r="39" spans="5:10" x14ac:dyDescent="0.25">
      <c r="F39" s="14"/>
      <c r="G39" s="14"/>
      <c r="H39" s="14"/>
      <c r="I39" s="14"/>
    </row>
    <row r="40" spans="5:10" x14ac:dyDescent="0.25">
      <c r="F40" s="26" t="s">
        <v>45</v>
      </c>
      <c r="G40" s="17"/>
      <c r="H40" s="26"/>
      <c r="I40" s="14"/>
      <c r="J40" s="23">
        <f>J36-J38</f>
        <v>100000000</v>
      </c>
    </row>
    <row r="41" spans="5:10" x14ac:dyDescent="0.25">
      <c r="F41" s="14"/>
      <c r="G41" s="14"/>
      <c r="H41" s="14"/>
      <c r="I41" s="14"/>
    </row>
    <row r="42" spans="5:10" x14ac:dyDescent="0.25">
      <c r="E42" s="2" t="s">
        <v>44</v>
      </c>
      <c r="F42" s="24" t="s">
        <v>43</v>
      </c>
      <c r="J42" s="16">
        <f>C17+J24</f>
        <v>25000000</v>
      </c>
    </row>
    <row r="43" spans="5:10" x14ac:dyDescent="0.25">
      <c r="G43" s="16"/>
    </row>
    <row r="44" spans="5:10" x14ac:dyDescent="0.25">
      <c r="F44" s="24" t="s">
        <v>42</v>
      </c>
      <c r="J44" s="25">
        <f>C18-J29</f>
        <v>0</v>
      </c>
    </row>
    <row r="46" spans="5:10" x14ac:dyDescent="0.25">
      <c r="F46" s="24" t="s">
        <v>41</v>
      </c>
      <c r="J46" s="23">
        <f>C17+C18-J42-J44</f>
        <v>120000000</v>
      </c>
    </row>
  </sheetData>
  <sheetProtection algorithmName="SHA-512" hashValue="mr3dIuyLVS9sbK/J3x3L7uAHBqmjKreEJ2nE7DXIzAmwNKffMqBV4uI3hj/lCtzdirBTjr9Sasbd8PMbTqjvUQ==" saltValue="GMMjVLVRaHDnyK+hudcJzw==" spinCount="100000" sheet="1" objects="1" scenarios="1" formatCells="0" formatColumns="0" formatRows="0" insertColumns="0" insertRows="0"/>
  <mergeCells count="4">
    <mergeCell ref="F16:N16"/>
    <mergeCell ref="F7:N14"/>
    <mergeCell ref="B9:C12"/>
    <mergeCell ref="F17:N17"/>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tabSelected="1" topLeftCell="A10" zoomScaleNormal="100" workbookViewId="0">
      <selection activeCell="J29" sqref="J29"/>
    </sheetView>
  </sheetViews>
  <sheetFormatPr defaultColWidth="9.140625" defaultRowHeight="15.75" x14ac:dyDescent="0.25"/>
  <cols>
    <col min="1" max="1" width="2.42578125" style="4" customWidth="1"/>
    <col min="2" max="4" width="14.42578125" style="4" customWidth="1"/>
    <col min="5" max="5" width="41.42578125" style="4" customWidth="1"/>
    <col min="6" max="6" width="1" style="5" customWidth="1"/>
    <col min="7" max="7" width="3.42578125" style="2" customWidth="1"/>
    <col min="8" max="8" width="16.42578125" style="2" customWidth="1"/>
    <col min="9" max="9" width="36.85546875" style="2" customWidth="1"/>
    <col min="10" max="10" width="9.140625" style="2" customWidth="1"/>
    <col min="11" max="11" width="9.140625" style="2"/>
    <col min="12" max="12" width="13.140625" style="2" bestFit="1" customWidth="1"/>
    <col min="13" max="16" width="9.140625" style="2"/>
    <col min="17" max="17" width="1" style="1" customWidth="1"/>
    <col min="18" max="16384" width="9.140625" style="2"/>
  </cols>
  <sheetData>
    <row r="1" spans="1:16" x14ac:dyDescent="0.25">
      <c r="A1" s="3" t="s">
        <v>15</v>
      </c>
      <c r="G1" s="3" t="s">
        <v>15</v>
      </c>
      <c r="H1" s="4"/>
      <c r="I1" s="4"/>
      <c r="J1" s="4"/>
      <c r="K1" s="4"/>
      <c r="L1" s="4"/>
      <c r="M1" s="4"/>
      <c r="N1" s="4"/>
      <c r="O1" s="4"/>
      <c r="P1" s="4"/>
    </row>
    <row r="2" spans="1:16" x14ac:dyDescent="0.25">
      <c r="A2" s="3" t="s">
        <v>16</v>
      </c>
      <c r="G2" s="3" t="s">
        <v>16</v>
      </c>
      <c r="H2" s="4"/>
      <c r="I2" s="4"/>
      <c r="J2" s="4"/>
      <c r="K2" s="4"/>
      <c r="L2" s="4"/>
      <c r="M2" s="4"/>
      <c r="N2" s="4"/>
      <c r="O2" s="4"/>
      <c r="P2" s="4"/>
    </row>
    <row r="3" spans="1:16" x14ac:dyDescent="0.25">
      <c r="A3" s="3" t="s">
        <v>2</v>
      </c>
      <c r="G3" s="3" t="s">
        <v>2</v>
      </c>
      <c r="H3" s="4"/>
      <c r="I3" s="4"/>
      <c r="J3" s="4"/>
      <c r="K3" s="4"/>
      <c r="L3" s="4"/>
      <c r="M3" s="4"/>
      <c r="N3" s="4"/>
      <c r="O3" s="4"/>
      <c r="P3" s="4"/>
    </row>
    <row r="4" spans="1:16" x14ac:dyDescent="0.25">
      <c r="G4" s="4"/>
      <c r="H4" s="4"/>
      <c r="I4" s="4"/>
      <c r="J4" s="4"/>
      <c r="K4" s="4"/>
      <c r="L4" s="4"/>
      <c r="M4" s="4"/>
      <c r="N4" s="4"/>
      <c r="O4" s="4"/>
      <c r="P4" s="4"/>
    </row>
    <row r="5" spans="1:16" x14ac:dyDescent="0.25">
      <c r="A5" s="6" t="s">
        <v>3</v>
      </c>
      <c r="G5" s="6" t="s">
        <v>17</v>
      </c>
      <c r="H5" s="4"/>
      <c r="I5" s="4"/>
      <c r="J5" s="4"/>
      <c r="K5" s="4"/>
      <c r="L5" s="4"/>
      <c r="M5" s="4"/>
      <c r="N5" s="4"/>
      <c r="O5" s="4"/>
      <c r="P5" s="4"/>
    </row>
    <row r="6" spans="1:16" x14ac:dyDescent="0.25">
      <c r="A6" s="6"/>
      <c r="G6" s="6"/>
      <c r="H6" s="4"/>
      <c r="I6" s="4"/>
      <c r="J6" s="4"/>
      <c r="K6" s="4"/>
      <c r="L6" s="4"/>
      <c r="M6" s="4"/>
      <c r="N6" s="4"/>
      <c r="O6" s="4"/>
      <c r="P6" s="4"/>
    </row>
    <row r="7" spans="1:16" ht="15.75" customHeight="1" x14ac:dyDescent="0.25">
      <c r="A7" s="7" t="s">
        <v>12</v>
      </c>
      <c r="E7" s="8"/>
      <c r="G7" s="4" t="s">
        <v>23</v>
      </c>
      <c r="H7" s="48" t="s">
        <v>32</v>
      </c>
      <c r="I7" s="48"/>
      <c r="J7" s="48"/>
      <c r="K7" s="48"/>
      <c r="L7" s="48"/>
      <c r="M7" s="48"/>
      <c r="N7" s="48"/>
      <c r="O7" s="48"/>
      <c r="P7" s="48"/>
    </row>
    <row r="8" spans="1:16" x14ac:dyDescent="0.25">
      <c r="B8" s="8"/>
      <c r="C8" s="8"/>
      <c r="D8" s="8"/>
      <c r="E8" s="8"/>
      <c r="G8" s="4"/>
      <c r="H8" s="48"/>
      <c r="I8" s="48"/>
      <c r="J8" s="48"/>
      <c r="K8" s="48"/>
      <c r="L8" s="48"/>
      <c r="M8" s="48"/>
      <c r="N8" s="48"/>
      <c r="O8" s="48"/>
      <c r="P8" s="48"/>
    </row>
    <row r="9" spans="1:16" ht="15.75" customHeight="1" x14ac:dyDescent="0.25">
      <c r="A9" s="9"/>
      <c r="B9" s="48" t="s">
        <v>28</v>
      </c>
      <c r="C9" s="48"/>
      <c r="D9" s="48"/>
      <c r="E9" s="48"/>
      <c r="G9" s="4"/>
      <c r="H9" s="8"/>
      <c r="I9" s="8"/>
      <c r="J9" s="8"/>
      <c r="K9" s="8"/>
      <c r="L9" s="8"/>
      <c r="M9" s="8"/>
      <c r="N9" s="8"/>
      <c r="O9" s="8"/>
      <c r="P9" s="8"/>
    </row>
    <row r="10" spans="1:16" x14ac:dyDescent="0.25">
      <c r="B10" s="48"/>
      <c r="C10" s="48"/>
      <c r="D10" s="48"/>
      <c r="E10" s="48"/>
      <c r="G10" s="4"/>
      <c r="H10" s="48" t="s">
        <v>25</v>
      </c>
      <c r="I10" s="48"/>
      <c r="J10" s="48"/>
      <c r="K10" s="48"/>
      <c r="L10" s="48"/>
      <c r="M10" s="48"/>
      <c r="N10" s="48"/>
      <c r="O10" s="48"/>
      <c r="P10" s="48"/>
    </row>
    <row r="11" spans="1:16" x14ac:dyDescent="0.25">
      <c r="B11" s="8"/>
      <c r="C11" s="8"/>
      <c r="D11" s="8"/>
      <c r="E11" s="8"/>
      <c r="G11" s="4"/>
      <c r="H11" s="8"/>
      <c r="I11" s="8"/>
      <c r="J11" s="8"/>
      <c r="K11" s="8"/>
      <c r="L11" s="8"/>
      <c r="M11" s="8"/>
      <c r="N11" s="8"/>
      <c r="O11" s="8"/>
      <c r="P11" s="8"/>
    </row>
    <row r="12" spans="1:16" x14ac:dyDescent="0.25">
      <c r="B12" s="12" t="s">
        <v>30</v>
      </c>
      <c r="C12" s="12">
        <v>2020</v>
      </c>
      <c r="D12" s="12">
        <v>2021</v>
      </c>
      <c r="E12" s="8"/>
    </row>
    <row r="13" spans="1:16" x14ac:dyDescent="0.25">
      <c r="B13" s="12" t="s">
        <v>31</v>
      </c>
      <c r="C13" s="13">
        <v>400000</v>
      </c>
      <c r="D13" s="13">
        <v>600000</v>
      </c>
      <c r="H13" s="14"/>
      <c r="I13" s="14"/>
      <c r="J13" s="14"/>
      <c r="K13" s="14"/>
      <c r="L13" s="14"/>
      <c r="M13" s="14"/>
      <c r="N13" s="14"/>
    </row>
    <row r="14" spans="1:16" x14ac:dyDescent="0.25">
      <c r="H14" s="20"/>
      <c r="I14" s="20"/>
      <c r="J14" s="20" t="s">
        <v>33</v>
      </c>
      <c r="K14" s="20" t="s">
        <v>34</v>
      </c>
      <c r="L14" s="18"/>
      <c r="M14" s="14"/>
      <c r="N14" s="14"/>
    </row>
    <row r="15" spans="1:16" x14ac:dyDescent="0.25">
      <c r="B15" s="48" t="s">
        <v>29</v>
      </c>
      <c r="C15" s="48"/>
      <c r="D15" s="48"/>
      <c r="E15" s="48"/>
      <c r="H15" s="21">
        <v>43831</v>
      </c>
      <c r="I15" s="20"/>
      <c r="J15" s="22">
        <v>0</v>
      </c>
      <c r="K15" s="22">
        <v>0</v>
      </c>
      <c r="L15" s="18"/>
      <c r="M15" s="14"/>
      <c r="N15" s="14"/>
    </row>
    <row r="16" spans="1:16" ht="15.75" customHeight="1" x14ac:dyDescent="0.25">
      <c r="B16" s="48"/>
      <c r="C16" s="48"/>
      <c r="D16" s="48"/>
      <c r="E16" s="48"/>
      <c r="H16" s="20" t="s">
        <v>35</v>
      </c>
      <c r="I16" s="20"/>
      <c r="J16" s="22">
        <f>C13</f>
        <v>400000</v>
      </c>
      <c r="K16" s="22"/>
      <c r="L16" s="18"/>
      <c r="M16" s="14"/>
      <c r="N16" s="14"/>
    </row>
    <row r="17" spans="8:14" x14ac:dyDescent="0.25">
      <c r="H17" s="20" t="s">
        <v>36</v>
      </c>
      <c r="I17" s="20"/>
      <c r="J17" s="22">
        <f>J16*0.02</f>
        <v>8000</v>
      </c>
      <c r="K17" s="22"/>
      <c r="L17" s="14"/>
      <c r="M17" s="14"/>
      <c r="N17" s="14"/>
    </row>
    <row r="18" spans="8:14" x14ac:dyDescent="0.25">
      <c r="H18" s="20" t="s">
        <v>37</v>
      </c>
      <c r="I18" s="20"/>
      <c r="J18" s="22">
        <f>SUM(J16:J17)*-0.5</f>
        <v>-204000</v>
      </c>
      <c r="K18" s="22">
        <f>-J18</f>
        <v>204000</v>
      </c>
      <c r="L18" s="14"/>
      <c r="M18" s="14"/>
      <c r="N18" s="14"/>
    </row>
    <row r="19" spans="8:14" x14ac:dyDescent="0.25">
      <c r="H19" s="21">
        <v>44196</v>
      </c>
      <c r="I19" s="20"/>
      <c r="J19" s="22">
        <f>SUM(J15:J18)</f>
        <v>204000</v>
      </c>
      <c r="K19" s="22">
        <f>SUM(K15:K18)</f>
        <v>204000</v>
      </c>
      <c r="L19" s="14"/>
      <c r="M19" s="14"/>
      <c r="N19" s="14"/>
    </row>
    <row r="20" spans="8:14" x14ac:dyDescent="0.25">
      <c r="H20" s="20"/>
      <c r="I20" s="20"/>
      <c r="J20" s="22"/>
      <c r="K20" s="22"/>
      <c r="L20" s="18"/>
      <c r="M20" s="14"/>
      <c r="N20" s="14"/>
    </row>
    <row r="21" spans="8:14" x14ac:dyDescent="0.25">
      <c r="H21" s="21">
        <v>44197</v>
      </c>
      <c r="I21" s="20"/>
      <c r="J21" s="22">
        <f>J19</f>
        <v>204000</v>
      </c>
      <c r="K21" s="22">
        <f>K19</f>
        <v>204000</v>
      </c>
      <c r="L21" s="18"/>
      <c r="M21" s="14"/>
      <c r="N21" s="14"/>
    </row>
    <row r="22" spans="8:14" x14ac:dyDescent="0.25">
      <c r="H22" s="20" t="s">
        <v>35</v>
      </c>
      <c r="I22" s="20"/>
      <c r="J22" s="22">
        <f>D13</f>
        <v>600000</v>
      </c>
      <c r="K22" s="22"/>
      <c r="L22" s="18"/>
      <c r="M22" s="14"/>
      <c r="N22" s="14"/>
    </row>
    <row r="23" spans="8:14" x14ac:dyDescent="0.25">
      <c r="H23" s="20" t="s">
        <v>36</v>
      </c>
      <c r="I23" s="20"/>
      <c r="J23" s="22">
        <f>0.02*(J22+J21)</f>
        <v>16080</v>
      </c>
      <c r="K23" s="22"/>
      <c r="L23" s="14"/>
      <c r="M23" s="14"/>
      <c r="N23" s="14"/>
    </row>
    <row r="24" spans="8:14" x14ac:dyDescent="0.25">
      <c r="H24" s="20" t="s">
        <v>37</v>
      </c>
      <c r="I24" s="20"/>
      <c r="J24" s="22">
        <f>(J22+J23)*-0.5</f>
        <v>-308040</v>
      </c>
      <c r="K24" s="22">
        <f>-J24</f>
        <v>308040</v>
      </c>
      <c r="L24" s="14"/>
      <c r="M24" s="14"/>
      <c r="N24" s="14"/>
    </row>
    <row r="25" spans="8:14" x14ac:dyDescent="0.25">
      <c r="H25" s="21">
        <v>44561</v>
      </c>
      <c r="I25" s="20"/>
      <c r="J25" s="22">
        <f>SUM(J21:J24)</f>
        <v>512040</v>
      </c>
      <c r="K25" s="22">
        <f>SUM(K21:K24)</f>
        <v>512040</v>
      </c>
      <c r="L25" s="19"/>
      <c r="M25" s="14"/>
      <c r="N25" s="14"/>
    </row>
    <row r="26" spans="8:14" x14ac:dyDescent="0.25">
      <c r="H26" s="20"/>
      <c r="I26" s="20"/>
      <c r="J26" s="22"/>
      <c r="K26" s="22"/>
      <c r="L26" s="19"/>
      <c r="M26" s="14"/>
      <c r="N26" s="14"/>
    </row>
    <row r="27" spans="8:14" x14ac:dyDescent="0.25">
      <c r="H27" s="21">
        <v>44562</v>
      </c>
      <c r="I27" s="20"/>
      <c r="J27" s="22">
        <f>J25</f>
        <v>512040</v>
      </c>
      <c r="K27" s="22">
        <f>K25</f>
        <v>512040</v>
      </c>
      <c r="L27" s="14"/>
      <c r="M27" s="14"/>
      <c r="N27" s="14"/>
    </row>
    <row r="28" spans="8:14" x14ac:dyDescent="0.25">
      <c r="H28" s="20" t="s">
        <v>38</v>
      </c>
      <c r="I28" s="20"/>
      <c r="J28" s="22">
        <v>0</v>
      </c>
      <c r="K28" s="22">
        <v>0</v>
      </c>
      <c r="L28" s="19"/>
      <c r="M28" s="14"/>
      <c r="N28" s="14"/>
    </row>
    <row r="29" spans="8:14" x14ac:dyDescent="0.25">
      <c r="H29" s="21" t="s">
        <v>39</v>
      </c>
      <c r="I29" s="20"/>
      <c r="J29" s="22">
        <f>SUM(J27:J28)</f>
        <v>512040</v>
      </c>
      <c r="K29" s="22">
        <f>SUM(K27:K28)</f>
        <v>512040</v>
      </c>
      <c r="L29" s="14"/>
      <c r="M29" s="14"/>
      <c r="N29" s="14"/>
    </row>
    <row r="30" spans="8:14" x14ac:dyDescent="0.25">
      <c r="H30" s="20" t="s">
        <v>40</v>
      </c>
      <c r="I30" s="20"/>
      <c r="J30" s="22">
        <f>SUM(J29:K29)</f>
        <v>1024080</v>
      </c>
      <c r="K30" s="20"/>
      <c r="L30" s="14"/>
      <c r="M30" s="14"/>
      <c r="N30" s="14"/>
    </row>
    <row r="31" spans="8:14" x14ac:dyDescent="0.25">
      <c r="H31" s="14"/>
      <c r="I31" s="14"/>
      <c r="J31" s="14"/>
      <c r="K31" s="14"/>
      <c r="L31" s="14"/>
      <c r="M31" s="14"/>
      <c r="N31" s="14"/>
    </row>
    <row r="32" spans="8:14" x14ac:dyDescent="0.25">
      <c r="H32" s="14"/>
      <c r="I32" s="14"/>
      <c r="J32" s="14"/>
      <c r="K32" s="14"/>
      <c r="L32" s="14"/>
      <c r="M32" s="14"/>
      <c r="N32" s="14"/>
    </row>
    <row r="33" spans="8:14" x14ac:dyDescent="0.25">
      <c r="H33" s="14"/>
      <c r="I33" s="14"/>
      <c r="J33" s="14"/>
      <c r="K33" s="14"/>
      <c r="L33" s="14"/>
      <c r="M33" s="14"/>
      <c r="N33" s="14"/>
    </row>
    <row r="34" spans="8:14" x14ac:dyDescent="0.25">
      <c r="H34" s="14"/>
      <c r="I34" s="14"/>
      <c r="J34" s="14"/>
      <c r="K34" s="14"/>
      <c r="L34" s="14"/>
      <c r="M34" s="14"/>
      <c r="N34" s="14"/>
    </row>
    <row r="35" spans="8:14" x14ac:dyDescent="0.25">
      <c r="H35" s="14"/>
      <c r="I35" s="14"/>
      <c r="J35" s="14"/>
      <c r="K35" s="14"/>
      <c r="L35" s="14"/>
      <c r="M35" s="14"/>
      <c r="N35" s="14"/>
    </row>
    <row r="36" spans="8:14" x14ac:dyDescent="0.25">
      <c r="H36" s="14"/>
      <c r="I36" s="14"/>
      <c r="J36" s="14"/>
      <c r="K36" s="14"/>
      <c r="L36" s="14"/>
      <c r="M36" s="14"/>
      <c r="N36" s="14"/>
    </row>
    <row r="37" spans="8:14" x14ac:dyDescent="0.25">
      <c r="H37" s="14"/>
      <c r="I37" s="14"/>
      <c r="J37" s="14"/>
      <c r="K37" s="14"/>
      <c r="L37" s="14"/>
      <c r="M37" s="14"/>
      <c r="N37" s="14"/>
    </row>
    <row r="38" spans="8:14" x14ac:dyDescent="0.25">
      <c r="H38" s="14"/>
      <c r="I38" s="14"/>
      <c r="J38" s="14"/>
      <c r="K38" s="14"/>
      <c r="L38" s="14"/>
      <c r="M38" s="14"/>
      <c r="N38" s="14"/>
    </row>
    <row r="39" spans="8:14" x14ac:dyDescent="0.25">
      <c r="H39" s="14"/>
      <c r="I39" s="14"/>
      <c r="J39" s="14"/>
      <c r="K39" s="14"/>
      <c r="L39" s="14"/>
      <c r="M39" s="14"/>
      <c r="N39" s="14"/>
    </row>
  </sheetData>
  <sheetProtection algorithmName="SHA-512" hashValue="Jf2Z1Z3/6D7MrWdCHSQmxjpXW8IJPCsw7S6bmQKJRP+t15l4N1KIEc/ZUsUtmLYDWoahkvkaIbbCHaZgmbDuDg==" saltValue="qrAECrRfNpcHnwxhOht2Eg==" spinCount="100000" sheet="1" objects="1" scenarios="1" formatCells="0" formatColumns="0" formatRows="0" insertColumns="0" insertRows="0"/>
  <mergeCells count="4">
    <mergeCell ref="B15:E16"/>
    <mergeCell ref="H7:P8"/>
    <mergeCell ref="H10:P10"/>
    <mergeCell ref="B9:E10"/>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A87F8BE90AF04C9C0E755B7A54BE1F" ma:contentTypeVersion="8" ma:contentTypeDescription="Create a new document." ma:contentTypeScope="" ma:versionID="baa9af011de380a07db3e5aa3ebf2d99">
  <xsd:schema xmlns:xsd="http://www.w3.org/2001/XMLSchema" xmlns:xs="http://www.w3.org/2001/XMLSchema" xmlns:p="http://schemas.microsoft.com/office/2006/metadata/properties" xmlns:ns3="1c1f44d3-7cb7-4840-a41f-b489ae367cc5" targetNamespace="http://schemas.microsoft.com/office/2006/metadata/properties" ma:root="true" ma:fieldsID="908ca2e89536b3c28c156e25406d657c" ns3:_="">
    <xsd:import namespace="1c1f44d3-7cb7-4840-a41f-b489ae367cc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44d3-7cb7-4840-a41f-b489ae367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8A7829-919B-49D4-BA71-17BF4DC8A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44d3-7cb7-4840-a41f-b489ae367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D24742-4418-4C69-B589-7F03C4DFDBDA}">
  <ds:schemaRefs>
    <ds:schemaRef ds:uri="http://schemas.microsoft.com/sharepoint/v3/contenttype/forms"/>
  </ds:schemaRefs>
</ds:datastoreItem>
</file>

<file path=customXml/itemProps3.xml><?xml version="1.0" encoding="utf-8"?>
<ds:datastoreItem xmlns:ds="http://schemas.openxmlformats.org/officeDocument/2006/customXml" ds:itemID="{01CDC952-A84A-4483-A8A2-00B716B69AC2}">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c1f44d3-7cb7-4840-a41f-b489ae367cc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 5</vt:lpstr>
      <vt:lpstr>Question 9</vt:lpstr>
      <vt:lpstr>Question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2020-08-10T02:24:30Z</cp:lastPrinted>
  <dcterms:created xsi:type="dcterms:W3CDTF">2015-06-05T18:17:20Z</dcterms:created>
  <dcterms:modified xsi:type="dcterms:W3CDTF">2021-01-19T16:07:08Z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0x01010028A87F8BE90AF04C9C0E755B7A54BE1F</vt:lpwstr>
  </property>
</Properties>
</file>