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C:\Users\dtakai\Downloads\"/>
    </mc:Choice>
  </mc:AlternateContent>
  <xr:revisionPtr revIDLastSave="0" documentId="13_ncr:8001_{F4F2303C-639C-4089-AAB8-4F36142B8693}" xr6:coauthVersionLast="46" xr6:coauthVersionMax="46" xr10:uidLastSave="{00000000-0000-0000-0000-000000000000}"/>
  <bookViews>
    <workbookView xWindow="28680" yWindow="-120" windowWidth="29040" windowHeight="15840" tabRatio="784" xr2:uid="{00000000-000D-0000-FFFF-FFFF00000000}"/>
  </bookViews>
  <sheets>
    <sheet name="Navigation" sheetId="82" r:id="rId1"/>
    <sheet name="Q1-ai" sheetId="65" r:id="rId2"/>
    <sheet name="Q1-aii" sheetId="67" r:id="rId3"/>
    <sheet name="Q2-bi" sheetId="62" r:id="rId4"/>
    <sheet name="Q2-bii" sheetId="63" r:id="rId5"/>
    <sheet name="Q2-biii" sheetId="64" r:id="rId6"/>
    <sheet name="Q3-cii" sheetId="69" r:id="rId7"/>
    <sheet name="Q3-d" sheetId="70" r:id="rId8"/>
    <sheet name="Q4-g" sheetId="78" r:id="rId9"/>
    <sheet name="Q5-bii" sheetId="80" r:id="rId10"/>
    <sheet name="Q5-c" sheetId="68" r:id="rId11"/>
    <sheet name="Q6-c" sheetId="71" r:id="rId12"/>
    <sheet name="Q7-bi" sheetId="72" r:id="rId13"/>
    <sheet name="Q7-bii" sheetId="73" r:id="rId14"/>
    <sheet name="Q7-biii" sheetId="81" r:id="rId15"/>
    <sheet name="Q7-cii" sheetId="74" r:id="rId16"/>
    <sheet name="Q7-diii" sheetId="75" r:id="rId17"/>
    <sheet name="Q9-ai" sheetId="76" r:id="rId18"/>
    <sheet name="Case Study Exhibits --&gt;" sheetId="55" r:id="rId19"/>
    <sheet name="BJA Sect 2.7 Exh A" sheetId="42" r:id="rId20"/>
    <sheet name="BJA Sect 2.7 Exh B" sheetId="43" r:id="rId21"/>
    <sheet name="BJA Sect 2.7 Exh C" sheetId="44" r:id="rId22"/>
    <sheet name="BJA Sect 2.7 Exh E" sheetId="79" r:id="rId23"/>
    <sheet name="BJT Sect 3.5 Exh A" sheetId="45" r:id="rId24"/>
    <sheet name="BJT Sect 3.5 Exh B" sheetId="46" r:id="rId25"/>
    <sheet name="BJT Sect 3.5 Exh C" sheetId="47" r:id="rId26"/>
    <sheet name="Frenz Sect 4.5 Exh C" sheetId="56" r:id="rId27"/>
    <sheet name="Big Ben Sect 5.5 IS" sheetId="57" r:id="rId28"/>
    <sheet name="Big Ben Sect 5.5 BS" sheetId="58" r:id="rId29"/>
    <sheet name="Darwin Sect 6.7.1" sheetId="77" r:id="rId30"/>
    <sheet name="Darwin Sect 6.8 Exh A" sheetId="59" r:id="rId31"/>
    <sheet name="Darwin Sect 6.8 Exh B" sheetId="60" r:id="rId32"/>
    <sheet name="Snappy Sect 7.4" sheetId="53" r:id="rId33"/>
    <sheet name="SEA Sect 8.6" sheetId="54" r:id="rId34"/>
  </sheets>
  <externalReferences>
    <externalReference r:id="rId35"/>
    <externalReference r:id="rId36"/>
    <externalReference r:id="rId37"/>
    <externalReference r:id="rId38"/>
    <externalReference r:id="rId39"/>
  </externalReferences>
  <definedNames>
    <definedName name="CognitiveLevels" localSheetId="11">'[1]syllabus list'!$C$71:$C$74</definedName>
    <definedName name="CognitiveLevels">'[2]syllabus list'!$C$71:$C$74</definedName>
    <definedName name="FD_Multiple">[3]Inputs!$B$4</definedName>
    <definedName name="LOList" localSheetId="11">'[1]syllabus list'!$A$70:$A$88</definedName>
    <definedName name="LOList">'[2]syllabus list'!$A$70:$A$88</definedName>
    <definedName name="new" localSheetId="22">#REF!</definedName>
    <definedName name="new" localSheetId="9">#REF!</definedName>
    <definedName name="new" localSheetId="11">#REF!</definedName>
    <definedName name="new" localSheetId="13">#REF!</definedName>
    <definedName name="new" localSheetId="14">#REF!</definedName>
    <definedName name="new" localSheetId="16">#REF!</definedName>
    <definedName name="new">#REF!</definedName>
    <definedName name="_xlnm.Print_Area" localSheetId="7">'Q3-d'!$B$8:$O$37</definedName>
    <definedName name="Q_sources">[4]sample1!$B$9:$B$18</definedName>
    <definedName name="Start" localSheetId="22">#REF!</definedName>
    <definedName name="Start" localSheetId="9">#REF!</definedName>
    <definedName name="Start" localSheetId="14">#REF!</definedName>
    <definedName name="Start">#REF!</definedName>
    <definedName name="Start_Year">'[5]Inputs and Risk Scenarios'!$M$1</definedName>
    <definedName name="SyllabusListing" localSheetId="11">'[1]syllabus list'!$B$4:$B$67</definedName>
    <definedName name="SyllabusListing">'[2]syllabus list'!$B$4:$B$67</definedName>
    <definedName name="Year1">[3]Inputs!$B$1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 i="74" l="1"/>
  <c r="N1" i="54"/>
  <c r="N1" i="53"/>
  <c r="N1" i="60"/>
  <c r="N1" i="59"/>
  <c r="N1" i="77"/>
  <c r="N1" i="58"/>
  <c r="N1" i="57"/>
  <c r="N1" i="56"/>
  <c r="N1" i="47"/>
  <c r="N1" i="46"/>
  <c r="N1" i="45"/>
  <c r="N1" i="79"/>
  <c r="N1" i="44"/>
  <c r="N1" i="43"/>
  <c r="N1" i="42"/>
  <c r="N1" i="76"/>
  <c r="N1" i="75"/>
  <c r="N1" i="81"/>
  <c r="N1" i="73"/>
  <c r="N1" i="72"/>
  <c r="N1" i="71"/>
  <c r="N1" i="68"/>
  <c r="N1" i="80"/>
  <c r="N1" i="78"/>
  <c r="N1" i="70"/>
  <c r="N1" i="69"/>
  <c r="N1" i="64"/>
  <c r="N1" i="63"/>
  <c r="N1" i="62"/>
  <c r="N1" i="67"/>
  <c r="N1" i="65"/>
  <c r="C14" i="82"/>
  <c r="C7" i="82"/>
  <c r="C6" i="82"/>
  <c r="C5" i="82"/>
  <c r="C4" i="82"/>
  <c r="C8" i="82"/>
  <c r="C9" i="82"/>
  <c r="C10" i="82"/>
  <c r="C18" i="82"/>
  <c r="C17" i="82"/>
  <c r="C16" i="82"/>
  <c r="C15" i="82"/>
  <c r="C11" i="82"/>
  <c r="C12" i="82"/>
  <c r="C13" i="82"/>
  <c r="A20" i="82"/>
  <c r="A19" i="82"/>
  <c r="A18" i="82"/>
  <c r="A17" i="82"/>
  <c r="A16" i="82"/>
  <c r="A15" i="82"/>
  <c r="A14" i="82"/>
  <c r="A13" i="82"/>
  <c r="A12" i="82"/>
  <c r="A11" i="82"/>
  <c r="A10" i="82"/>
  <c r="A8" i="82"/>
  <c r="A7" i="82"/>
  <c r="A6" i="82"/>
  <c r="A5" i="82"/>
  <c r="A4" i="82"/>
  <c r="A9" i="82"/>
  <c r="I21" i="81" l="1"/>
  <c r="H21" i="81"/>
  <c r="I20" i="81"/>
  <c r="H20" i="81"/>
  <c r="B28" i="81"/>
  <c r="B29" i="81" s="1"/>
  <c r="B30" i="81" s="1"/>
  <c r="B31" i="81" s="1"/>
  <c r="B32" i="81" s="1"/>
  <c r="B33" i="81" s="1"/>
  <c r="B34" i="81" s="1"/>
  <c r="B35" i="81" s="1"/>
  <c r="B36" i="81" s="1"/>
  <c r="B37" i="81" s="1"/>
  <c r="B38" i="81" s="1"/>
  <c r="B39" i="81" s="1"/>
  <c r="B40" i="81" s="1"/>
  <c r="B41" i="81" s="1"/>
  <c r="B42" i="81" s="1"/>
  <c r="B43" i="81" s="1"/>
  <c r="B44" i="81" s="1"/>
  <c r="B45" i="81" s="1"/>
  <c r="B46" i="81" s="1"/>
  <c r="B47" i="81" s="1"/>
  <c r="B48" i="81" s="1"/>
  <c r="B49" i="81" s="1"/>
  <c r="B50" i="81" s="1"/>
  <c r="B51" i="81" s="1"/>
  <c r="B52" i="81" s="1"/>
  <c r="B53" i="81" s="1"/>
  <c r="B54" i="81" s="1"/>
  <c r="B55" i="81" s="1"/>
  <c r="B56" i="81" s="1"/>
  <c r="B57" i="81" s="1"/>
  <c r="B58" i="81" s="1"/>
  <c r="B59" i="81" s="1"/>
  <c r="B60" i="81" s="1"/>
  <c r="B61" i="81" s="1"/>
  <c r="B62" i="81" s="1"/>
  <c r="B63" i="81" s="1"/>
  <c r="B64" i="81" s="1"/>
  <c r="B65" i="81" s="1"/>
  <c r="B66" i="81" s="1"/>
  <c r="B67" i="81" s="1"/>
  <c r="B68" i="81" s="1"/>
  <c r="B69" i="81" s="1"/>
  <c r="B70" i="81" s="1"/>
  <c r="B71" i="81" s="1"/>
  <c r="B72" i="81" s="1"/>
  <c r="B73" i="81" s="1"/>
  <c r="B74" i="81" s="1"/>
  <c r="B75" i="81" s="1"/>
  <c r="B76" i="81" s="1"/>
  <c r="B77" i="81" s="1"/>
  <c r="B78" i="81" s="1"/>
  <c r="B79" i="81" s="1"/>
  <c r="B80" i="81" s="1"/>
  <c r="B81" i="81" s="1"/>
  <c r="B82" i="81" s="1"/>
  <c r="B83" i="81" s="1"/>
  <c r="B84" i="81" s="1"/>
  <c r="B85" i="81" s="1"/>
  <c r="B86" i="81" s="1"/>
  <c r="B87" i="81" s="1"/>
  <c r="B88" i="81" s="1"/>
  <c r="B89" i="81" s="1"/>
  <c r="B90" i="81" s="1"/>
  <c r="B91" i="81" s="1"/>
  <c r="B92" i="81" s="1"/>
  <c r="B93" i="81" s="1"/>
  <c r="B94" i="81" s="1"/>
  <c r="B95" i="81" s="1"/>
  <c r="B96" i="81" s="1"/>
  <c r="B97" i="81" s="1"/>
  <c r="B98" i="81" s="1"/>
  <c r="B99" i="81" s="1"/>
  <c r="B100" i="81" s="1"/>
  <c r="B101" i="81" s="1"/>
  <c r="B102" i="81" s="1"/>
  <c r="B103" i="81" s="1"/>
  <c r="B104" i="81" s="1"/>
  <c r="B105" i="81" s="1"/>
  <c r="B106" i="81" s="1"/>
  <c r="B107" i="81" s="1"/>
  <c r="B108" i="81" s="1"/>
  <c r="B109" i="81" s="1"/>
  <c r="B110" i="81" s="1"/>
  <c r="B111" i="81" s="1"/>
  <c r="B112" i="81" s="1"/>
  <c r="B113" i="81" s="1"/>
  <c r="B114" i="81" s="1"/>
  <c r="B115" i="81" s="1"/>
  <c r="B116" i="81" s="1"/>
  <c r="B117" i="81" s="1"/>
  <c r="B118" i="81" s="1"/>
  <c r="B119" i="81" s="1"/>
  <c r="B120" i="81" s="1"/>
  <c r="B121" i="81" s="1"/>
  <c r="B122" i="81" s="1"/>
  <c r="B123" i="81" s="1"/>
  <c r="B124" i="81" s="1"/>
  <c r="B125" i="81" s="1"/>
  <c r="B126" i="81" s="1"/>
  <c r="E22" i="81"/>
  <c r="D22" i="81"/>
  <c r="C22" i="81"/>
  <c r="E21" i="81"/>
  <c r="D21" i="81"/>
  <c r="C21" i="81"/>
  <c r="B21" i="81"/>
  <c r="E20" i="81"/>
  <c r="D20" i="81"/>
  <c r="D19" i="81"/>
  <c r="S30" i="71" a="1"/>
  <c r="V33" i="71" s="1"/>
  <c r="S30" i="71" l="1"/>
  <c r="S32" i="71"/>
  <c r="T30" i="71"/>
  <c r="T32" i="71"/>
  <c r="U30" i="71"/>
  <c r="U32" i="71"/>
  <c r="V30" i="71"/>
  <c r="V32" i="71"/>
  <c r="S31" i="71"/>
  <c r="S33" i="71"/>
  <c r="T31" i="71"/>
  <c r="T33" i="71"/>
  <c r="U31" i="71"/>
  <c r="U33" i="71"/>
  <c r="V31" i="71"/>
  <c r="D18" i="71"/>
  <c r="D19" i="71"/>
  <c r="D20" i="71"/>
  <c r="D17" i="71"/>
  <c r="E116" i="75" l="1"/>
  <c r="E115" i="75"/>
  <c r="E114" i="75"/>
  <c r="E113" i="75"/>
  <c r="E112" i="75"/>
  <c r="E111" i="75"/>
  <c r="E110" i="75"/>
  <c r="E109" i="75"/>
  <c r="E108" i="75"/>
  <c r="E107" i="75"/>
  <c r="E106" i="75"/>
  <c r="E105" i="75"/>
  <c r="E104" i="75"/>
  <c r="E103" i="75"/>
  <c r="E102" i="75"/>
  <c r="E101" i="75"/>
  <c r="E100" i="75"/>
  <c r="E99" i="75"/>
  <c r="E98" i="75"/>
  <c r="E97" i="75"/>
  <c r="E96" i="75"/>
  <c r="E95" i="75"/>
  <c r="E94" i="75"/>
  <c r="E93" i="75"/>
  <c r="E92" i="75"/>
  <c r="E91" i="75"/>
  <c r="E90" i="75"/>
  <c r="E89" i="75"/>
  <c r="E88" i="75"/>
  <c r="E87" i="75"/>
  <c r="E86" i="75"/>
  <c r="E85" i="75"/>
  <c r="E84" i="75"/>
  <c r="E83" i="75"/>
  <c r="E82" i="75"/>
  <c r="E81" i="75"/>
  <c r="E80" i="75"/>
  <c r="E79" i="75"/>
  <c r="E78" i="75"/>
  <c r="E77" i="75"/>
  <c r="E76" i="75"/>
  <c r="E75" i="75"/>
  <c r="E74" i="75"/>
  <c r="E73" i="75"/>
  <c r="E72" i="75"/>
  <c r="E71" i="75"/>
  <c r="E70" i="75"/>
  <c r="E69" i="75"/>
  <c r="E68" i="75"/>
  <c r="E67" i="75"/>
  <c r="E66" i="75"/>
  <c r="E65" i="75"/>
  <c r="E64" i="75"/>
  <c r="E63" i="75"/>
  <c r="E62" i="75"/>
  <c r="E61" i="75"/>
  <c r="E60" i="75"/>
  <c r="E59" i="75"/>
  <c r="E58" i="75"/>
  <c r="E57" i="75"/>
  <c r="E56" i="75"/>
  <c r="E55" i="75"/>
  <c r="E54" i="75"/>
  <c r="E53" i="75"/>
  <c r="E52" i="75"/>
  <c r="E51" i="75"/>
  <c r="E50" i="75"/>
  <c r="E49" i="75"/>
  <c r="E48" i="75"/>
  <c r="E47" i="75"/>
  <c r="E46" i="75"/>
  <c r="E45" i="75"/>
  <c r="E44" i="75"/>
  <c r="E43" i="75"/>
  <c r="E42" i="75"/>
  <c r="E41" i="75"/>
  <c r="E40" i="75"/>
  <c r="E39" i="75"/>
  <c r="E38" i="75"/>
  <c r="E37" i="75"/>
  <c r="E36" i="75"/>
  <c r="E35" i="75"/>
  <c r="E34" i="75"/>
  <c r="E33" i="75"/>
  <c r="E32" i="75"/>
  <c r="E31" i="75"/>
  <c r="E30" i="75"/>
  <c r="E29" i="75"/>
  <c r="E28" i="75"/>
  <c r="E27" i="75"/>
  <c r="E26" i="75"/>
  <c r="E25" i="75"/>
  <c r="E24" i="75"/>
  <c r="E23" i="75"/>
  <c r="E22" i="75"/>
  <c r="E21" i="75"/>
  <c r="E20" i="75"/>
  <c r="E19" i="75"/>
  <c r="E18" i="75"/>
  <c r="E17" i="75"/>
  <c r="E116" i="74"/>
  <c r="E115" i="74"/>
  <c r="E114" i="74"/>
  <c r="E113" i="74"/>
  <c r="E112" i="74"/>
  <c r="E111" i="74"/>
  <c r="E110" i="74"/>
  <c r="E109" i="74"/>
  <c r="E108" i="74"/>
  <c r="E107" i="74"/>
  <c r="E106" i="74"/>
  <c r="E105" i="74"/>
  <c r="E104" i="74"/>
  <c r="E103" i="74"/>
  <c r="E102" i="74"/>
  <c r="E101" i="74"/>
  <c r="E100" i="74"/>
  <c r="E99" i="74"/>
  <c r="E98" i="74"/>
  <c r="E97" i="74"/>
  <c r="E96" i="74"/>
  <c r="E95" i="74"/>
  <c r="E94" i="74"/>
  <c r="E93" i="74"/>
  <c r="E92" i="74"/>
  <c r="E91" i="74"/>
  <c r="E90" i="74"/>
  <c r="E89" i="74"/>
  <c r="E88" i="74"/>
  <c r="E87" i="74"/>
  <c r="E86" i="74"/>
  <c r="E85" i="74"/>
  <c r="E84" i="74"/>
  <c r="E83" i="74"/>
  <c r="E82" i="74"/>
  <c r="E81" i="74"/>
  <c r="E80" i="74"/>
  <c r="E79" i="74"/>
  <c r="E78" i="74"/>
  <c r="E77" i="74"/>
  <c r="E76" i="74"/>
  <c r="E75" i="74"/>
  <c r="E74" i="74"/>
  <c r="E73" i="74"/>
  <c r="E72" i="74"/>
  <c r="E71" i="74"/>
  <c r="E70" i="74"/>
  <c r="E69" i="74"/>
  <c r="E68" i="74"/>
  <c r="E67" i="74"/>
  <c r="E66" i="74"/>
  <c r="E65" i="74"/>
  <c r="E64" i="74"/>
  <c r="E63" i="74"/>
  <c r="E62" i="74"/>
  <c r="E61" i="74"/>
  <c r="E60" i="74"/>
  <c r="E59" i="74"/>
  <c r="E58" i="74"/>
  <c r="E57" i="74"/>
  <c r="E56" i="74"/>
  <c r="E55" i="74"/>
  <c r="E54" i="74"/>
  <c r="E53" i="74"/>
  <c r="E52" i="74"/>
  <c r="E51" i="74"/>
  <c r="E50" i="74"/>
  <c r="E49" i="74"/>
  <c r="E48" i="74"/>
  <c r="E47" i="74"/>
  <c r="E46" i="74"/>
  <c r="E45" i="74"/>
  <c r="E44" i="74"/>
  <c r="E43" i="74"/>
  <c r="E42" i="74"/>
  <c r="E41" i="74"/>
  <c r="E40" i="74"/>
  <c r="E39" i="74"/>
  <c r="E38" i="74"/>
  <c r="E37" i="74"/>
  <c r="E36" i="74"/>
  <c r="E35" i="74"/>
  <c r="E34" i="74"/>
  <c r="E33" i="74"/>
  <c r="E32" i="74"/>
  <c r="E31" i="74"/>
  <c r="E30" i="74"/>
  <c r="E29" i="74"/>
  <c r="E28" i="74"/>
  <c r="E27" i="74"/>
  <c r="E26" i="74"/>
  <c r="E25" i="74"/>
  <c r="E24" i="74"/>
  <c r="E23" i="74"/>
  <c r="E22" i="74"/>
  <c r="E21" i="74"/>
  <c r="E20" i="74"/>
  <c r="E19" i="74"/>
  <c r="E18" i="74"/>
  <c r="E17" i="74"/>
  <c r="E22" i="73"/>
  <c r="D22" i="73"/>
  <c r="C22" i="73"/>
  <c r="E21" i="73"/>
  <c r="D21" i="73"/>
  <c r="C21" i="73"/>
  <c r="B21" i="73"/>
  <c r="E20" i="73"/>
  <c r="D20" i="73"/>
  <c r="D19" i="73"/>
  <c r="B28" i="73"/>
  <c r="B29" i="73" s="1"/>
  <c r="B30" i="73" s="1"/>
  <c r="B31" i="73" s="1"/>
  <c r="B32" i="73" s="1"/>
  <c r="B33" i="73" s="1"/>
  <c r="B34" i="73" s="1"/>
  <c r="B35" i="73" s="1"/>
  <c r="B36" i="73" s="1"/>
  <c r="B37" i="73" s="1"/>
  <c r="B38" i="73" s="1"/>
  <c r="B39" i="73" s="1"/>
  <c r="B40" i="73" s="1"/>
  <c r="B41" i="73" s="1"/>
  <c r="B42" i="73" s="1"/>
  <c r="B43" i="73" s="1"/>
  <c r="B44" i="73" s="1"/>
  <c r="B45" i="73" s="1"/>
  <c r="B46" i="73" s="1"/>
  <c r="B47" i="73" s="1"/>
  <c r="B48" i="73" s="1"/>
  <c r="B49" i="73" s="1"/>
  <c r="B50" i="73" s="1"/>
  <c r="B51" i="73" s="1"/>
  <c r="B52" i="73" s="1"/>
  <c r="B53" i="73" s="1"/>
  <c r="B54" i="73" s="1"/>
  <c r="B55" i="73" s="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23" i="72"/>
  <c r="B24" i="72" s="1"/>
  <c r="B25" i="72" s="1"/>
  <c r="B26" i="72" s="1"/>
  <c r="B27" i="72" s="1"/>
  <c r="B28" i="72" s="1"/>
  <c r="B29" i="72" s="1"/>
  <c r="B30" i="72" s="1"/>
  <c r="B31" i="72" s="1"/>
  <c r="B32" i="72" s="1"/>
  <c r="B33" i="72" s="1"/>
  <c r="B34" i="72" s="1"/>
  <c r="B35" i="72" s="1"/>
  <c r="B36" i="72" s="1"/>
  <c r="B37" i="72" s="1"/>
  <c r="B38" i="72" s="1"/>
  <c r="B39" i="72" s="1"/>
  <c r="B40" i="72" s="1"/>
  <c r="B41" i="72" s="1"/>
  <c r="B42" i="72" s="1"/>
  <c r="B43" i="72" s="1"/>
  <c r="B44" i="72" s="1"/>
  <c r="B45" i="72" s="1"/>
  <c r="B46" i="72" s="1"/>
  <c r="B47" i="72" s="1"/>
  <c r="B48" i="72" s="1"/>
  <c r="B49" i="72" s="1"/>
  <c r="B50" i="72" s="1"/>
  <c r="B51" i="72" s="1"/>
  <c r="B52" i="72" s="1"/>
  <c r="B53" i="72" s="1"/>
  <c r="B54" i="72" s="1"/>
  <c r="B55" i="72" s="1"/>
  <c r="B56" i="72" s="1"/>
  <c r="B57" i="72" s="1"/>
  <c r="B58" i="72" s="1"/>
  <c r="B59" i="72" s="1"/>
  <c r="B60" i="72" s="1"/>
  <c r="B61" i="72" s="1"/>
  <c r="B62" i="72" s="1"/>
  <c r="B63" i="72" s="1"/>
  <c r="B64" i="72" s="1"/>
  <c r="B65" i="72" s="1"/>
  <c r="B66" i="72" s="1"/>
  <c r="B67" i="72" s="1"/>
  <c r="B68" i="72" s="1"/>
  <c r="B69" i="72" s="1"/>
  <c r="B70" i="72" s="1"/>
  <c r="B71" i="72" s="1"/>
  <c r="B72" i="72" s="1"/>
  <c r="B73" i="72" s="1"/>
  <c r="B74" i="72" s="1"/>
  <c r="B75" i="72" s="1"/>
  <c r="B76" i="72" s="1"/>
  <c r="B77" i="72" s="1"/>
  <c r="B78" i="72" s="1"/>
  <c r="B79" i="72" s="1"/>
  <c r="B80" i="72" s="1"/>
  <c r="B81" i="72" s="1"/>
  <c r="B82" i="72" s="1"/>
  <c r="B83" i="72" s="1"/>
  <c r="B84" i="72" s="1"/>
  <c r="B85" i="72" s="1"/>
  <c r="B86" i="72" s="1"/>
  <c r="B87" i="72" s="1"/>
  <c r="B88" i="72" s="1"/>
  <c r="B89" i="72" s="1"/>
  <c r="B90" i="72" s="1"/>
  <c r="B91" i="72" s="1"/>
  <c r="B92" i="72" s="1"/>
  <c r="B93" i="72" s="1"/>
  <c r="B94" i="72" s="1"/>
  <c r="B95" i="72" s="1"/>
  <c r="B96" i="72" s="1"/>
  <c r="B97" i="72" s="1"/>
  <c r="B98" i="72" s="1"/>
  <c r="B99" i="72" s="1"/>
  <c r="B100" i="72" s="1"/>
  <c r="B101" i="72" s="1"/>
  <c r="B102" i="72" s="1"/>
  <c r="B103" i="72" s="1"/>
  <c r="B104" i="72" s="1"/>
  <c r="B105" i="72" s="1"/>
  <c r="B106" i="72" s="1"/>
  <c r="B107" i="72" s="1"/>
  <c r="B108" i="72" s="1"/>
  <c r="B109" i="72" s="1"/>
  <c r="B110" i="72" s="1"/>
  <c r="B111" i="72" s="1"/>
  <c r="B112" i="72" s="1"/>
  <c r="B113" i="72" s="1"/>
  <c r="B114" i="72" s="1"/>
  <c r="B115" i="72" s="1"/>
  <c r="B116" i="72" s="1"/>
  <c r="B117" i="72" s="1"/>
  <c r="B118" i="72" s="1"/>
  <c r="B119" i="72" s="1"/>
  <c r="B120" i="72" s="1"/>
  <c r="B121" i="72" s="1"/>
  <c r="B39" i="67" l="1"/>
  <c r="B28" i="63" l="1"/>
</calcChain>
</file>

<file path=xl/sharedStrings.xml><?xml version="1.0" encoding="utf-8"?>
<sst xmlns="http://schemas.openxmlformats.org/spreadsheetml/2006/main" count="2935" uniqueCount="649">
  <si>
    <t>Total</t>
  </si>
  <si>
    <t>Premiums</t>
  </si>
  <si>
    <t>Surplus</t>
  </si>
  <si>
    <t>Other</t>
  </si>
  <si>
    <t>Blue Jay Air</t>
  </si>
  <si>
    <t>NON-CONSOLIDATED STATEMENT OF OPERATIONS</t>
  </si>
  <si>
    <t>(US Dollars in millions)</t>
  </si>
  <si>
    <t>Fiscal Year Ended</t>
  </si>
  <si>
    <t>Operating revenues:</t>
  </si>
  <si>
    <t xml:space="preserve">Passenger </t>
  </si>
  <si>
    <t>Total revenues</t>
  </si>
  <si>
    <t>Operating expenses:</t>
  </si>
  <si>
    <t>Aircraft fuel</t>
  </si>
  <si>
    <t>Wages, salaries and benefits</t>
  </si>
  <si>
    <t>Capacity purchase agreements</t>
  </si>
  <si>
    <t>Airport and navigation fees</t>
  </si>
  <si>
    <t>Depreciation, amortization &amp; impairment</t>
  </si>
  <si>
    <t>Aircraft maintenance</t>
  </si>
  <si>
    <t>Sales &amp; Distribution costs</t>
  </si>
  <si>
    <t>Aircraft rent</t>
  </si>
  <si>
    <t>Food, beverages and supplies</t>
  </si>
  <si>
    <t>Communications and Information technology</t>
  </si>
  <si>
    <t>Total operating expenses</t>
  </si>
  <si>
    <t>Net Operating income</t>
  </si>
  <si>
    <t>Non-operating income (expenses)</t>
  </si>
  <si>
    <t>Foreign exchange gain(loss)                                             [Note 3]</t>
  </si>
  <si>
    <t>Interest income</t>
  </si>
  <si>
    <t>Interest expense</t>
  </si>
  <si>
    <t>Interest capitalized                                                             [Note 2]</t>
  </si>
  <si>
    <t>Net financing expense relating to employee benefits [Note 2]</t>
  </si>
  <si>
    <t>Other                                                                                     [Note 2]</t>
  </si>
  <si>
    <t>Total non-operating Income</t>
  </si>
  <si>
    <t>Income (loss) before income taxes</t>
  </si>
  <si>
    <t>Income taxes</t>
  </si>
  <si>
    <t>Net income (loss)                                                               [Note 1]</t>
  </si>
  <si>
    <t>Earnings per share (Basic)</t>
  </si>
  <si>
    <t>Earnings per share (Diluted)</t>
  </si>
  <si>
    <t>NON-CONSOLIDATED STATEMENT OF FINANCIAL POSITION</t>
  </si>
  <si>
    <t>ASSETS</t>
  </si>
  <si>
    <t xml:space="preserve">Current: </t>
  </si>
  <si>
    <t>Cash and Cash equivalents</t>
  </si>
  <si>
    <t>Short-term investments</t>
  </si>
  <si>
    <t>Total cash  &amp; Short-term investments</t>
  </si>
  <si>
    <t>Restricted cash</t>
  </si>
  <si>
    <t>Accounts receivable</t>
  </si>
  <si>
    <t>Aircraft fuel inventory</t>
  </si>
  <si>
    <t>Spare parts and supplies inventory</t>
  </si>
  <si>
    <t>Prepaid expenses &amp; other current assets</t>
  </si>
  <si>
    <t>Total current assets                                          [Note 1]</t>
  </si>
  <si>
    <t>Property and equipment                                 [Note 4]</t>
  </si>
  <si>
    <t>Intangible assets</t>
  </si>
  <si>
    <t>Deferred tax assets                                           [Note 7]</t>
  </si>
  <si>
    <t>Goodwill                                                            [Note 5]</t>
  </si>
  <si>
    <t>Deposit and other assets</t>
  </si>
  <si>
    <t>Total assets                                                       [Note 1]</t>
  </si>
  <si>
    <t>LIABILITIES</t>
  </si>
  <si>
    <t>Current:</t>
  </si>
  <si>
    <t>Account payable &amp; accrued liabilities</t>
  </si>
  <si>
    <t>Advance ticket sales</t>
  </si>
  <si>
    <t>Current portion of long-term debt &amp; finance leases</t>
  </si>
  <si>
    <t>Total current liabilities</t>
  </si>
  <si>
    <t>Long-term debt and finance leases                [Note 6]</t>
  </si>
  <si>
    <t>Pension &amp; other benefit liabilities</t>
  </si>
  <si>
    <t>Maintenance provisions</t>
  </si>
  <si>
    <t>Deferred tax liabilities                                     [Note 7]</t>
  </si>
  <si>
    <t>Other long-term liabilities</t>
  </si>
  <si>
    <t>Total liabilities                                                  [Note 1]</t>
  </si>
  <si>
    <t>EQUITY</t>
  </si>
  <si>
    <t>Shareholders’ equity</t>
  </si>
  <si>
    <t>Share capital</t>
  </si>
  <si>
    <t>Contributed surplus</t>
  </si>
  <si>
    <t>Deficit</t>
  </si>
  <si>
    <t>Total shareholders’ equity</t>
  </si>
  <si>
    <t>Total liabilities &amp; equity</t>
  </si>
  <si>
    <t>NON-CONSOLIDATED STATEMENT OF CASH FLOW</t>
  </si>
  <si>
    <t>Cash Flows from (used for)</t>
  </si>
  <si>
    <t>Operating</t>
  </si>
  <si>
    <t>Net income (loss)</t>
  </si>
  <si>
    <t>Adjustments to reconcile to net cash from operations:</t>
  </si>
  <si>
    <t>Adjust for non-cash items:</t>
  </si>
  <si>
    <t>Deferred income tax                                                   [Note 7]</t>
  </si>
  <si>
    <t>Depreciation, amortization &amp; impairment             [Note 4]</t>
  </si>
  <si>
    <t>Fuel &amp; other derivatives</t>
  </si>
  <si>
    <t>Adjust for Changes in non-cash working capital items:</t>
  </si>
  <si>
    <t>Change in inventories</t>
  </si>
  <si>
    <t>Change in account receivable</t>
  </si>
  <si>
    <t>Change in Account Payable</t>
  </si>
  <si>
    <t>Change in advance ticket sales</t>
  </si>
  <si>
    <t>Change in pension &amp; other benefit liabilities</t>
  </si>
  <si>
    <t>Change in maintenance provisions</t>
  </si>
  <si>
    <t>Net cash flow from operating activities</t>
  </si>
  <si>
    <t>Financing</t>
  </si>
  <si>
    <t>Proceeds from borrowings</t>
  </si>
  <si>
    <t>Reduction of long-term debt obligations                [Note 6]</t>
  </si>
  <si>
    <t>Reduction of finance lease obligations                    [Note 6]</t>
  </si>
  <si>
    <t>Contributed Surplus</t>
  </si>
  <si>
    <t>Net cash flows used in financing activities</t>
  </si>
  <si>
    <t>Investing</t>
  </si>
  <si>
    <t>Additions to property, equipment &amp; intangible assets</t>
  </si>
  <si>
    <t>Proceeds from sale of assets</t>
  </si>
  <si>
    <t>Foreign exchange gain(loss)                                      [Note 3]</t>
  </si>
  <si>
    <t>Net cash flows used in investing activities</t>
  </si>
  <si>
    <t>Increase in cash &amp; cash equivalents</t>
  </si>
  <si>
    <t>Cash &amp; cash equivalents, beginning of year</t>
  </si>
  <si>
    <t>Cash &amp; cash equivalents, end of year</t>
  </si>
  <si>
    <t>EXHIBIT A</t>
  </si>
  <si>
    <t>Blue Jay Tire Corporation</t>
  </si>
  <si>
    <t>NON-CONSOLIDATED STATEMENTS OF OPERATIONS</t>
  </si>
  <si>
    <t>FISCAL YEAR ending 12/31/YYYY</t>
  </si>
  <si>
    <t>Total Gross Sales</t>
  </si>
  <si>
    <t xml:space="preserve">Cost of Sales (1) </t>
  </si>
  <si>
    <t>Cost of Raw Materials</t>
  </si>
  <si>
    <t xml:space="preserve">Production Costs (2) </t>
  </si>
  <si>
    <t xml:space="preserve">Depreciation &amp; Amortization </t>
  </si>
  <si>
    <t>Shipping Costs</t>
  </si>
  <si>
    <t xml:space="preserve">Other </t>
  </si>
  <si>
    <t>Total Costs of Sales</t>
  </si>
  <si>
    <t>Net Revenue</t>
  </si>
  <si>
    <t>Operating Expenses</t>
  </si>
  <si>
    <t>Research Development</t>
  </si>
  <si>
    <t xml:space="preserve">Selling General &amp; Administrative (3) </t>
  </si>
  <si>
    <t>Non-Recurring (4)</t>
  </si>
  <si>
    <t>Other (5)</t>
  </si>
  <si>
    <t>Total Operating Expenses</t>
  </si>
  <si>
    <t>Operating Income or Loss</t>
  </si>
  <si>
    <t>Income from Other Revenue and Continuing Operations</t>
  </si>
  <si>
    <t>Other Revenue – Warranty program</t>
  </si>
  <si>
    <t>Other Revenue – Book Sales</t>
  </si>
  <si>
    <t>Tire Replacement Expenses</t>
  </si>
  <si>
    <t>Foreign Exchange Gain/(Loss)</t>
  </si>
  <si>
    <t>Net Investment Income</t>
  </si>
  <si>
    <t xml:space="preserve">Total Other Income/Expenses Net (6) </t>
  </si>
  <si>
    <t>Earnings Before Interest &amp; Taxes</t>
  </si>
  <si>
    <t>Interest Expense</t>
  </si>
  <si>
    <t>Income Before Taxes</t>
  </si>
  <si>
    <t>Income Taxes</t>
  </si>
  <si>
    <t>Net Income from Continuing Ops</t>
  </si>
  <si>
    <t>Notes:</t>
  </si>
  <si>
    <t xml:space="preserve">   (1)  Includes cost of material &amp; production with overhead </t>
  </si>
  <si>
    <t xml:space="preserve">   (2)  Includes salaries &amp; overhead directly related to production</t>
  </si>
  <si>
    <t xml:space="preserve">   (3)  Includes salaries other than production related</t>
  </si>
  <si>
    <t xml:space="preserve">   (4)  Includes operational process upgrades</t>
  </si>
  <si>
    <t xml:space="preserve">   (5)  Predominantly injury claims</t>
  </si>
  <si>
    <t xml:space="preserve">   (6)  Performance of the tire warranty program and Sales from travel &amp; restaurant guide books</t>
  </si>
  <si>
    <t>EXHIBIT B</t>
  </si>
  <si>
    <t xml:space="preserve">Current Assets </t>
  </si>
  <si>
    <t>Cash and Cash Equivalents</t>
  </si>
  <si>
    <t>Short Term Investments</t>
  </si>
  <si>
    <t>Receivables</t>
  </si>
  <si>
    <t>Inventory</t>
  </si>
  <si>
    <t>Total Current Assets</t>
  </si>
  <si>
    <t>Long Term Investments</t>
  </si>
  <si>
    <t>Property Plant and Equipment</t>
  </si>
  <si>
    <t>Intangible Assets</t>
  </si>
  <si>
    <t>Other Assets</t>
  </si>
  <si>
    <t>TOTAL ASSETS</t>
  </si>
  <si>
    <t>LIABILITIES and EQUITY</t>
  </si>
  <si>
    <t>Current Liabilities</t>
  </si>
  <si>
    <t>Accounts payable</t>
  </si>
  <si>
    <t>Short/Current Term Debt</t>
  </si>
  <si>
    <t>Other Current Liabilities</t>
  </si>
  <si>
    <t>Total Current Liabilities</t>
  </si>
  <si>
    <t>Long Term Debt</t>
  </si>
  <si>
    <t>Other Liabilities</t>
  </si>
  <si>
    <t>TOTAL LIABILITIES</t>
  </si>
  <si>
    <t>Equity</t>
  </si>
  <si>
    <t>Retained Earnings</t>
  </si>
  <si>
    <t>Capital</t>
  </si>
  <si>
    <t>TOTAL EQUITY</t>
  </si>
  <si>
    <t>TOTAL LIABILITIES and EQUITY</t>
  </si>
  <si>
    <t>EXHIBIT C</t>
  </si>
  <si>
    <t>Net Income</t>
  </si>
  <si>
    <t>Operating Activities, Cash Flows Provided By or Used In</t>
  </si>
  <si>
    <t>Depreciation</t>
  </si>
  <si>
    <t>Adjustments To Net Income:</t>
  </si>
  <si>
    <t>Changes In Accounts Receivables</t>
  </si>
  <si>
    <t>Changes In Liabilities/Account Payables</t>
  </si>
  <si>
    <t>Changes In Inventories</t>
  </si>
  <si>
    <t>Changes In Other Operating Activities</t>
  </si>
  <si>
    <t>Total Cash Flow From Operating Activities</t>
  </si>
  <si>
    <t>Investing Activities, Cash Flows Provided By or Used In</t>
  </si>
  <si>
    <t>Capital Expenditures</t>
  </si>
  <si>
    <t>Investments</t>
  </si>
  <si>
    <t>Other Cash flows from Investing Activities</t>
  </si>
  <si>
    <t>Total Cash Flow From Investing Activities</t>
  </si>
  <si>
    <t>Financing Activities, Cash Flows Provided By or Used In</t>
  </si>
  <si>
    <t>Dividends Paid</t>
  </si>
  <si>
    <t>Sale Purchase of Stock</t>
  </si>
  <si>
    <t>Net Borrowings</t>
  </si>
  <si>
    <t>Other Cash Flows from Financing Activities</t>
  </si>
  <si>
    <t>Total Cash Flow From Financing Activities</t>
  </si>
  <si>
    <t>Change In Cash and Cash Equivalents</t>
  </si>
  <si>
    <t>Frenz Financial Statements</t>
  </si>
  <si>
    <t>Sales</t>
  </si>
  <si>
    <t>Cost of Sales</t>
  </si>
  <si>
    <t>Store Operating Expenses</t>
  </si>
  <si>
    <t>General and Administrative Expenses</t>
  </si>
  <si>
    <t>Impairment of Goodwill</t>
  </si>
  <si>
    <t>Operating Income</t>
  </si>
  <si>
    <t>Income Tax Expense</t>
  </si>
  <si>
    <t>Dec. 31,</t>
  </si>
  <si>
    <t>Current Assets:</t>
  </si>
  <si>
    <t>Cash</t>
  </si>
  <si>
    <t>Accounts Receivable</t>
  </si>
  <si>
    <t>Long-term Assets:</t>
  </si>
  <si>
    <t>Goodwill</t>
  </si>
  <si>
    <t>Current Liabilities:</t>
  </si>
  <si>
    <t>Accounts Payable</t>
  </si>
  <si>
    <t>Current Borrowing</t>
  </si>
  <si>
    <t>Long-term Debt</t>
  </si>
  <si>
    <t>Total Liabilities</t>
  </si>
  <si>
    <t>Paid-in Capital</t>
  </si>
  <si>
    <t>Retained Earnings, accumulated</t>
  </si>
  <si>
    <t>Total Equity</t>
  </si>
  <si>
    <t>TOTAL LIABILITIES AND EQUITY</t>
  </si>
  <si>
    <t>Operating Activites:</t>
  </si>
  <si>
    <t>Adjustments</t>
  </si>
  <si>
    <t>Net Cash Provided by Operating Activities</t>
  </si>
  <si>
    <t>Investing Activities:</t>
  </si>
  <si>
    <t>Purchases of  investments</t>
  </si>
  <si>
    <t>Sales of investments</t>
  </si>
  <si>
    <t>Net Cash Used by Investing Activities</t>
  </si>
  <si>
    <t>Financing Activities:</t>
  </si>
  <si>
    <t>Change in Current Borrowing</t>
  </si>
  <si>
    <t>Proceeds from Issuance of Long-Term Debt</t>
  </si>
  <si>
    <t>Repayments of Long-Term Debt</t>
  </si>
  <si>
    <t>Net Increase in Cash from Financing Activities</t>
  </si>
  <si>
    <t>Net increase in Cash and Cash Equivalents</t>
  </si>
  <si>
    <t>Cash and Cash Equivalents:</t>
  </si>
  <si>
    <t>Beginning of Period</t>
  </si>
  <si>
    <t>End of Period</t>
  </si>
  <si>
    <t>in millions of pounds sterling</t>
  </si>
  <si>
    <t>Net interest income</t>
  </si>
  <si>
    <t>Provision for credit losses</t>
  </si>
  <si>
    <t>Net interest income after provision for credit losses</t>
  </si>
  <si>
    <t>Commissions and fee income</t>
  </si>
  <si>
    <t>Net gains (losses) on financial assets/liabilities at fair value through profit or loss</t>
  </si>
  <si>
    <t>Net gains (losses) on financial assets available for sale</t>
  </si>
  <si>
    <t>Net income (loss) from equity method investments</t>
  </si>
  <si>
    <t>Other income (loss)</t>
  </si>
  <si>
    <t>Total noninterest income</t>
  </si>
  <si>
    <t>Compensation and benefits</t>
  </si>
  <si>
    <t>General and administrative expenses</t>
  </si>
  <si>
    <t>Impairment of goodwill and other intangible assets</t>
  </si>
  <si>
    <t>Restructuring activities</t>
  </si>
  <si>
    <t>Total noninterest expenses</t>
  </si>
  <si>
    <t>Income tax expense</t>
  </si>
  <si>
    <t>.</t>
  </si>
  <si>
    <t>Dec 31,2019</t>
  </si>
  <si>
    <t>Assets:</t>
  </si>
  <si>
    <t>Cash and central bank balances</t>
  </si>
  <si>
    <t>Interbank balances (w/o central banks)</t>
  </si>
  <si>
    <t xml:space="preserve">Central bank funds sold and securities purchased under resale agreements </t>
  </si>
  <si>
    <t>Securities borrowed</t>
  </si>
  <si>
    <t>Financial assets at fair value through profit or loss</t>
  </si>
  <si>
    <t xml:space="preserve">  Trading assets</t>
  </si>
  <si>
    <t xml:space="preserve">  Positive market values from derivative financial instruments </t>
  </si>
  <si>
    <t xml:space="preserve">  Financial assets designated at fair value through profit or loss</t>
  </si>
  <si>
    <t>Total financial assets at fair value through profit or loss</t>
  </si>
  <si>
    <t xml:space="preserve">Financial assets available for sale </t>
  </si>
  <si>
    <t xml:space="preserve">Equity method investments </t>
  </si>
  <si>
    <t>Loans</t>
  </si>
  <si>
    <t xml:space="preserve">Securities held to maturity </t>
  </si>
  <si>
    <t>Property and equipment</t>
  </si>
  <si>
    <t xml:space="preserve">Goodwill and other intangible assets </t>
  </si>
  <si>
    <t>Other assets</t>
  </si>
  <si>
    <t>Assets for current tax</t>
  </si>
  <si>
    <t>Deferred tax assets</t>
  </si>
  <si>
    <t>Total assets</t>
  </si>
  <si>
    <t>Liabilities and equity:</t>
  </si>
  <si>
    <t>Deposits</t>
  </si>
  <si>
    <t xml:space="preserve">Central bank funds purchased and securities sold under repurchase agreements </t>
  </si>
  <si>
    <t>Securities loaned</t>
  </si>
  <si>
    <t>Financial liabilities at fair value through profit or loss</t>
  </si>
  <si>
    <t xml:space="preserve">  Trading liabilities</t>
  </si>
  <si>
    <t xml:space="preserve">  Negative market values from derivative financial instruments</t>
  </si>
  <si>
    <t xml:space="preserve">  Financial liabilities designated at fair value through profit or loss </t>
  </si>
  <si>
    <t xml:space="preserve">  Investment contract liabilities</t>
  </si>
  <si>
    <t xml:space="preserve">Total financial liabilities at fair value through profit or loss </t>
  </si>
  <si>
    <t>Other short-term borrowings</t>
  </si>
  <si>
    <t>Other liabilities</t>
  </si>
  <si>
    <t>Provisions</t>
  </si>
  <si>
    <t>Liabilities for current tax</t>
  </si>
  <si>
    <t>Deferred tax liabilities</t>
  </si>
  <si>
    <t>Long-term debt</t>
  </si>
  <si>
    <t>Trust preferred securities</t>
  </si>
  <si>
    <t>Total liabilities</t>
  </si>
  <si>
    <t>Paid-in capital</t>
  </si>
  <si>
    <t>Retained earnings</t>
  </si>
  <si>
    <t xml:space="preserve">Accumulated other comprehensive income (loss), net of tax </t>
  </si>
  <si>
    <t>Total  equity</t>
  </si>
  <si>
    <t>Total liabilities and equity</t>
  </si>
  <si>
    <t>REVENUES</t>
  </si>
  <si>
    <t xml:space="preserve">    Premium - First Year</t>
  </si>
  <si>
    <t xml:space="preserve">    Premium - Renewal</t>
  </si>
  <si>
    <t xml:space="preserve">  Total Premiums</t>
  </si>
  <si>
    <t xml:space="preserve">  Net Investment Income</t>
  </si>
  <si>
    <t xml:space="preserve"> Total Revenues</t>
  </si>
  <si>
    <t>BENEFITS AND EXPENSES</t>
  </si>
  <si>
    <t xml:space="preserve">    Claims</t>
  </si>
  <si>
    <t xml:space="preserve">    Surrender and other benefits</t>
  </si>
  <si>
    <t xml:space="preserve">  Total Benefits</t>
  </si>
  <si>
    <t xml:space="preserve">    Field Compensation</t>
  </si>
  <si>
    <t xml:space="preserve">    Change in DAC</t>
  </si>
  <si>
    <t xml:space="preserve">  Total Acquisition Costs</t>
  </si>
  <si>
    <t>Total Benefits and Expenses</t>
  </si>
  <si>
    <t>EBIT</t>
  </si>
  <si>
    <t>Interest</t>
  </si>
  <si>
    <t>Tax</t>
  </si>
  <si>
    <t>Variable Annuities</t>
  </si>
  <si>
    <t>Universal Life</t>
  </si>
  <si>
    <t xml:space="preserve">    Increase in reserves</t>
  </si>
  <si>
    <t>Traditional Life</t>
  </si>
  <si>
    <t>Term</t>
  </si>
  <si>
    <t xml:space="preserve">   Cash</t>
  </si>
  <si>
    <t xml:space="preserve">   Bonds</t>
  </si>
  <si>
    <t xml:space="preserve">   Mortgages</t>
  </si>
  <si>
    <t>Subtotal: Cash &amp; Invested Assets</t>
  </si>
  <si>
    <t>Separate Account Assets</t>
  </si>
  <si>
    <t>Deferred Tax Asset</t>
  </si>
  <si>
    <t>Total Assets</t>
  </si>
  <si>
    <t>Statutory Reserves</t>
  </si>
  <si>
    <t>Debt</t>
  </si>
  <si>
    <t>Statutory Equity</t>
  </si>
  <si>
    <t>RBC</t>
  </si>
  <si>
    <t>Debt Ratio</t>
  </si>
  <si>
    <t>Variable Annuity</t>
  </si>
  <si>
    <t>Cash, Invested and Other Assets</t>
  </si>
  <si>
    <t>Corp</t>
  </si>
  <si>
    <t>Net investment income</t>
  </si>
  <si>
    <t>Death Benefits</t>
  </si>
  <si>
    <t xml:space="preserve">Surrender Benefits </t>
  </si>
  <si>
    <t>Increase in Reserves</t>
  </si>
  <si>
    <t>Sales Expenses</t>
  </si>
  <si>
    <t>General Insurance Expenses</t>
  </si>
  <si>
    <t>Insurance Taxes, Licenses, and Fees</t>
  </si>
  <si>
    <t>Net Gain from Operations before FIT</t>
  </si>
  <si>
    <t>Federal Income Tax</t>
  </si>
  <si>
    <t>Balance Sheet</t>
  </si>
  <si>
    <t>Assets</t>
  </si>
  <si>
    <t>Bonds</t>
  </si>
  <si>
    <t>Furniture and Equipment</t>
  </si>
  <si>
    <t>Liabilities</t>
  </si>
  <si>
    <t>Net Operating Statement (in CAD 000s)</t>
  </si>
  <si>
    <t>Passenger revenues</t>
  </si>
  <si>
    <t>Freight, charters, aircraft sales, and other</t>
  </si>
  <si>
    <t>Total operating revenues</t>
  </si>
  <si>
    <t>Salaries, wages and benefits</t>
  </si>
  <si>
    <t>Aircraft maintenance, material, repairs, and other</t>
  </si>
  <si>
    <t>Depreciation and amortization</t>
  </si>
  <si>
    <t>Other operating expense</t>
  </si>
  <si>
    <t>Operating income</t>
  </si>
  <si>
    <t>Interest expense, net</t>
  </si>
  <si>
    <t>Income tax benefit (expense)</t>
  </si>
  <si>
    <t>Cash and Short-Term Investments</t>
  </si>
  <si>
    <t>Fuel, Parts, and Other Inventory</t>
  </si>
  <si>
    <t>Property, Equipment, and Other Assets</t>
  </si>
  <si>
    <t>Owner Equity</t>
  </si>
  <si>
    <t>Loss on financial instruments recorded at fair value  [Note 1]</t>
  </si>
  <si>
    <t xml:space="preserve">INCOME STATEMENT </t>
  </si>
  <si>
    <t>Euros in thousands</t>
  </si>
  <si>
    <t>BALANCE SHEET</t>
  </si>
  <si>
    <t>STATEMENT OF CASH FLOWS</t>
  </si>
  <si>
    <t>Cash Dividends</t>
  </si>
  <si>
    <t>Big Ben – Annual Report 2020</t>
  </si>
  <si>
    <t>Exhibit A</t>
  </si>
  <si>
    <t>Statement of Income</t>
  </si>
  <si>
    <t>In millions of pounds sterling</t>
  </si>
  <si>
    <t>Dec 31,2020</t>
  </si>
  <si>
    <t>Financial Data: Management Accounting Income Statements (in 000s)</t>
  </si>
  <si>
    <t>Note:  Years 2018-2020 are actual results and years 2021-2023 are forecasts.</t>
  </si>
  <si>
    <t xml:space="preserve">   Other income</t>
  </si>
  <si>
    <t xml:space="preserve">    Incr in reserves &amp; S/A Transfers</t>
  </si>
  <si>
    <t xml:space="preserve">  Total Administrative Expenses</t>
  </si>
  <si>
    <t>Total Revenues</t>
  </si>
  <si>
    <t>Financial Data: Statutory Balance Sheets (in 000s)</t>
  </si>
  <si>
    <t>Note: Years 2018-2020 are actual results and years 2021-2023 are forecasts.</t>
  </si>
  <si>
    <t>Summary of Operations (in 000s)</t>
  </si>
  <si>
    <t>Total Benefits</t>
  </si>
  <si>
    <t>Total Expenses</t>
  </si>
  <si>
    <t>Balance Sheet (in 000s)</t>
  </si>
  <si>
    <t>Balance Sheet (in CAD 000s)</t>
  </si>
  <si>
    <t>DARWIN</t>
  </si>
  <si>
    <t>SNAPPY Financials</t>
  </si>
  <si>
    <t>SEAPLANE Financials</t>
  </si>
  <si>
    <t>•     If BJT decides to wait one year, it must pay a contract holding fee today of $0.5M.</t>
  </si>
  <si>
    <t>Value of Option to Wait =</t>
  </si>
  <si>
    <t>Proposal A</t>
  </si>
  <si>
    <t>Proposal B</t>
  </si>
  <si>
    <t xml:space="preserve">Sales </t>
  </si>
  <si>
    <t xml:space="preserve">$200 M Tatl in Year 1 , grow at 5% each year </t>
  </si>
  <si>
    <t>Cost of goods sold (% of sales)</t>
  </si>
  <si>
    <t>Operating Expenses (% of sales)</t>
  </si>
  <si>
    <t xml:space="preserve">Initial Invesment </t>
  </si>
  <si>
    <t>$20M USD</t>
  </si>
  <si>
    <t>$120 M Tatl</t>
  </si>
  <si>
    <t xml:space="preserve">Equipment </t>
  </si>
  <si>
    <t>$16M USD</t>
  </si>
  <si>
    <t>$100 M Tatl</t>
  </si>
  <si>
    <t>Tax Rate</t>
  </si>
  <si>
    <t xml:space="preserve">Company X expects the project will last 10 years after which a new generation of devices will replace it.  There will be no salvage value.  </t>
  </si>
  <si>
    <t>You are also given following financial information:</t>
  </si>
  <si>
    <t>Risk Free Rate -U.S</t>
  </si>
  <si>
    <t>Risk Free Rate -Country Y</t>
  </si>
  <si>
    <t>Current Spot Exchange Rate</t>
  </si>
  <si>
    <t>$5 Tatl to $1 USD</t>
  </si>
  <si>
    <t>Company X Current Financials:</t>
  </si>
  <si>
    <t>USD($M)</t>
  </si>
  <si>
    <t>Cost of Capital</t>
  </si>
  <si>
    <t xml:space="preserve">Cash </t>
  </si>
  <si>
    <t xml:space="preserve">Question 1 - ai </t>
  </si>
  <si>
    <t>Question 1 - aii</t>
  </si>
  <si>
    <t xml:space="preserve">Question 2 - bi </t>
  </si>
  <si>
    <t>Question 2 - bii</t>
  </si>
  <si>
    <t>Question 2 - biii</t>
  </si>
  <si>
    <t>Company X's Weighted Average Cost of Capital=</t>
  </si>
  <si>
    <t>Proposal A Calculation=</t>
  </si>
  <si>
    <t>Proposal B Calculation=</t>
  </si>
  <si>
    <t>Final Recommendation:</t>
  </si>
  <si>
    <t>Question 5 - c</t>
  </si>
  <si>
    <t>Revenue (Next 5 Years)</t>
  </si>
  <si>
    <t>Probability</t>
  </si>
  <si>
    <t>Scenario 1</t>
  </si>
  <si>
    <t>$305m</t>
  </si>
  <si>
    <t>Scenario 2</t>
  </si>
  <si>
    <t>$270m</t>
  </si>
  <si>
    <t>Scenario 3</t>
  </si>
  <si>
    <t>$235m</t>
  </si>
  <si>
    <t>SEA Income Statement</t>
  </si>
  <si>
    <t>SEA Balance Sheet</t>
  </si>
  <si>
    <t>KPIs Recommended</t>
  </si>
  <si>
    <t>KRIs Recommended</t>
  </si>
  <si>
    <t>To develop SEA’s KPIs and KRIs, you are provided with the company’s income statement and balance sheet (Case Study section 8.6).  You estimate the following for 2021:</t>
  </si>
  <si>
    <t>Question 3 - cii</t>
  </si>
  <si>
    <t>KPI #1</t>
  </si>
  <si>
    <t>KPI #2</t>
  </si>
  <si>
    <t>KRI #1</t>
  </si>
  <si>
    <t>KRI #2</t>
  </si>
  <si>
    <t>KPI/KRI Name</t>
  </si>
  <si>
    <t>Value of KPI/KRI by Year</t>
  </si>
  <si>
    <t xml:space="preserve">Seaplane Expeditions and Aviation (SEA) Company Risk Dashboard </t>
  </si>
  <si>
    <t xml:space="preserve"> </t>
  </si>
  <si>
    <t>KPIs</t>
  </si>
  <si>
    <t>KRIs</t>
  </si>
  <si>
    <t>Qualitative Evaluation of SEA Risk Exposure</t>
  </si>
  <si>
    <t>Question 3 - d</t>
  </si>
  <si>
    <t>You determined the formula structure of the proxy model to be as follows:</t>
  </si>
  <si>
    <t>Where Age Function is:</t>
  </si>
  <si>
    <t>Betas</t>
  </si>
  <si>
    <t>GAAP Reserve</t>
  </si>
  <si>
    <t>Attained Age</t>
  </si>
  <si>
    <t>Insured Volume('000)</t>
  </si>
  <si>
    <t>Ann. Prem</t>
  </si>
  <si>
    <t>Prem. Pay Period</t>
  </si>
  <si>
    <t>GENDER</t>
  </si>
  <si>
    <t>CSV</t>
  </si>
  <si>
    <t>X1</t>
  </si>
  <si>
    <t>X2</t>
  </si>
  <si>
    <t>X3</t>
  </si>
  <si>
    <t>X4</t>
  </si>
  <si>
    <t>XTX</t>
  </si>
  <si>
    <t>M</t>
  </si>
  <si>
    <t>(XTX) ^ -1</t>
  </si>
  <si>
    <t>ctrl+shift+enter executes array formula in excel</t>
  </si>
  <si>
    <t>The following excel functions will be useful in the computation of this problem</t>
  </si>
  <si>
    <t>* TRANSPOSE - transpose of a matrix</t>
  </si>
  <si>
    <t>* MMULT - matrix multiplication</t>
  </si>
  <si>
    <t>* MINVERSE - inverse of a matrix</t>
  </si>
  <si>
    <t>XTy</t>
  </si>
  <si>
    <t>F</t>
  </si>
  <si>
    <t>ID</t>
  </si>
  <si>
    <t>Target</t>
  </si>
  <si>
    <t>Prediction</t>
  </si>
  <si>
    <t>Legitimate</t>
  </si>
  <si>
    <t>Fraudulent</t>
  </si>
  <si>
    <t>Label</t>
  </si>
  <si>
    <t>Precision</t>
  </si>
  <si>
    <t>Recall</t>
  </si>
  <si>
    <t>Score</t>
  </si>
  <si>
    <t>Category</t>
  </si>
  <si>
    <t>Threshold (if &gt;= __ )</t>
  </si>
  <si>
    <t>Low</t>
  </si>
  <si>
    <t>High</t>
  </si>
  <si>
    <t>Medium</t>
  </si>
  <si>
    <t>Question 6 - c</t>
  </si>
  <si>
    <t>Betas:</t>
  </si>
  <si>
    <t xml:space="preserve">Data provided for this calibration: </t>
  </si>
  <si>
    <t>Question 7 - bi</t>
  </si>
  <si>
    <t>Model results of 100 data samples:</t>
  </si>
  <si>
    <t>Question 7 - bii</t>
  </si>
  <si>
    <t xml:space="preserve">You are given the following information about the two proposals and relevant financials.  These are considered the most accurate estimates by the finance department, </t>
  </si>
  <si>
    <t>Question 9 - ai</t>
  </si>
  <si>
    <t>Overhead Rate</t>
  </si>
  <si>
    <r>
      <t>·</t>
    </r>
    <r>
      <rPr>
        <i/>
        <sz val="7"/>
        <color theme="1"/>
        <rFont val="Times New Roman"/>
        <family val="1"/>
      </rPr>
      <t xml:space="preserve">       </t>
    </r>
    <r>
      <rPr>
        <i/>
        <sz val="11"/>
        <color theme="1"/>
        <rFont val="Calibri"/>
        <family val="2"/>
        <scheme val="minor"/>
      </rPr>
      <t>The appropriate Cost of Capital and Risk-Free Interest rate are 12% and 2% respectively.</t>
    </r>
  </si>
  <si>
    <t>Statutory Distributable Income (in USD Millions)</t>
  </si>
  <si>
    <t>Current</t>
  </si>
  <si>
    <t>IUL</t>
  </si>
  <si>
    <t>TOTAL</t>
  </si>
  <si>
    <t>UL</t>
  </si>
  <si>
    <t>IULF + IULV</t>
  </si>
  <si>
    <t>IULF</t>
  </si>
  <si>
    <t>IULV</t>
  </si>
  <si>
    <t>Current UL + IULF</t>
  </si>
  <si>
    <t>Current UL + IULV</t>
  </si>
  <si>
    <t>Current UL + IULF + IULV</t>
  </si>
  <si>
    <t>Average</t>
  </si>
  <si>
    <t>Std Dev</t>
  </si>
  <si>
    <t>Deviation from Mean (in USD Millions)</t>
  </si>
  <si>
    <t>Percentile</t>
  </si>
  <si>
    <t xml:space="preserve">Min  </t>
  </si>
  <si>
    <t xml:space="preserve">Max  </t>
  </si>
  <si>
    <r>
      <t>·</t>
    </r>
    <r>
      <rPr>
        <i/>
        <sz val="7"/>
        <color theme="1"/>
        <rFont val="Times New Roman"/>
        <family val="1"/>
      </rPr>
      <t xml:space="preserve">       </t>
    </r>
    <r>
      <rPr>
        <i/>
        <sz val="11"/>
        <color theme="1"/>
        <rFont val="Calibri"/>
        <family val="2"/>
        <scheme val="minor"/>
      </rPr>
      <t>The volatility of TNT’s value is expected to be 25% per year.</t>
    </r>
  </si>
  <si>
    <t xml:space="preserve">·	Both total operating revenue and net income increase 8% from prior year._x000D_
</t>
  </si>
  <si>
    <t xml:space="preserve">·	Retained earnings are only increased by net income._x000D_
</t>
  </si>
  <si>
    <t xml:space="preserve">·	The cost of capital is 6% of economic capital._x000D_
</t>
  </si>
  <si>
    <t>·Total Liabilities increase 7% from prior year.  Capital does not change.</t>
  </si>
  <si>
    <t>·Economic (risk) capital is 80% of owner equity.</t>
  </si>
  <si>
    <t xml:space="preserve">·A 1 in 100 tail event is ~24% of total operating revenue.   </t>
  </si>
  <si>
    <t>Mobia General</t>
  </si>
  <si>
    <t>Price Index</t>
  </si>
  <si>
    <t>Mobucks in thousands</t>
  </si>
  <si>
    <t>Question 4 - g</t>
  </si>
  <si>
    <t>Ishmael Financial Information</t>
  </si>
  <si>
    <t>Property</t>
  </si>
  <si>
    <t>Euros per</t>
  </si>
  <si>
    <t>Mobuck</t>
  </si>
  <si>
    <t>EXHIBIT E</t>
  </si>
  <si>
    <t>Fleet Upgrade Proposals</t>
  </si>
  <si>
    <t>Exhibit E.1 Lease Proposal for International Plane Fleet</t>
  </si>
  <si>
    <t xml:space="preserve">Lease term: </t>
  </si>
  <si>
    <r>
      <t xml:space="preserve">    </t>
    </r>
    <r>
      <rPr>
        <sz val="12"/>
        <color theme="1"/>
        <rFont val="Calibri"/>
        <family val="2"/>
        <scheme val="minor"/>
      </rPr>
      <t>5 years</t>
    </r>
  </si>
  <si>
    <t xml:space="preserve">Initial Five-year Lease Expenditure: </t>
  </si>
  <si>
    <t>$    500M</t>
  </si>
  <si>
    <t xml:space="preserve">Additional Annual Expenses beyond those included in Lease Expenditure: </t>
  </si>
  <si>
    <t>$      60M</t>
  </si>
  <si>
    <t>Annual Expected Revenue from New Route (First 5 Years):</t>
  </si>
  <si>
    <t>$    270M</t>
  </si>
  <si>
    <t>Exhibit E.2 Purchase Proposal for International Plane Fleet</t>
  </si>
  <si>
    <t>Initial Purchase Price:</t>
  </si>
  <si>
    <t>$1,750M</t>
  </si>
  <si>
    <t>Annual Projected Maintenance Costs of New Fleet:</t>
  </si>
  <si>
    <t>$        2M</t>
  </si>
  <si>
    <t>Additional Annual Expenses beyond those included in Purchase/Maintenance:</t>
  </si>
  <si>
    <t>Annual Depreciation for Fleet:</t>
  </si>
  <si>
    <t>$    100M</t>
  </si>
  <si>
    <t>Exhibit E.3 Upgrade of Current Fleet Proposal</t>
  </si>
  <si>
    <t>Initial Upgrade Expenditure:</t>
  </si>
  <si>
    <t>$100M</t>
  </si>
  <si>
    <t xml:space="preserve">Favorable Additional Revenue:  </t>
  </si>
  <si>
    <t>$18M first year, growing at 2% thereafter</t>
  </si>
  <si>
    <t>Probability Favorable State:</t>
  </si>
  <si>
    <t>Unfavorable Additional Revenue:</t>
  </si>
  <si>
    <t>$0M all years</t>
  </si>
  <si>
    <t>Probability Unfavorable State:</t>
  </si>
  <si>
    <t>Question 5 - bii</t>
  </si>
  <si>
    <t xml:space="preserve">BJA proceeded with the "Purchase Proposal for International Plane Fleet" (Case Study Section 2.7, Exh. E.2) and received the new aircraft on 1/1/2021.  </t>
  </si>
  <si>
    <t>The tax authority specified the fleet should be depreciated on a straight-line basis over a 25 year-period with no salvage value.</t>
  </si>
  <si>
    <t xml:space="preserve">An outside consultant says, “The different depreciation schedule creates a permanent difference between tax and financial reporting of revenue.  </t>
  </si>
  <si>
    <t>Additional deferred tax liability (DTL) should be booked to capture the difference.  The slower tax depreciation schedule will also lower the effective tax rate."</t>
  </si>
  <si>
    <t xml:space="preserve">Management finances the purchase with a 25 year secured loan that has a $65m financing cost every year by setting up a subsidiary.  </t>
  </si>
  <si>
    <t>BJA estimates the revenue of the new international route for the next 5 years in the table below.</t>
  </si>
  <si>
    <t>Estimation's Impact on DTA/DTL under IFRS:</t>
  </si>
  <si>
    <t>Estimation's Impact on DTA/DTL under US GAAP:</t>
  </si>
  <si>
    <t>Calibrate the parameters of the proxy model using the unweighted Least Squares method. Show your work.</t>
  </si>
  <si>
    <t xml:space="preserve">Using the data provided in the Excel spreadsheet: </t>
  </si>
  <si>
    <r>
      <rPr>
        <b/>
        <sz val="11"/>
        <rFont val="Calibri"/>
        <family val="2"/>
      </rPr>
      <t>β</t>
    </r>
    <r>
      <rPr>
        <b/>
        <sz val="9.9"/>
        <rFont val="Calibri"/>
        <family val="2"/>
      </rPr>
      <t>1</t>
    </r>
  </si>
  <si>
    <r>
      <t>β</t>
    </r>
    <r>
      <rPr>
        <b/>
        <sz val="9.9"/>
        <rFont val="Calibri"/>
        <family val="2"/>
      </rPr>
      <t>2</t>
    </r>
  </si>
  <si>
    <r>
      <t>β</t>
    </r>
    <r>
      <rPr>
        <b/>
        <sz val="9.9"/>
        <rFont val="Calibri"/>
        <family val="2"/>
      </rPr>
      <t>3</t>
    </r>
  </si>
  <si>
    <r>
      <t>β</t>
    </r>
    <r>
      <rPr>
        <b/>
        <sz val="9.9"/>
        <rFont val="Calibri"/>
        <family val="2"/>
      </rPr>
      <t>4</t>
    </r>
  </si>
  <si>
    <t>Helpful Matrix inverse functionality information if matrix inverse table is accidentally changed:</t>
  </si>
  <si>
    <t xml:space="preserve">&lt;---This is prepopulated. Do not manipulate. </t>
  </si>
  <si>
    <t>&lt;---Inputs for matrix inverse operation in next table. Do not change dimensions.</t>
  </si>
  <si>
    <t>Based on the model results of 100 data samples provided in the Excel spreadsheet:</t>
  </si>
  <si>
    <t>Question 7 - biii</t>
  </si>
  <si>
    <t>Question 7 - cii</t>
  </si>
  <si>
    <t>Question 7 - diii</t>
  </si>
  <si>
    <t>but because Country Y is a new market some of these assumptions are based on limited information</t>
  </si>
  <si>
    <t>You are then provided the following data about Ishmael and Mobia.  Assume changes in these financial statement items happened evenly throughout the year.</t>
  </si>
  <si>
    <t>Straight line over 10 years</t>
  </si>
  <si>
    <t>BJT has negotiated an acquisition deal with TNT. The terms of the contract specify BJT can acquire TNT immediately, in exactly one year, or not at all. In addition to the projections in the Case Study Section 3.4, Whitewall Consulting also expects:</t>
  </si>
  <si>
    <t xml:space="preserve">Current market conditions disallow BJT from building its own specialty tire plant. You’ve been assigned to help assess the potential acquisition of True North Tire Company (TNT) (Case Study Section 3.4). </t>
  </si>
  <si>
    <r>
      <t>·</t>
    </r>
    <r>
      <rPr>
        <i/>
        <sz val="7"/>
        <color theme="1"/>
        <rFont val="Times New Roman"/>
        <family val="1"/>
      </rPr>
      <t xml:space="preserve">       </t>
    </r>
    <r>
      <rPr>
        <i/>
        <sz val="11"/>
        <color theme="1"/>
        <rFont val="Calibri"/>
        <family val="2"/>
        <scheme val="minor"/>
      </rPr>
      <t xml:space="preserve"> TNT’s average profits will increase by 3% per year.</t>
    </r>
  </si>
  <si>
    <t>100 New Data Points:</t>
  </si>
  <si>
    <t>New sample dataset:</t>
  </si>
  <si>
    <r>
      <t>(a) (i)</t>
    </r>
    <r>
      <rPr>
        <b/>
        <i/>
        <sz val="7"/>
        <color theme="1"/>
        <rFont val="Times New Roman"/>
        <family val="1"/>
      </rPr>
      <t xml:space="preserve">                 </t>
    </r>
    <r>
      <rPr>
        <b/>
        <i/>
        <sz val="11"/>
        <color theme="1"/>
        <rFont val="Calibri"/>
        <family val="2"/>
        <scheme val="minor"/>
      </rPr>
      <t>Calculate Company X’s Weighted Average Cost of Capital (WACC). Show your work.</t>
    </r>
  </si>
  <si>
    <r>
      <t xml:space="preserve">   (ii)</t>
    </r>
    <r>
      <rPr>
        <b/>
        <i/>
        <sz val="7"/>
        <color theme="1" tint="0.499984740745262"/>
        <rFont val="Times New Roman"/>
        <family val="1"/>
      </rPr>
      <t xml:space="preserve">                </t>
    </r>
    <r>
      <rPr>
        <b/>
        <i/>
        <sz val="11"/>
        <color theme="1" tint="0.499984740745262"/>
        <rFont val="Calibri"/>
        <family val="2"/>
        <scheme val="minor"/>
      </rPr>
      <t>Recommend which proposal Company X should accept using the projection information above, Company X’s WACC and the current Spot exchange rate. Show your work and justify your recommendation.</t>
    </r>
  </si>
  <si>
    <r>
      <t>(a) (i)</t>
    </r>
    <r>
      <rPr>
        <b/>
        <i/>
        <sz val="7"/>
        <color theme="1" tint="0.499984740745262"/>
        <rFont val="Times New Roman"/>
        <family val="1"/>
      </rPr>
      <t xml:space="preserve">                 </t>
    </r>
    <r>
      <rPr>
        <b/>
        <i/>
        <sz val="11"/>
        <color theme="1" tint="0.499984740745262"/>
        <rFont val="Calibri"/>
        <family val="2"/>
        <scheme val="minor"/>
      </rPr>
      <t>Calculate Company X’s Weighted Average Cost of Capital (WACC).</t>
    </r>
  </si>
  <si>
    <t xml:space="preserve">   (ii)                Recommend which proposal Company X should accept using the projection information above, Company X’s WACC and the current Spot exchange rate. Show your work and justify your recommendation.</t>
  </si>
  <si>
    <t>(b)(i) 	Determine the value of the option to wait to acquire TNT. Show your work.</t>
  </si>
  <si>
    <r>
      <t>(b)(ii)</t>
    </r>
    <r>
      <rPr>
        <b/>
        <i/>
        <sz val="7"/>
        <color theme="1" tint="0.499984740745262"/>
        <rFont val="Times New Roman"/>
        <family val="1"/>
      </rPr>
      <t>    </t>
    </r>
    <r>
      <rPr>
        <b/>
        <i/>
        <sz val="11"/>
        <color theme="1" tint="0.499984740745262"/>
        <rFont val="Calibri"/>
        <family val="2"/>
        <scheme val="minor"/>
      </rPr>
      <t>Recommend whether BJT Management should acquire TNT today, wait one year, or never acquire TNT. Justify your response using results from part (i).</t>
    </r>
  </si>
  <si>
    <r>
      <t>(b)(iii)</t>
    </r>
    <r>
      <rPr>
        <b/>
        <i/>
        <sz val="7"/>
        <color theme="1" tint="0.499984740745262"/>
        <rFont val="Times New Roman"/>
        <family val="1"/>
      </rPr>
      <t>  </t>
    </r>
    <r>
      <rPr>
        <b/>
        <i/>
        <sz val="11"/>
        <color theme="1" tint="0.499984740745262"/>
        <rFont val="Calibri"/>
        <family val="2"/>
        <scheme val="minor"/>
      </rPr>
      <t>Determine the volatility in TNT’s value at which BJT would be indifferent between waiting and acquiring TNT today.  Show your work.</t>
    </r>
  </si>
  <si>
    <r>
      <t>(b)(ii)</t>
    </r>
    <r>
      <rPr>
        <b/>
        <i/>
        <sz val="7"/>
        <color theme="1"/>
        <rFont val="Times New Roman"/>
        <family val="1"/>
      </rPr>
      <t>    </t>
    </r>
    <r>
      <rPr>
        <b/>
        <i/>
        <sz val="11"/>
        <color theme="1"/>
        <rFont val="Calibri"/>
        <family val="2"/>
        <scheme val="minor"/>
      </rPr>
      <t>Recommend whether BJT Management should acquire TNT today, wait one year, or never acquire TNT. Justify your response using results from part (i).</t>
    </r>
  </si>
  <si>
    <t>(b)(iii)     Determine the volatility in TNT’s value at which BJT would be indifferent between waiting and acquiring TNT today.  Show your work.</t>
  </si>
  <si>
    <r>
      <t>(c)(ii)</t>
    </r>
    <r>
      <rPr>
        <b/>
        <i/>
        <sz val="11"/>
        <color theme="1"/>
        <rFont val="Times New Roman"/>
        <family val="1"/>
      </rPr>
      <t xml:space="preserve">     </t>
    </r>
    <r>
      <rPr>
        <b/>
        <i/>
        <sz val="11"/>
        <color theme="1"/>
        <rFont val="Calibri"/>
        <family val="2"/>
        <scheme val="minor"/>
      </rPr>
      <t>Calculate those four indicators from 2019 to 2021 using the Excel worksheet that is provided.</t>
    </r>
  </si>
  <si>
    <t>(c)(ii) Provide Calculation details in this section:</t>
  </si>
  <si>
    <t>(d) Develop a one-page ERM dashboard for Gilroy using the Excel template that is provided, including qualitative and quantitative attributes.</t>
  </si>
  <si>
    <t>(d) Fill in the following dashboard as your answer:</t>
  </si>
  <si>
    <t>(g) Calculate the impact to Frenz’s 2020 current ratio and debt-to-assets ratio from incorporating Ishmael into its financials.  Show your work.</t>
  </si>
  <si>
    <t xml:space="preserve">(g) Provide Final Answer in this section: </t>
  </si>
  <si>
    <t>(g) Calculation Steps: Provide calculation details in this section.</t>
  </si>
  <si>
    <t>(b)(ii) Calculate the change in DTA/DTL related to this project from 12/31/2021 to 12/31/2022 assuming the tax rate will change from 21% to 28% on 1/1/2022. Show your work.</t>
  </si>
  <si>
    <t xml:space="preserve">(b)(ii) Provide Final Answer in this section: </t>
  </si>
  <si>
    <t>(b)(ii) Calculation Steps: Provide calculation details in this section.</t>
  </si>
  <si>
    <t xml:space="preserve">(a)(i) Provide Final Answer in this section: </t>
  </si>
  <si>
    <t>(a)(i) Calculation: Provide calculation details in this section.</t>
  </si>
  <si>
    <t xml:space="preserve">(a)(ii) Provide Final Answer in this section: </t>
  </si>
  <si>
    <t>(a)(i) answer from previous tab:</t>
  </si>
  <si>
    <r>
      <t xml:space="preserve">(a)(ii) </t>
    </r>
    <r>
      <rPr>
        <b/>
        <i/>
        <sz val="11"/>
        <color theme="1"/>
        <rFont val="Calibri"/>
        <family val="2"/>
        <scheme val="minor"/>
      </rPr>
      <t>Proposal A</t>
    </r>
    <r>
      <rPr>
        <i/>
        <sz val="11"/>
        <color theme="1"/>
        <rFont val="Calibri"/>
        <family val="2"/>
        <scheme val="minor"/>
      </rPr>
      <t xml:space="preserve"> Calculation Steps: Provide calculation details for Proposal A in this section.</t>
    </r>
  </si>
  <si>
    <r>
      <t xml:space="preserve">(a)(ii) </t>
    </r>
    <r>
      <rPr>
        <b/>
        <i/>
        <sz val="11"/>
        <color theme="1"/>
        <rFont val="Calibri"/>
        <family val="2"/>
        <scheme val="minor"/>
      </rPr>
      <t>Proposal B</t>
    </r>
    <r>
      <rPr>
        <i/>
        <sz val="11"/>
        <color theme="1"/>
        <rFont val="Calibri"/>
        <family val="2"/>
        <scheme val="minor"/>
      </rPr>
      <t xml:space="preserve"> Calculation Steps: Provide calculation details for Proposal B in this section.</t>
    </r>
  </si>
  <si>
    <t xml:space="preserve">(b)(i) Provide Final Answer in this section: </t>
  </si>
  <si>
    <t>(b)(i) Calculation Step 1: Provide parameters used and their values in this section.</t>
  </si>
  <si>
    <t>(b)(i) Calculation Step 2: Provide calculations as needed in this section:</t>
  </si>
  <si>
    <t>(b)(i) answer from previous tab:</t>
  </si>
  <si>
    <t xml:space="preserve">(b)(iii) Provide Final Answer in this section: </t>
  </si>
  <si>
    <t>(b)(iii) Calculation Steps: Provide calculation details in this section.</t>
  </si>
  <si>
    <t xml:space="preserve">(c)(ii) Provide Final Answer in this section: </t>
  </si>
  <si>
    <t>(c) Determine how this estimation will impact the DTA/DTL under both IFRS and USGAAP.  Show your work.</t>
  </si>
  <si>
    <t xml:space="preserve">(c) Provide Final Answer in this section: </t>
  </si>
  <si>
    <t>(c) Provide Calculation details in support of estimation's impact on DTA/DTL in this section.</t>
  </si>
  <si>
    <t>(c)</t>
  </si>
  <si>
    <t>(c) Provide final answer in the highlighted cells below:</t>
  </si>
  <si>
    <t xml:space="preserve">(c) Calculation: Provide calculation details in this section: </t>
  </si>
  <si>
    <t>(c) Optional: Candidate may use this box to provide commentary pertinent to their answer if needed.</t>
  </si>
  <si>
    <t>(b)(i) Create a confusion matrix. Show your work.</t>
  </si>
  <si>
    <t>(b)(ii) Calculate the model's precision and recall. Show your work.</t>
  </si>
  <si>
    <t>(b)(iii) Evaluate the model based on your results</t>
  </si>
  <si>
    <t>(b)(i) Provide final answer by filling in ALL highlighted cells below:</t>
  </si>
  <si>
    <t xml:space="preserve">(b)(i) Calculation: Provide calculation details in this section. </t>
  </si>
  <si>
    <t>(b)(ii) Provide final answer by filling in highlighted cells below:</t>
  </si>
  <si>
    <t>Confusion matrix from (b)(i):</t>
  </si>
  <si>
    <t xml:space="preserve">(b)(ii) Calculation: Provide calculation details in this section. </t>
  </si>
  <si>
    <t>Precision and recall from (b)(ii):</t>
  </si>
  <si>
    <t>(c)(ii) Assess the thresholds given in the new sample dataset provided in the Excel spreadsheet. Justify your assessment.</t>
  </si>
  <si>
    <t>(c)(ii) Provide your assessment in this section: (You may expand it if necessary.)</t>
  </si>
  <si>
    <t>(c)(ii) Show your work supporting your assessment in this section:</t>
  </si>
  <si>
    <t>(d)</t>
  </si>
  <si>
    <t>(iii) Assess whether you observe concept drift in the 100 new data points (provided in the Excel spreadsheet). Justify your assessment.</t>
  </si>
  <si>
    <t>(d)(iii) Provide your assessment in this section: (You may expand it if necessary.)</t>
  </si>
  <si>
    <t>(d)(iii) Show your work supporting your assessment in this section:</t>
  </si>
  <si>
    <t>(a)(i) Calculate the overhead rate for Frenz from 2016 through 2020. Show your work.</t>
  </si>
  <si>
    <t>(a)(i) Provide your final answer by filling in the highlighted cells below:</t>
  </si>
  <si>
    <t xml:space="preserve">You are an analyst working for Kitty Dunn, Chief Accounting Officer at Frenz (Case Study section 4). </t>
  </si>
  <si>
    <t xml:space="preserve">BJA proceeded with the "Purchase Proposal for International Plane Fleet" (Case Study Section 2.7, Exh. E.2) and received the new aircraft on 1/1/2021. </t>
  </si>
  <si>
    <t>Information on Frenz Corporation can be found in Section 4 of the Case Study.</t>
  </si>
  <si>
    <t>Jeff Bemowski and Kitty Dunn have asked you to investigate Frenz’s overhead allocation methods.</t>
  </si>
  <si>
    <t>How to use this Navigation sheet:</t>
  </si>
  <si>
    <t xml:space="preserve">Links to each question template and case study exhibit/table worksheet can be found on this sheet. 
To go to any one template or case study item, hover the cursor over the desired worksheet and click that worksheet name. 
In cell N1 of every other worksheet is a link to this navigation sheet. Clicking it will return you here. 
When needing to copy information, tables, or data from one sheet to another, you can copy the area needed, click the navigation link to come back to this sheet, and then click the link for the destination worksheet and paste in that worksheet.  </t>
  </si>
  <si>
    <t>Question Templates:</t>
  </si>
  <si>
    <t>Case Study Exhibits/Tables: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</si>
</sst>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6" formatCode="&quot;$&quot;#,##0_);[Red]\(&quot;$&quot;#,##0\)"/>
    <numFmt numFmtId="41" formatCode="_(* #,##0_);_(* \(#,##0\);_(* &quot;-&quot;_);_(@_)"/>
    <numFmt numFmtId="43" formatCode="_(* #,##0.00_);_(* \(#,##0.00\);_(* &quot;-&quot;??_);_(@_)"/>
    <numFmt numFmtId="164" formatCode="_(* #,##0_);_(* \(#,##0\);_(* &quot;-&quot;??_);_(@_)"/>
    <numFmt numFmtId="165" formatCode="mm/dd/yy;@"/>
    <numFmt numFmtId="166" formatCode="_(* #,##0.0_);_(* \(#,##0.0\);_(* &quot;-&quot;??_);_(@_)"/>
    <numFmt numFmtId="167" formatCode="mmm\ dd\,\ yyyy"/>
    <numFmt numFmtId="168" formatCode="0.0%"/>
    <numFmt numFmtId="169" formatCode="0.00;\-0.00"/>
    <numFmt numFmtId="170" formatCode="#,##0_);\(#,##0\);\-_)"/>
    <numFmt numFmtId="171" formatCode="0.0"/>
  </numFmts>
  <fonts count="60"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Calibri"/>
      <family val="2"/>
      <scheme val="minor"/>
    </font>
    <font>
      <b/>
      <sz val="12"/>
      <color theme="1"/>
      <name val="Calibri"/>
      <family val="2"/>
      <scheme val="minor"/>
    </font>
    <font>
      <sz val="10"/>
      <color theme="1"/>
      <name val="Calibri"/>
      <family val="2"/>
      <scheme val="minor"/>
    </font>
    <font>
      <b/>
      <sz val="13"/>
      <color theme="1"/>
      <name val="Calibri"/>
      <family val="2"/>
      <scheme val="minor"/>
    </font>
    <font>
      <sz val="12"/>
      <color theme="1"/>
      <name val="Calibri"/>
      <family val="2"/>
      <scheme val="minor"/>
    </font>
    <font>
      <b/>
      <sz val="10.5"/>
      <color theme="1"/>
      <name val="Calibri"/>
      <family val="2"/>
      <scheme val="minor"/>
    </font>
    <font>
      <sz val="11"/>
      <color rgb="FF000000"/>
      <name val="Calibri"/>
      <family val="2"/>
      <scheme val="minor"/>
    </font>
    <font>
      <b/>
      <sz val="14"/>
      <color theme="1"/>
      <name val="Calibri"/>
      <family val="2"/>
      <scheme val="minor"/>
    </font>
    <font>
      <u/>
      <sz val="11"/>
      <color theme="10"/>
      <name val="Calibri"/>
      <family val="2"/>
      <scheme val="minor"/>
    </font>
    <font>
      <u/>
      <sz val="10"/>
      <color indexed="39"/>
      <name val="Arial"/>
      <family val="2"/>
    </font>
    <font>
      <sz val="10"/>
      <color theme="0" tint="-0.89999084444715716"/>
      <name val="Arial"/>
      <family val="2"/>
    </font>
    <font>
      <b/>
      <sz val="14"/>
      <name val="Arial"/>
      <family val="2"/>
    </font>
    <font>
      <b/>
      <sz val="14"/>
      <color indexed="62"/>
      <name val="Arial"/>
      <family val="2"/>
    </font>
    <font>
      <b/>
      <sz val="12"/>
      <name val="Arial"/>
      <family val="2"/>
    </font>
    <font>
      <i/>
      <sz val="12"/>
      <name val="Calibri"/>
      <family val="2"/>
      <scheme val="minor"/>
    </font>
    <font>
      <b/>
      <sz val="12"/>
      <name val="Calibri"/>
      <family val="2"/>
      <scheme val="minor"/>
    </font>
    <font>
      <sz val="9"/>
      <name val="Arial"/>
      <family val="2"/>
    </font>
    <font>
      <sz val="9"/>
      <color indexed="55"/>
      <name val="Arial"/>
      <family val="2"/>
    </font>
    <font>
      <sz val="10"/>
      <color indexed="55"/>
      <name val="Arial"/>
      <family val="2"/>
    </font>
    <font>
      <b/>
      <sz val="10"/>
      <name val="Arial"/>
      <family val="2"/>
    </font>
    <font>
      <sz val="10"/>
      <name val="Arial"/>
      <family val="2"/>
    </font>
    <font>
      <b/>
      <sz val="10"/>
      <name val="Calibri"/>
      <family val="2"/>
      <scheme val="minor"/>
    </font>
    <font>
      <sz val="10"/>
      <name val="Calibri"/>
      <family val="2"/>
      <scheme val="minor"/>
    </font>
    <font>
      <i/>
      <sz val="10"/>
      <color theme="1"/>
      <name val="Calibri"/>
      <family val="2"/>
      <scheme val="minor"/>
    </font>
    <font>
      <b/>
      <sz val="11"/>
      <color rgb="FF000000"/>
      <name val="Calibri"/>
      <family val="2"/>
    </font>
    <font>
      <sz val="11"/>
      <color theme="1"/>
      <name val="Calibri"/>
      <family val="2"/>
    </font>
    <font>
      <b/>
      <sz val="12"/>
      <color rgb="FF000000"/>
      <name val="Calibri"/>
      <family val="2"/>
    </font>
    <font>
      <b/>
      <sz val="14"/>
      <name val="Calibri"/>
      <family val="2"/>
      <scheme val="minor"/>
    </font>
    <font>
      <i/>
      <sz val="11"/>
      <name val="Calibri"/>
      <family val="2"/>
      <scheme val="minor"/>
    </font>
    <font>
      <b/>
      <sz val="11"/>
      <name val="Calibri"/>
      <family val="2"/>
      <scheme val="minor"/>
    </font>
    <font>
      <sz val="11"/>
      <name val="Calibri"/>
      <family val="2"/>
      <scheme val="minor"/>
    </font>
    <font>
      <i/>
      <sz val="10"/>
      <name val="Calibri"/>
      <family val="2"/>
      <scheme val="minor"/>
    </font>
    <font>
      <u val="singleAccounting"/>
      <sz val="10"/>
      <name val="Calibri"/>
      <family val="2"/>
      <scheme val="minor"/>
    </font>
    <font>
      <b/>
      <sz val="13"/>
      <name val="Calibri"/>
      <family val="2"/>
      <scheme val="minor"/>
    </font>
    <font>
      <b/>
      <i/>
      <sz val="11"/>
      <color theme="1"/>
      <name val="Calibri"/>
      <family val="2"/>
      <scheme val="minor"/>
    </font>
    <font>
      <b/>
      <i/>
      <sz val="11"/>
      <color theme="1"/>
      <name val="Symbol"/>
      <family val="1"/>
      <charset val="2"/>
    </font>
    <font>
      <b/>
      <i/>
      <sz val="7"/>
      <color theme="1"/>
      <name val="Times New Roman"/>
      <family val="1"/>
    </font>
    <font>
      <i/>
      <sz val="11"/>
      <color theme="1"/>
      <name val="Calibri"/>
      <family val="2"/>
      <scheme val="minor"/>
    </font>
    <font>
      <b/>
      <i/>
      <sz val="11"/>
      <color theme="1" tint="0.499984740745262"/>
      <name val="Calibri"/>
      <family val="2"/>
      <scheme val="minor"/>
    </font>
    <font>
      <sz val="11"/>
      <color theme="1" tint="0.499984740745262"/>
      <name val="Calibri"/>
      <family val="2"/>
      <scheme val="minor"/>
    </font>
    <font>
      <b/>
      <i/>
      <sz val="7"/>
      <color theme="1" tint="0.499984740745262"/>
      <name val="Times New Roman"/>
      <family val="1"/>
    </font>
    <font>
      <b/>
      <sz val="11"/>
      <color rgb="FF000000"/>
      <name val="Calibri"/>
      <family val="2"/>
      <scheme val="minor"/>
    </font>
    <font>
      <b/>
      <u/>
      <sz val="11"/>
      <color theme="1"/>
      <name val="Calibri"/>
      <family val="2"/>
      <scheme val="minor"/>
    </font>
    <font>
      <b/>
      <i/>
      <sz val="11"/>
      <color theme="1"/>
      <name val="Times New Roman"/>
      <family val="1"/>
    </font>
    <font>
      <sz val="12"/>
      <name val="Times New Roman"/>
      <family val="1"/>
    </font>
    <font>
      <sz val="12"/>
      <name val="Calibri"/>
      <family val="2"/>
      <scheme val="minor"/>
    </font>
    <font>
      <sz val="11"/>
      <color rgb="FF002060"/>
      <name val="Calibri"/>
      <family val="2"/>
      <scheme val="minor"/>
    </font>
    <font>
      <b/>
      <i/>
      <sz val="11"/>
      <name val="Calibri"/>
      <family val="2"/>
      <scheme val="minor"/>
    </font>
    <font>
      <i/>
      <sz val="11"/>
      <color theme="1"/>
      <name val="Symbol"/>
      <family val="1"/>
      <charset val="2"/>
    </font>
    <font>
      <i/>
      <sz val="7"/>
      <color theme="1"/>
      <name val="Times New Roman"/>
      <family val="1"/>
    </font>
    <font>
      <i/>
      <sz val="11"/>
      <color rgb="FF000000"/>
      <name val="Calibri"/>
      <family val="2"/>
      <scheme val="minor"/>
    </font>
    <font>
      <b/>
      <sz val="12"/>
      <color theme="1"/>
      <name val="Arial"/>
      <family val="2"/>
    </font>
    <font>
      <b/>
      <sz val="11"/>
      <name val="Calibri"/>
      <family val="2"/>
    </font>
    <font>
      <b/>
      <sz val="9.9"/>
      <name val="Calibri"/>
      <family val="2"/>
    </font>
    <font>
      <b/>
      <sz val="11"/>
      <color rgb="FFFF0000"/>
      <name val="Calibri"/>
      <family val="2"/>
      <scheme val="minor"/>
    </font>
    <font>
      <b/>
      <u/>
      <sz val="11"/>
      <name val="Calibri"/>
      <family val="2"/>
      <scheme val="minor"/>
    </font>
    <font>
      <b/>
      <sz val="12"/>
      <color rgb="FFFF0000"/>
      <name val="Calibri"/>
      <family val="2"/>
      <scheme val="minor"/>
    </font>
  </fonts>
  <fills count="11">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2"/>
        <bgColor indexed="64"/>
      </patternFill>
    </fill>
    <fill>
      <patternFill patternType="solid">
        <fgColor theme="0" tint="-4.9989318521683403E-2"/>
        <bgColor indexed="64"/>
      </patternFill>
    </fill>
    <fill>
      <patternFill patternType="solid">
        <fgColor rgb="FFFFC00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ck">
        <color indexed="9"/>
      </left>
      <right style="thick">
        <color indexed="9"/>
      </right>
      <top/>
      <bottom/>
      <diagonal/>
    </border>
    <border>
      <left/>
      <right style="thick">
        <color indexed="9"/>
      </right>
      <top/>
      <bottom style="medium">
        <color indexed="23"/>
      </bottom>
      <diagonal/>
    </border>
    <border>
      <left/>
      <right/>
      <top style="thin">
        <color rgb="FF505050"/>
      </top>
      <bottom style="thin">
        <color rgb="FF505050"/>
      </bottom>
      <diagonal/>
    </border>
    <border>
      <left/>
      <right/>
      <top/>
      <bottom style="medium">
        <color rgb="FF505050"/>
      </bottom>
      <diagonal/>
    </border>
    <border>
      <left/>
      <right/>
      <top style="thin">
        <color rgb="FF505050"/>
      </top>
      <bottom style="medium">
        <color rgb="FF50505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auto="1"/>
      </right>
      <top/>
      <bottom/>
      <diagonal/>
    </border>
    <border>
      <left style="thin">
        <color indexed="64"/>
      </left>
      <right style="thin">
        <color indexed="64"/>
      </right>
      <top/>
      <bottom/>
      <diagonal/>
    </border>
    <border>
      <left/>
      <right/>
      <top style="thin">
        <color auto="1"/>
      </top>
      <bottom style="thin">
        <color auto="1"/>
      </bottom>
      <diagonal/>
    </border>
    <border>
      <left/>
      <right/>
      <top style="thin">
        <color indexed="64"/>
      </top>
      <bottom/>
      <diagonal/>
    </border>
    <border>
      <left style="thin">
        <color indexed="64"/>
      </left>
      <right/>
      <top/>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11" fillId="0" borderId="0" applyNumberFormat="0" applyFill="0" applyBorder="0" applyAlignment="0" applyProtection="0"/>
    <xf numFmtId="0" fontId="7" fillId="0" borderId="0"/>
  </cellStyleXfs>
  <cellXfs count="601">
    <xf numFmtId="0" fontId="0" fillId="0" borderId="0" xfId="0"/>
    <xf numFmtId="0" fontId="0" fillId="0" borderId="1" xfId="0" applyBorder="1"/>
    <xf numFmtId="0" fontId="2" fillId="0" borderId="1" xfId="0" applyFont="1" applyBorder="1"/>
    <xf numFmtId="0" fontId="5" fillId="0" borderId="0" xfId="0" applyFont="1"/>
    <xf numFmtId="0" fontId="2" fillId="0" borderId="1" xfId="0" applyFont="1" applyBorder="1" applyAlignment="1">
      <alignment vertical="top"/>
    </xf>
    <xf numFmtId="0" fontId="0" fillId="0" borderId="3" xfId="0" applyBorder="1"/>
    <xf numFmtId="0" fontId="0" fillId="0" borderId="4" xfId="0" applyBorder="1"/>
    <xf numFmtId="37" fontId="0" fillId="0" borderId="1" xfId="0" applyNumberFormat="1" applyBorder="1"/>
    <xf numFmtId="37" fontId="2" fillId="0" borderId="1" xfId="0" applyNumberFormat="1" applyFont="1" applyBorder="1"/>
    <xf numFmtId="1" fontId="0" fillId="0" borderId="0" xfId="0" applyNumberFormat="1"/>
    <xf numFmtId="0" fontId="2" fillId="0" borderId="3" xfId="0" applyFont="1" applyBorder="1"/>
    <xf numFmtId="37" fontId="2" fillId="0" borderId="3" xfId="0" applyNumberFormat="1" applyFont="1" applyBorder="1"/>
    <xf numFmtId="0" fontId="2" fillId="0" borderId="4" xfId="0" applyFont="1" applyBorder="1"/>
    <xf numFmtId="37" fontId="2" fillId="0" borderId="4" xfId="0" applyNumberFormat="1" applyFont="1" applyBorder="1"/>
    <xf numFmtId="0" fontId="2" fillId="0" borderId="0" xfId="0" applyFont="1"/>
    <xf numFmtId="15" fontId="0" fillId="0" borderId="0" xfId="0" applyNumberFormat="1"/>
    <xf numFmtId="37" fontId="0" fillId="0" borderId="0" xfId="0" applyNumberFormat="1"/>
    <xf numFmtId="3" fontId="0" fillId="0" borderId="0" xfId="0" applyNumberFormat="1"/>
    <xf numFmtId="37" fontId="0" fillId="0" borderId="3" xfId="0" applyNumberFormat="1" applyBorder="1"/>
    <xf numFmtId="37" fontId="0" fillId="0" borderId="4" xfId="0" applyNumberFormat="1" applyBorder="1"/>
    <xf numFmtId="0" fontId="2" fillId="0" borderId="1" xfId="0" applyFont="1" applyBorder="1" applyAlignment="1">
      <alignment vertical="center" wrapText="1"/>
    </xf>
    <xf numFmtId="0" fontId="0" fillId="0" borderId="1" xfId="0" applyBorder="1" applyAlignment="1">
      <alignment vertical="center" wrapText="1"/>
    </xf>
    <xf numFmtId="0" fontId="4" fillId="0" borderId="0" xfId="0" applyFont="1" applyAlignment="1">
      <alignment vertical="center" wrapText="1"/>
    </xf>
    <xf numFmtId="1" fontId="7" fillId="0" borderId="0" xfId="0" applyNumberFormat="1" applyFont="1" applyAlignment="1">
      <alignment horizontal="center" vertical="center" wrapText="1"/>
    </xf>
    <xf numFmtId="0" fontId="8" fillId="0" borderId="0" xfId="0" applyFont="1" applyAlignment="1">
      <alignment vertical="center"/>
    </xf>
    <xf numFmtId="0" fontId="0" fillId="0" borderId="0" xfId="0" applyAlignment="1">
      <alignment horizontal="center"/>
    </xf>
    <xf numFmtId="3" fontId="0" fillId="0" borderId="1" xfId="0" applyNumberFormat="1" applyBorder="1"/>
    <xf numFmtId="0" fontId="7" fillId="0" borderId="0" xfId="0" applyFont="1"/>
    <xf numFmtId="41" fontId="7" fillId="0" borderId="0" xfId="0" applyNumberFormat="1" applyFont="1"/>
    <xf numFmtId="5" fontId="0" fillId="0" borderId="0" xfId="0" applyNumberFormat="1"/>
    <xf numFmtId="41" fontId="0" fillId="0" borderId="0" xfId="0" applyNumberFormat="1"/>
    <xf numFmtId="0" fontId="12" fillId="0" borderId="0" xfId="3" applyNumberFormat="1" applyFont="1" applyBorder="1" applyAlignment="1" applyProtection="1">
      <alignment horizontal="center" wrapText="1"/>
    </xf>
    <xf numFmtId="0" fontId="13" fillId="0" borderId="0" xfId="0" applyFont="1"/>
    <xf numFmtId="0" fontId="15" fillId="0" borderId="0" xfId="0" applyFont="1"/>
    <xf numFmtId="0" fontId="19" fillId="0" borderId="0" xfId="0" applyFont="1"/>
    <xf numFmtId="0" fontId="20" fillId="2" borderId="8" xfId="0" applyFont="1" applyFill="1" applyBorder="1" applyAlignment="1">
      <alignment horizontal="right" wrapText="1"/>
    </xf>
    <xf numFmtId="0" fontId="21" fillId="2" borderId="8" xfId="0" applyFont="1" applyFill="1" applyBorder="1" applyAlignment="1">
      <alignment horizontal="right" wrapText="1"/>
    </xf>
    <xf numFmtId="0" fontId="22" fillId="0" borderId="0" xfId="0" applyFont="1"/>
    <xf numFmtId="0" fontId="0" fillId="0" borderId="7" xfId="0" applyBorder="1"/>
    <xf numFmtId="0" fontId="13" fillId="0" borderId="7" xfId="0" applyFont="1" applyBorder="1"/>
    <xf numFmtId="3" fontId="13" fillId="0" borderId="0" xfId="0" applyNumberFormat="1" applyFont="1"/>
    <xf numFmtId="0" fontId="18" fillId="0" borderId="0" xfId="0" applyFont="1"/>
    <xf numFmtId="0" fontId="23" fillId="0" borderId="0" xfId="0" applyFont="1"/>
    <xf numFmtId="0" fontId="23" fillId="0" borderId="9" xfId="0" applyFont="1" applyBorder="1"/>
    <xf numFmtId="43" fontId="23" fillId="0" borderId="0" xfId="0" applyNumberFormat="1" applyFont="1"/>
    <xf numFmtId="0" fontId="23" fillId="0" borderId="10" xfId="0" applyFont="1" applyBorder="1"/>
    <xf numFmtId="0" fontId="22" fillId="0" borderId="11" xfId="0" applyFont="1" applyBorder="1"/>
    <xf numFmtId="3" fontId="23" fillId="0" borderId="0" xfId="0" applyNumberFormat="1" applyFont="1"/>
    <xf numFmtId="164" fontId="23" fillId="0" borderId="0" xfId="1" applyNumberFormat="1" applyFont="1" applyBorder="1" applyAlignment="1"/>
    <xf numFmtId="0" fontId="24" fillId="0" borderId="0" xfId="0" applyFont="1" applyAlignment="1">
      <alignment horizontal="left"/>
    </xf>
    <xf numFmtId="0" fontId="25" fillId="0" borderId="0" xfId="0" applyFont="1" applyAlignment="1">
      <alignment horizontal="left"/>
    </xf>
    <xf numFmtId="43" fontId="5" fillId="0" borderId="0" xfId="0" applyNumberFormat="1" applyFont="1"/>
    <xf numFmtId="164" fontId="0" fillId="0" borderId="0" xfId="1" applyNumberFormat="1" applyFont="1"/>
    <xf numFmtId="0" fontId="3" fillId="0" borderId="0" xfId="0" applyFont="1"/>
    <xf numFmtId="0" fontId="2" fillId="0" borderId="0" xfId="0" applyFont="1" applyAlignment="1">
      <alignment horizontal="left"/>
    </xf>
    <xf numFmtId="0" fontId="0" fillId="0" borderId="0" xfId="0" applyAlignment="1">
      <alignment horizontal="left"/>
    </xf>
    <xf numFmtId="0" fontId="27" fillId="0" borderId="0" xfId="0" applyFont="1" applyAlignment="1">
      <alignment horizontal="right"/>
    </xf>
    <xf numFmtId="0" fontId="28" fillId="0" borderId="0" xfId="0" applyFont="1"/>
    <xf numFmtId="164" fontId="28" fillId="0" borderId="0" xfId="1" applyNumberFormat="1" applyFont="1" applyFill="1" applyBorder="1"/>
    <xf numFmtId="166" fontId="0" fillId="0" borderId="0" xfId="0" applyNumberFormat="1"/>
    <xf numFmtId="164" fontId="27" fillId="0" borderId="0" xfId="1" applyNumberFormat="1" applyFont="1" applyFill="1" applyBorder="1"/>
    <xf numFmtId="0" fontId="0" fillId="3" borderId="0" xfId="0" applyFill="1"/>
    <xf numFmtId="0" fontId="0" fillId="0" borderId="0" xfId="0"/>
    <xf numFmtId="0" fontId="0" fillId="0" borderId="0" xfId="0"/>
    <xf numFmtId="3" fontId="2" fillId="0" borderId="1" xfId="0" applyNumberFormat="1" applyFont="1" applyBorder="1" applyAlignment="1">
      <alignment vertical="center" wrapText="1"/>
    </xf>
    <xf numFmtId="0" fontId="2" fillId="0" borderId="1" xfId="0" applyFont="1" applyBorder="1" applyAlignment="1">
      <alignment horizontal="center" vertical="top"/>
    </xf>
    <xf numFmtId="0" fontId="27" fillId="0" borderId="1" xfId="0" applyFont="1" applyBorder="1" applyAlignment="1">
      <alignment vertical="top"/>
    </xf>
    <xf numFmtId="167" fontId="27" fillId="0" borderId="1" xfId="0" applyNumberFormat="1" applyFont="1" applyBorder="1" applyAlignment="1">
      <alignment vertical="center" wrapText="1"/>
    </xf>
    <xf numFmtId="0" fontId="28" fillId="0" borderId="3" xfId="0" applyFont="1" applyBorder="1"/>
    <xf numFmtId="0" fontId="28" fillId="0" borderId="4" xfId="0" applyFont="1" applyBorder="1"/>
    <xf numFmtId="0" fontId="28" fillId="0" borderId="1" xfId="0" applyFont="1" applyBorder="1"/>
    <xf numFmtId="37" fontId="28" fillId="0" borderId="1" xfId="0" applyNumberFormat="1" applyFont="1" applyBorder="1"/>
    <xf numFmtId="0" fontId="27" fillId="0" borderId="1" xfId="0" applyFont="1" applyBorder="1"/>
    <xf numFmtId="37" fontId="27" fillId="0" borderId="1" xfId="0" applyNumberFormat="1" applyFont="1" applyBorder="1"/>
    <xf numFmtId="0" fontId="27" fillId="0" borderId="3" xfId="0" applyFont="1" applyBorder="1"/>
    <xf numFmtId="37" fontId="27" fillId="0" borderId="3" xfId="0" applyNumberFormat="1" applyFont="1" applyBorder="1"/>
    <xf numFmtId="0" fontId="27" fillId="0" borderId="4" xfId="0" applyFont="1" applyBorder="1"/>
    <xf numFmtId="39" fontId="27" fillId="0" borderId="1" xfId="0" applyNumberFormat="1" applyFont="1" applyBorder="1"/>
    <xf numFmtId="0" fontId="0" fillId="0" borderId="1" xfId="0" applyFont="1" applyBorder="1"/>
    <xf numFmtId="37" fontId="0" fillId="0" borderId="1" xfId="0" applyNumberFormat="1" applyFont="1" applyBorder="1"/>
    <xf numFmtId="167" fontId="2" fillId="0" borderId="1" xfId="0" applyNumberFormat="1" applyFont="1" applyBorder="1"/>
    <xf numFmtId="0" fontId="4" fillId="0" borderId="0" xfId="0" applyFont="1" applyAlignment="1"/>
    <xf numFmtId="167" fontId="2" fillId="0" borderId="1" xfId="0" applyNumberFormat="1" applyFont="1" applyBorder="1" applyAlignment="1">
      <alignment horizontal="center" vertical="top"/>
    </xf>
    <xf numFmtId="0" fontId="0" fillId="0" borderId="0" xfId="0"/>
    <xf numFmtId="0" fontId="2" fillId="0" borderId="12" xfId="0" applyFont="1" applyBorder="1" applyAlignment="1">
      <alignment vertical="center" wrapText="1"/>
    </xf>
    <xf numFmtId="0" fontId="2" fillId="0" borderId="5" xfId="0" applyFont="1" applyBorder="1" applyAlignment="1">
      <alignment vertical="center" wrapText="1"/>
    </xf>
    <xf numFmtId="0" fontId="2" fillId="0" borderId="13" xfId="0" applyFont="1" applyBorder="1" applyAlignment="1">
      <alignment vertical="center" wrapText="1"/>
    </xf>
    <xf numFmtId="37" fontId="2" fillId="0" borderId="6" xfId="0" applyNumberFormat="1" applyFont="1" applyBorder="1" applyAlignment="1">
      <alignment vertical="center" wrapText="1"/>
    </xf>
    <xf numFmtId="0" fontId="0" fillId="0" borderId="13" xfId="0" applyBorder="1" applyAlignment="1">
      <alignment vertical="center" wrapText="1"/>
    </xf>
    <xf numFmtId="37" fontId="0" fillId="0" borderId="6" xfId="0" applyNumberFormat="1" applyBorder="1" applyAlignment="1">
      <alignment vertical="center" wrapText="1"/>
    </xf>
    <xf numFmtId="1" fontId="2" fillId="0" borderId="12" xfId="0" applyNumberFormat="1" applyFont="1" applyBorder="1" applyAlignment="1">
      <alignment horizontal="right" vertical="center" wrapText="1"/>
    </xf>
    <xf numFmtId="0" fontId="2" fillId="0" borderId="1" xfId="0" applyFont="1" applyBorder="1" applyAlignment="1">
      <alignment horizontal="right" wrapText="1"/>
    </xf>
    <xf numFmtId="0" fontId="0" fillId="0" borderId="1" xfId="0" applyBorder="1" applyAlignment="1">
      <alignment horizontal="right" wrapText="1"/>
    </xf>
    <xf numFmtId="37" fontId="0" fillId="0" borderId="1" xfId="1" applyNumberFormat="1" applyFont="1" applyFill="1" applyBorder="1" applyAlignment="1">
      <alignment horizontal="right" wrapText="1"/>
    </xf>
    <xf numFmtId="37" fontId="2" fillId="0" borderId="1" xfId="1" applyNumberFormat="1" applyFont="1" applyFill="1" applyBorder="1" applyAlignment="1">
      <alignment horizontal="right" wrapText="1"/>
    </xf>
    <xf numFmtId="1" fontId="2" fillId="0" borderId="1" xfId="0" applyNumberFormat="1" applyFont="1" applyBorder="1"/>
    <xf numFmtId="37" fontId="0" fillId="0" borderId="1" xfId="0" applyNumberFormat="1" applyBorder="1" applyAlignment="1">
      <alignment vertical="center" wrapText="1"/>
    </xf>
    <xf numFmtId="37" fontId="1" fillId="0" borderId="1" xfId="0" applyNumberFormat="1" applyFont="1" applyBorder="1" applyAlignment="1">
      <alignment vertical="center" wrapText="1"/>
    </xf>
    <xf numFmtId="37" fontId="2" fillId="0" borderId="1" xfId="0" applyNumberFormat="1" applyFont="1" applyBorder="1" applyAlignment="1">
      <alignment vertical="center" wrapText="1"/>
    </xf>
    <xf numFmtId="37" fontId="9" fillId="0" borderId="1" xfId="0" applyNumberFormat="1" applyFont="1" applyBorder="1" applyAlignment="1">
      <alignment vertical="center" wrapText="1"/>
    </xf>
    <xf numFmtId="0" fontId="26" fillId="0" borderId="14" xfId="0" applyFont="1" applyBorder="1"/>
    <xf numFmtId="0" fontId="5" fillId="0" borderId="15" xfId="0" applyFont="1" applyBorder="1"/>
    <xf numFmtId="0" fontId="3" fillId="0" borderId="1" xfId="0" applyFont="1" applyBorder="1"/>
    <xf numFmtId="0" fontId="3" fillId="0" borderId="16" xfId="0" applyFont="1" applyBorder="1"/>
    <xf numFmtId="0" fontId="5" fillId="0" borderId="17" xfId="0" applyFont="1" applyBorder="1"/>
    <xf numFmtId="37" fontId="5" fillId="0" borderId="1" xfId="0" applyNumberFormat="1" applyFont="1" applyBorder="1"/>
    <xf numFmtId="0" fontId="3" fillId="0" borderId="18" xfId="0" applyFont="1" applyBorder="1"/>
    <xf numFmtId="0" fontId="5" fillId="0" borderId="19" xfId="0" applyFont="1" applyBorder="1"/>
    <xf numFmtId="9" fontId="7" fillId="0" borderId="0" xfId="2" applyFont="1" applyFill="1"/>
    <xf numFmtId="41" fontId="7" fillId="0" borderId="0" xfId="2" applyNumberFormat="1" applyFont="1" applyFill="1"/>
    <xf numFmtId="0" fontId="3" fillId="0" borderId="14" xfId="0" applyFont="1" applyBorder="1"/>
    <xf numFmtId="41" fontId="3" fillId="0" borderId="15" xfId="0" applyNumberFormat="1" applyFont="1" applyBorder="1" applyAlignment="1">
      <alignment horizontal="right"/>
    </xf>
    <xf numFmtId="41" fontId="3" fillId="0" borderId="0" xfId="0" applyNumberFormat="1" applyFont="1" applyAlignment="1">
      <alignment horizontal="right"/>
    </xf>
    <xf numFmtId="41" fontId="3" fillId="0" borderId="20" xfId="0" applyNumberFormat="1" applyFont="1" applyBorder="1" applyAlignment="1">
      <alignment horizontal="right"/>
    </xf>
    <xf numFmtId="0" fontId="26" fillId="0" borderId="18" xfId="0" applyFont="1" applyBorder="1"/>
    <xf numFmtId="0" fontId="3" fillId="0" borderId="21" xfId="0" applyFont="1" applyBorder="1" applyAlignment="1">
      <alignment horizontal="right"/>
    </xf>
    <xf numFmtId="0" fontId="3" fillId="0" borderId="0" xfId="0" applyFont="1" applyAlignment="1">
      <alignment horizontal="right"/>
    </xf>
    <xf numFmtId="0" fontId="3" fillId="0" borderId="22" xfId="0" applyFont="1" applyBorder="1" applyAlignment="1">
      <alignment horizontal="right"/>
    </xf>
    <xf numFmtId="0" fontId="5" fillId="0" borderId="2" xfId="0" applyFont="1" applyBorder="1"/>
    <xf numFmtId="41" fontId="5" fillId="0" borderId="1" xfId="0" applyNumberFormat="1" applyFont="1" applyBorder="1"/>
    <xf numFmtId="0" fontId="5" fillId="0" borderId="23" xfId="0" applyFont="1" applyBorder="1"/>
    <xf numFmtId="37" fontId="5" fillId="0" borderId="1" xfId="0" applyNumberFormat="1" applyFont="1" applyBorder="1" applyAlignment="1">
      <alignment horizontal="right"/>
    </xf>
    <xf numFmtId="6" fontId="5" fillId="0" borderId="0" xfId="0" applyNumberFormat="1" applyFont="1"/>
    <xf numFmtId="0" fontId="5" fillId="0" borderId="1" xfId="0" applyFont="1" applyBorder="1"/>
    <xf numFmtId="37" fontId="3" fillId="0" borderId="1" xfId="0" applyNumberFormat="1" applyFont="1" applyBorder="1"/>
    <xf numFmtId="0" fontId="31" fillId="0" borderId="1" xfId="0" applyFont="1" applyBorder="1"/>
    <xf numFmtId="1" fontId="32" fillId="0" borderId="1" xfId="0" applyNumberFormat="1" applyFont="1" applyBorder="1" applyAlignment="1" applyProtection="1">
      <alignment horizontal="right" wrapText="1"/>
      <protection locked="0"/>
    </xf>
    <xf numFmtId="49" fontId="33" fillId="0" borderId="1" xfId="0" applyNumberFormat="1" applyFont="1" applyBorder="1" applyAlignment="1" applyProtection="1">
      <alignment wrapText="1"/>
      <protection locked="0"/>
    </xf>
    <xf numFmtId="37" fontId="33" fillId="0" borderId="1" xfId="0" applyNumberFormat="1" applyFont="1" applyBorder="1" applyAlignment="1" applyProtection="1">
      <alignment horizontal="right" wrapText="1"/>
      <protection locked="0"/>
    </xf>
    <xf numFmtId="49" fontId="32" fillId="0" borderId="1" xfId="0" applyNumberFormat="1" applyFont="1" applyBorder="1" applyAlignment="1" applyProtection="1">
      <alignment wrapText="1"/>
      <protection locked="0"/>
    </xf>
    <xf numFmtId="37" fontId="32" fillId="0" borderId="1" xfId="0" applyNumberFormat="1" applyFont="1" applyBorder="1" applyAlignment="1" applyProtection="1">
      <alignment horizontal="right" wrapText="1"/>
      <protection locked="0"/>
    </xf>
    <xf numFmtId="0" fontId="34" fillId="0" borderId="1" xfId="0" applyFont="1" applyBorder="1"/>
    <xf numFmtId="165" fontId="24" fillId="0" borderId="1" xfId="1" applyNumberFormat="1" applyFont="1" applyBorder="1" applyAlignment="1">
      <alignment horizontal="center" wrapText="1"/>
    </xf>
    <xf numFmtId="49" fontId="24" fillId="0" borderId="1" xfId="0" applyNumberFormat="1" applyFont="1" applyBorder="1" applyAlignment="1" applyProtection="1">
      <alignment wrapText="1"/>
      <protection locked="0"/>
    </xf>
    <xf numFmtId="0" fontId="25" fillId="0" borderId="1" xfId="0" applyFont="1" applyBorder="1"/>
    <xf numFmtId="37" fontId="25" fillId="0" borderId="1" xfId="1" applyNumberFormat="1" applyFont="1" applyBorder="1" applyAlignment="1"/>
    <xf numFmtId="37" fontId="35" fillId="0" borderId="1" xfId="1" applyNumberFormat="1" applyFont="1" applyBorder="1" applyAlignment="1"/>
    <xf numFmtId="37" fontId="25" fillId="0" borderId="1" xfId="1" applyNumberFormat="1" applyFont="1" applyBorder="1"/>
    <xf numFmtId="0" fontId="24" fillId="0" borderId="1" xfId="0" applyFont="1" applyBorder="1"/>
    <xf numFmtId="37" fontId="24" fillId="0" borderId="1" xfId="1" applyNumberFormat="1" applyFont="1" applyBorder="1"/>
    <xf numFmtId="37" fontId="24" fillId="0" borderId="1" xfId="1" applyNumberFormat="1" applyFont="1" applyBorder="1" applyAlignment="1"/>
    <xf numFmtId="0" fontId="33" fillId="0" borderId="0" xfId="0" applyFont="1"/>
    <xf numFmtId="0" fontId="32" fillId="0" borderId="0" xfId="0" applyFont="1" applyAlignment="1">
      <alignment horizontal="center"/>
    </xf>
    <xf numFmtId="0" fontId="32" fillId="0" borderId="0" xfId="0" applyFont="1"/>
    <xf numFmtId="0" fontId="36" fillId="0" borderId="1" xfId="0" applyFont="1" applyBorder="1"/>
    <xf numFmtId="0" fontId="24" fillId="0" borderId="1" xfId="0" applyFont="1" applyBorder="1" applyAlignment="1">
      <alignment horizontal="left"/>
    </xf>
    <xf numFmtId="37" fontId="25" fillId="0" borderId="1" xfId="0" applyNumberFormat="1" applyFont="1" applyBorder="1"/>
    <xf numFmtId="0" fontId="25" fillId="0" borderId="0" xfId="0" applyFont="1"/>
    <xf numFmtId="164" fontId="25" fillId="0" borderId="1" xfId="1" applyNumberFormat="1" applyFont="1" applyBorder="1"/>
    <xf numFmtId="164" fontId="24" fillId="0" borderId="1" xfId="1" applyNumberFormat="1" applyFont="1" applyBorder="1"/>
    <xf numFmtId="37" fontId="24" fillId="0" borderId="1" xfId="0" applyNumberFormat="1" applyFont="1" applyBorder="1"/>
    <xf numFmtId="0" fontId="25" fillId="0" borderId="1" xfId="0" applyFont="1" applyBorder="1" applyAlignment="1">
      <alignment horizontal="left"/>
    </xf>
    <xf numFmtId="37" fontId="25" fillId="0" borderId="0" xfId="0" applyNumberFormat="1" applyFont="1"/>
    <xf numFmtId="37" fontId="24" fillId="0" borderId="0" xfId="0" applyNumberFormat="1" applyFont="1"/>
    <xf numFmtId="37" fontId="34" fillId="0" borderId="1" xfId="2" applyNumberFormat="1" applyFont="1" applyBorder="1"/>
    <xf numFmtId="37" fontId="34" fillId="0" borderId="1" xfId="0" applyNumberFormat="1" applyFont="1" applyBorder="1"/>
    <xf numFmtId="10" fontId="33" fillId="0" borderId="0" xfId="2" applyNumberFormat="1" applyFont="1"/>
    <xf numFmtId="164" fontId="25" fillId="0" borderId="0" xfId="0" applyNumberFormat="1" applyFont="1"/>
    <xf numFmtId="0" fontId="24" fillId="0" borderId="0" xfId="0" applyFont="1" applyAlignment="1">
      <alignment horizontal="center"/>
    </xf>
    <xf numFmtId="3" fontId="25" fillId="0" borderId="0" xfId="0" applyNumberFormat="1" applyFont="1" applyAlignment="1">
      <alignment horizontal="right" vertical="center"/>
    </xf>
    <xf numFmtId="0" fontId="25" fillId="0" borderId="1" xfId="0" applyFont="1" applyBorder="1" applyAlignment="1">
      <alignment vertical="center"/>
    </xf>
    <xf numFmtId="3" fontId="25" fillId="0" borderId="1" xfId="0" applyNumberFormat="1" applyFont="1" applyBorder="1" applyAlignment="1">
      <alignment horizontal="right" vertical="center"/>
    </xf>
    <xf numFmtId="3" fontId="24" fillId="0" borderId="1" xfId="0" applyNumberFormat="1" applyFont="1" applyBorder="1" applyAlignment="1">
      <alignment horizontal="right" vertical="center"/>
    </xf>
    <xf numFmtId="0" fontId="24" fillId="0" borderId="0" xfId="0" applyFont="1"/>
    <xf numFmtId="10" fontId="25" fillId="0" borderId="0" xfId="2" applyNumberFormat="1" applyFont="1"/>
    <xf numFmtId="9" fontId="25" fillId="0" borderId="1" xfId="2" applyFont="1" applyBorder="1"/>
    <xf numFmtId="0" fontId="0" fillId="0" borderId="1" xfId="0" applyBorder="1" applyAlignment="1">
      <alignment horizontal="left"/>
    </xf>
    <xf numFmtId="0" fontId="2" fillId="0" borderId="1" xfId="1" applyNumberFormat="1" applyFont="1" applyBorder="1"/>
    <xf numFmtId="164" fontId="0" fillId="0" borderId="1" xfId="1" applyNumberFormat="1" applyFont="1" applyBorder="1"/>
    <xf numFmtId="0" fontId="2" fillId="0" borderId="1" xfId="0" applyFont="1" applyBorder="1" applyAlignment="1">
      <alignment horizontal="left"/>
    </xf>
    <xf numFmtId="3" fontId="2" fillId="0" borderId="1" xfId="0" applyNumberFormat="1" applyFont="1" applyBorder="1"/>
    <xf numFmtId="164" fontId="0" fillId="0" borderId="1" xfId="1" applyNumberFormat="1" applyFont="1" applyBorder="1" applyAlignment="1">
      <alignment horizontal="right"/>
    </xf>
    <xf numFmtId="0" fontId="0" fillId="0" borderId="1" xfId="0" applyBorder="1" applyAlignment="1">
      <alignment horizontal="right"/>
    </xf>
    <xf numFmtId="164" fontId="2" fillId="0" borderId="1" xfId="1" applyNumberFormat="1" applyFont="1" applyBorder="1" applyAlignment="1">
      <alignment horizontal="right"/>
    </xf>
    <xf numFmtId="0" fontId="2" fillId="0" borderId="1" xfId="0" applyFont="1" applyBorder="1" applyAlignment="1">
      <alignment horizontal="right"/>
    </xf>
    <xf numFmtId="164" fontId="28" fillId="0" borderId="1" xfId="1" applyNumberFormat="1" applyFont="1" applyFill="1" applyBorder="1"/>
    <xf numFmtId="164" fontId="2" fillId="0" borderId="1" xfId="1" applyNumberFormat="1" applyFont="1" applyBorder="1"/>
    <xf numFmtId="164" fontId="27" fillId="0" borderId="1" xfId="1" applyNumberFormat="1" applyFont="1" applyFill="1" applyBorder="1"/>
    <xf numFmtId="0" fontId="0" fillId="0" borderId="0" xfId="0"/>
    <xf numFmtId="0" fontId="0" fillId="0" borderId="0" xfId="0"/>
    <xf numFmtId="0" fontId="0" fillId="0" borderId="0" xfId="0"/>
    <xf numFmtId="0" fontId="38" fillId="3" borderId="0" xfId="0" applyFont="1" applyFill="1" applyBorder="1" applyAlignment="1">
      <alignment horizontal="left" vertical="center"/>
    </xf>
    <xf numFmtId="0" fontId="37" fillId="3" borderId="0" xfId="0" applyFont="1" applyFill="1" applyBorder="1" applyAlignment="1">
      <alignment horizontal="left" vertical="center"/>
    </xf>
    <xf numFmtId="0" fontId="37" fillId="0" borderId="18" xfId="0" applyFont="1" applyBorder="1" applyAlignment="1">
      <alignment vertical="top"/>
    </xf>
    <xf numFmtId="0" fontId="37" fillId="0" borderId="2" xfId="0" applyFont="1" applyBorder="1" applyAlignment="1">
      <alignment horizontal="left" vertical="center"/>
    </xf>
    <xf numFmtId="0" fontId="0" fillId="0" borderId="2" xfId="0" applyBorder="1" applyAlignment="1">
      <alignment horizontal="left" vertical="center"/>
    </xf>
    <xf numFmtId="0" fontId="0" fillId="0" borderId="19" xfId="0" applyBorder="1" applyAlignment="1">
      <alignment horizontal="left" vertical="center"/>
    </xf>
    <xf numFmtId="0" fontId="37" fillId="4" borderId="14" xfId="0" applyFont="1" applyFill="1" applyBorder="1" applyAlignment="1">
      <alignment vertical="top"/>
    </xf>
    <xf numFmtId="0" fontId="40" fillId="4" borderId="24" xfId="0" applyFont="1" applyFill="1" applyBorder="1" applyAlignment="1">
      <alignment vertical="top"/>
    </xf>
    <xf numFmtId="0" fontId="40" fillId="3" borderId="24" xfId="0" applyFont="1" applyFill="1" applyBorder="1" applyAlignment="1">
      <alignment vertical="top"/>
    </xf>
    <xf numFmtId="0" fontId="40" fillId="3" borderId="15" xfId="0" applyFont="1" applyFill="1" applyBorder="1" applyAlignment="1">
      <alignment vertical="top"/>
    </xf>
    <xf numFmtId="0" fontId="40" fillId="3" borderId="25" xfId="0" applyFont="1" applyFill="1" applyBorder="1" applyAlignment="1">
      <alignment vertical="top"/>
    </xf>
    <xf numFmtId="0" fontId="40" fillId="3" borderId="0" xfId="0" applyFont="1" applyFill="1" applyBorder="1" applyAlignment="1">
      <alignment vertical="top"/>
    </xf>
    <xf numFmtId="0" fontId="40" fillId="3" borderId="21" xfId="0" applyFont="1" applyFill="1" applyBorder="1" applyAlignment="1">
      <alignment vertical="top"/>
    </xf>
    <xf numFmtId="0" fontId="0" fillId="3" borderId="25" xfId="0" applyFill="1" applyBorder="1"/>
    <xf numFmtId="0" fontId="0" fillId="3" borderId="0" xfId="0" applyFill="1" applyBorder="1"/>
    <xf numFmtId="0" fontId="0" fillId="3" borderId="21" xfId="0" applyFill="1" applyBorder="1"/>
    <xf numFmtId="0" fontId="0" fillId="3" borderId="18" xfId="0" applyFill="1" applyBorder="1"/>
    <xf numFmtId="0" fontId="0" fillId="3" borderId="2" xfId="0" applyFill="1" applyBorder="1"/>
    <xf numFmtId="0" fontId="0" fillId="3" borderId="19" xfId="0" applyFill="1" applyBorder="1"/>
    <xf numFmtId="0" fontId="0" fillId="3" borderId="23" xfId="0" applyFill="1" applyBorder="1"/>
    <xf numFmtId="0" fontId="40" fillId="3" borderId="14" xfId="0" applyFont="1" applyFill="1" applyBorder="1"/>
    <xf numFmtId="0" fontId="0" fillId="3" borderId="24" xfId="0" applyFill="1" applyBorder="1"/>
    <xf numFmtId="0" fontId="0" fillId="3" borderId="15" xfId="0" applyFill="1" applyBorder="1"/>
    <xf numFmtId="0" fontId="0" fillId="0" borderId="0" xfId="0" applyFill="1" applyBorder="1"/>
    <xf numFmtId="0" fontId="41" fillId="0" borderId="18" xfId="0" applyFont="1" applyBorder="1" applyAlignment="1">
      <alignment vertical="top"/>
    </xf>
    <xf numFmtId="0" fontId="0" fillId="4" borderId="25" xfId="0" applyFill="1" applyBorder="1"/>
    <xf numFmtId="0" fontId="37" fillId="0" borderId="14" xfId="0" applyFont="1" applyFill="1" applyBorder="1" applyAlignment="1">
      <alignment vertical="top"/>
    </xf>
    <xf numFmtId="0" fontId="40" fillId="0" borderId="24" xfId="0" applyFont="1" applyFill="1" applyBorder="1" applyAlignment="1">
      <alignment vertical="top"/>
    </xf>
    <xf numFmtId="0" fontId="0" fillId="5" borderId="0" xfId="0" applyFill="1"/>
    <xf numFmtId="0" fontId="40" fillId="5" borderId="0" xfId="0" applyFont="1" applyFill="1" applyBorder="1" applyAlignment="1">
      <alignment vertical="top"/>
    </xf>
    <xf numFmtId="43" fontId="2" fillId="5" borderId="0" xfId="1" applyFont="1" applyFill="1"/>
    <xf numFmtId="0" fontId="0" fillId="0" borderId="0" xfId="0" applyBorder="1"/>
    <xf numFmtId="0" fontId="38" fillId="3" borderId="0" xfId="0" applyFont="1" applyFill="1" applyBorder="1" applyAlignment="1">
      <alignment vertical="center"/>
    </xf>
    <xf numFmtId="0" fontId="0" fillId="0" borderId="24" xfId="0" applyBorder="1"/>
    <xf numFmtId="0" fontId="0" fillId="0" borderId="15" xfId="0" applyBorder="1"/>
    <xf numFmtId="0" fontId="0" fillId="0" borderId="21" xfId="0" applyBorder="1"/>
    <xf numFmtId="0" fontId="38" fillId="3" borderId="25" xfId="0" applyFont="1" applyFill="1" applyBorder="1" applyAlignment="1">
      <alignment vertical="center"/>
    </xf>
    <xf numFmtId="0" fontId="0" fillId="0" borderId="25" xfId="0" applyBorder="1"/>
    <xf numFmtId="0" fontId="0" fillId="5" borderId="0" xfId="0" applyFill="1" applyBorder="1"/>
    <xf numFmtId="43" fontId="2" fillId="5" borderId="0" xfId="1" applyFont="1" applyFill="1" applyAlignment="1">
      <alignment horizontal="center"/>
    </xf>
    <xf numFmtId="0" fontId="0" fillId="4" borderId="0" xfId="0" applyFill="1" applyBorder="1"/>
    <xf numFmtId="0" fontId="37" fillId="3" borderId="24" xfId="0" applyFont="1" applyFill="1" applyBorder="1" applyAlignment="1">
      <alignment vertical="top" wrapText="1"/>
    </xf>
    <xf numFmtId="0" fontId="37" fillId="3" borderId="15" xfId="0" applyFont="1" applyFill="1" applyBorder="1" applyAlignment="1">
      <alignment vertical="top" wrapText="1"/>
    </xf>
    <xf numFmtId="0" fontId="37" fillId="3" borderId="0" xfId="0" applyFont="1" applyFill="1" applyBorder="1" applyAlignment="1">
      <alignment vertical="top" wrapText="1"/>
    </xf>
    <xf numFmtId="0" fontId="37" fillId="3" borderId="21" xfId="0" applyFont="1" applyFill="1" applyBorder="1" applyAlignment="1">
      <alignment vertical="top" wrapText="1"/>
    </xf>
    <xf numFmtId="0" fontId="2" fillId="3" borderId="25" xfId="0" applyFont="1" applyFill="1" applyBorder="1" applyAlignment="1">
      <alignment vertical="center"/>
    </xf>
    <xf numFmtId="0" fontId="38" fillId="3" borderId="21" xfId="0" applyFont="1" applyFill="1" applyBorder="1" applyAlignment="1">
      <alignment vertical="center"/>
    </xf>
    <xf numFmtId="0" fontId="37" fillId="3" borderId="25" xfId="0" applyFont="1" applyFill="1" applyBorder="1" applyAlignment="1">
      <alignment vertical="center"/>
    </xf>
    <xf numFmtId="0" fontId="37" fillId="3" borderId="0" xfId="0" applyFont="1" applyFill="1" applyBorder="1" applyAlignment="1">
      <alignment vertical="center"/>
    </xf>
    <xf numFmtId="0" fontId="37" fillId="3" borderId="21" xfId="0" applyFont="1" applyFill="1" applyBorder="1" applyAlignment="1">
      <alignment vertical="center"/>
    </xf>
    <xf numFmtId="0" fontId="37" fillId="3" borderId="14" xfId="0" applyFont="1" applyFill="1" applyBorder="1" applyAlignment="1">
      <alignment vertical="top"/>
    </xf>
    <xf numFmtId="0" fontId="37" fillId="3" borderId="25" xfId="0" applyFont="1" applyFill="1" applyBorder="1" applyAlignment="1">
      <alignment vertical="top"/>
    </xf>
    <xf numFmtId="0" fontId="0" fillId="3" borderId="0" xfId="0" applyFill="1" applyBorder="1" applyAlignment="1">
      <alignment vertical="center"/>
    </xf>
    <xf numFmtId="0" fontId="0" fillId="3" borderId="21" xfId="0" applyFill="1" applyBorder="1" applyAlignment="1">
      <alignment vertical="center"/>
    </xf>
    <xf numFmtId="0" fontId="41" fillId="3" borderId="25" xfId="0" applyFont="1" applyFill="1" applyBorder="1" applyAlignment="1">
      <alignment vertical="center"/>
    </xf>
    <xf numFmtId="0" fontId="0" fillId="3" borderId="0" xfId="0" applyFill="1" applyBorder="1" applyAlignment="1">
      <alignment horizontal="left" vertical="center"/>
    </xf>
    <xf numFmtId="0" fontId="0" fillId="3" borderId="21" xfId="0" applyFill="1" applyBorder="1" applyAlignment="1">
      <alignment horizontal="left" vertical="center"/>
    </xf>
    <xf numFmtId="0" fontId="41" fillId="3" borderId="18" xfId="0" applyFont="1" applyFill="1" applyBorder="1" applyAlignment="1">
      <alignment vertical="top"/>
    </xf>
    <xf numFmtId="0" fontId="37" fillId="3" borderId="2" xfId="0" applyFont="1" applyFill="1" applyBorder="1" applyAlignment="1">
      <alignment horizontal="left" vertical="center"/>
    </xf>
    <xf numFmtId="0" fontId="0" fillId="3" borderId="2" xfId="0" applyFill="1" applyBorder="1" applyAlignment="1">
      <alignment horizontal="left" vertical="center"/>
    </xf>
    <xf numFmtId="0" fontId="0" fillId="3" borderId="19" xfId="0" applyFill="1" applyBorder="1" applyAlignment="1">
      <alignment horizontal="left" vertical="center"/>
    </xf>
    <xf numFmtId="0" fontId="9" fillId="3" borderId="1" xfId="0" applyFont="1" applyFill="1" applyBorder="1" applyAlignment="1">
      <alignment vertical="center" wrapText="1"/>
    </xf>
    <xf numFmtId="9" fontId="9" fillId="3" borderId="1" xfId="0" applyNumberFormat="1" applyFont="1" applyFill="1" applyBorder="1" applyAlignment="1">
      <alignment horizontal="right" vertical="center" wrapText="1"/>
    </xf>
    <xf numFmtId="0" fontId="9" fillId="3" borderId="1" xfId="0" applyFont="1" applyFill="1" applyBorder="1" applyAlignment="1">
      <alignment horizontal="center" vertical="center" wrapText="1"/>
    </xf>
    <xf numFmtId="0" fontId="1" fillId="0" borderId="0" xfId="4" applyFont="1"/>
    <xf numFmtId="0" fontId="2" fillId="0" borderId="0" xfId="4" applyFont="1"/>
    <xf numFmtId="0" fontId="1" fillId="3" borderId="24" xfId="4" applyFont="1" applyFill="1" applyBorder="1"/>
    <xf numFmtId="0" fontId="1" fillId="3" borderId="15" xfId="4" applyFont="1" applyFill="1" applyBorder="1"/>
    <xf numFmtId="0" fontId="1" fillId="3" borderId="0" xfId="4" applyFont="1" applyFill="1" applyBorder="1" applyAlignment="1"/>
    <xf numFmtId="0" fontId="1" fillId="3" borderId="0" xfId="4" applyFont="1" applyFill="1" applyBorder="1"/>
    <xf numFmtId="0" fontId="1" fillId="3" borderId="21" xfId="4" applyFont="1" applyFill="1" applyBorder="1"/>
    <xf numFmtId="0" fontId="1" fillId="3" borderId="25" xfId="4" applyFont="1" applyFill="1" applyBorder="1"/>
    <xf numFmtId="0" fontId="37" fillId="3" borderId="25" xfId="4" applyFont="1" applyFill="1" applyBorder="1" applyAlignment="1">
      <alignment vertical="center"/>
    </xf>
    <xf numFmtId="0" fontId="37" fillId="3" borderId="0" xfId="4" applyFont="1" applyFill="1" applyBorder="1" applyAlignment="1">
      <alignment vertical="center"/>
    </xf>
    <xf numFmtId="0" fontId="1" fillId="3" borderId="18" xfId="4" applyFont="1" applyFill="1" applyBorder="1"/>
    <xf numFmtId="0" fontId="1" fillId="3" borderId="2" xfId="4" applyFont="1" applyFill="1" applyBorder="1"/>
    <xf numFmtId="0" fontId="1" fillId="3" borderId="19" xfId="4" applyFont="1" applyFill="1" applyBorder="1"/>
    <xf numFmtId="0" fontId="40" fillId="3" borderId="25" xfId="0" applyFont="1" applyFill="1" applyBorder="1"/>
    <xf numFmtId="0" fontId="40" fillId="4" borderId="0" xfId="0" applyFont="1" applyFill="1" applyBorder="1" applyAlignment="1">
      <alignment vertical="top"/>
    </xf>
    <xf numFmtId="0" fontId="1" fillId="3" borderId="1" xfId="4" applyFont="1" applyFill="1" applyBorder="1"/>
    <xf numFmtId="0" fontId="40" fillId="3" borderId="14" xfId="4" applyFont="1" applyFill="1" applyBorder="1"/>
    <xf numFmtId="0" fontId="2" fillId="3" borderId="25" xfId="4" applyFont="1" applyFill="1" applyBorder="1"/>
    <xf numFmtId="0" fontId="45" fillId="3" borderId="0" xfId="4" applyFont="1" applyFill="1" applyBorder="1"/>
    <xf numFmtId="0" fontId="2" fillId="3" borderId="25" xfId="4" applyFont="1" applyFill="1" applyBorder="1" applyAlignment="1">
      <alignment vertical="center"/>
    </xf>
    <xf numFmtId="0" fontId="1" fillId="3" borderId="25" xfId="4" applyFont="1" applyFill="1" applyBorder="1" applyAlignment="1">
      <alignment vertical="center"/>
    </xf>
    <xf numFmtId="0" fontId="1" fillId="3" borderId="1" xfId="4" applyFont="1" applyFill="1" applyBorder="1" applyAlignment="1">
      <alignment vertical="center"/>
    </xf>
    <xf numFmtId="0" fontId="1" fillId="3" borderId="25" xfId="4" applyFont="1" applyFill="1" applyBorder="1" applyAlignment="1">
      <alignment vertical="center" wrapText="1"/>
    </xf>
    <xf numFmtId="0" fontId="2" fillId="3" borderId="14" xfId="4" quotePrefix="1" applyFont="1" applyFill="1" applyBorder="1" applyAlignment="1">
      <alignment vertical="center"/>
    </xf>
    <xf numFmtId="0" fontId="1" fillId="3" borderId="24" xfId="4" applyFont="1" applyFill="1" applyBorder="1" applyAlignment="1">
      <alignment vertical="center"/>
    </xf>
    <xf numFmtId="0" fontId="1" fillId="3" borderId="15" xfId="4" applyFont="1" applyFill="1" applyBorder="1" applyAlignment="1">
      <alignment horizontal="center" vertical="center"/>
    </xf>
    <xf numFmtId="0" fontId="1" fillId="3" borderId="25" xfId="4" applyFont="1" applyFill="1" applyBorder="1" applyAlignment="1">
      <alignment horizontal="center" vertical="center"/>
    </xf>
    <xf numFmtId="0" fontId="1" fillId="3" borderId="0" xfId="4" applyFont="1" applyFill="1" applyAlignment="1">
      <alignment horizontal="center" vertical="center"/>
    </xf>
    <xf numFmtId="0" fontId="1" fillId="3" borderId="0" xfId="4" applyFont="1" applyFill="1" applyAlignment="1">
      <alignment vertical="center" wrapText="1"/>
    </xf>
    <xf numFmtId="0" fontId="1" fillId="3" borderId="21" xfId="4" applyFont="1" applyFill="1" applyBorder="1" applyAlignment="1">
      <alignment vertical="center" wrapText="1"/>
    </xf>
    <xf numFmtId="38" fontId="1" fillId="3" borderId="25" xfId="4" applyNumberFormat="1" applyFont="1" applyFill="1" applyBorder="1" applyAlignment="1">
      <alignment horizontal="center" vertical="center"/>
    </xf>
    <xf numFmtId="38" fontId="1" fillId="3" borderId="0" xfId="4" applyNumberFormat="1" applyFont="1" applyFill="1" applyAlignment="1">
      <alignment horizontal="center" vertical="center"/>
    </xf>
    <xf numFmtId="168" fontId="1" fillId="3" borderId="25" xfId="4" applyNumberFormat="1" applyFont="1" applyFill="1" applyBorder="1" applyAlignment="1">
      <alignment horizontal="center" vertical="center"/>
    </xf>
    <xf numFmtId="168" fontId="1" fillId="3" borderId="0" xfId="4" applyNumberFormat="1" applyFont="1" applyFill="1" applyAlignment="1">
      <alignment horizontal="center" vertical="center"/>
    </xf>
    <xf numFmtId="0" fontId="1" fillId="3" borderId="0" xfId="4" applyFont="1" applyFill="1" applyAlignment="1">
      <alignment horizontal="left" vertical="center" wrapText="1"/>
    </xf>
    <xf numFmtId="0" fontId="1" fillId="3" borderId="21" xfId="4" applyFont="1" applyFill="1" applyBorder="1" applyAlignment="1">
      <alignment horizontal="left" vertical="center" wrapText="1"/>
    </xf>
    <xf numFmtId="0" fontId="2" fillId="3" borderId="25" xfId="4" quotePrefix="1" applyFont="1" applyFill="1" applyBorder="1" applyAlignment="1">
      <alignment vertical="center"/>
    </xf>
    <xf numFmtId="0" fontId="1" fillId="3" borderId="0" xfId="4" applyFont="1" applyFill="1" applyAlignment="1">
      <alignment vertical="center"/>
    </xf>
    <xf numFmtId="0" fontId="1" fillId="3" borderId="21" xfId="4" applyFont="1" applyFill="1" applyBorder="1" applyAlignment="1">
      <alignment horizontal="center" vertical="center"/>
    </xf>
    <xf numFmtId="0" fontId="2" fillId="3" borderId="0" xfId="4" quotePrefix="1" applyFont="1" applyFill="1" applyAlignment="1">
      <alignment vertical="center"/>
    </xf>
    <xf numFmtId="9" fontId="1" fillId="3" borderId="0" xfId="4" applyNumberFormat="1" applyFont="1" applyFill="1" applyAlignment="1">
      <alignment horizontal="center" vertical="center"/>
    </xf>
    <xf numFmtId="0" fontId="1" fillId="3" borderId="18" xfId="4" applyFont="1" applyFill="1" applyBorder="1" applyAlignment="1">
      <alignment vertical="center"/>
    </xf>
    <xf numFmtId="0" fontId="1" fillId="3" borderId="2" xfId="4" applyFont="1" applyFill="1" applyBorder="1" applyAlignment="1">
      <alignment vertical="center"/>
    </xf>
    <xf numFmtId="0" fontId="1" fillId="3" borderId="19" xfId="4" applyFont="1" applyFill="1" applyBorder="1" applyAlignment="1">
      <alignment vertical="center"/>
    </xf>
    <xf numFmtId="0" fontId="2" fillId="3" borderId="14" xfId="4" applyFont="1" applyFill="1" applyBorder="1" applyAlignment="1">
      <alignment vertical="center"/>
    </xf>
    <xf numFmtId="0" fontId="1" fillId="3" borderId="15" xfId="4" applyFont="1" applyFill="1" applyBorder="1" applyAlignment="1">
      <alignment vertical="center"/>
    </xf>
    <xf numFmtId="0" fontId="1" fillId="3" borderId="21" xfId="4" applyFont="1" applyFill="1" applyBorder="1" applyAlignment="1">
      <alignment vertical="center"/>
    </xf>
    <xf numFmtId="0" fontId="37" fillId="3" borderId="14" xfId="4" applyFont="1" applyFill="1" applyBorder="1"/>
    <xf numFmtId="0" fontId="37" fillId="4" borderId="16" xfId="4" applyFont="1" applyFill="1" applyBorder="1"/>
    <xf numFmtId="0" fontId="1" fillId="3" borderId="23" xfId="4" applyFont="1" applyFill="1" applyBorder="1"/>
    <xf numFmtId="0" fontId="1" fillId="3" borderId="17" xfId="4" applyFont="1" applyFill="1" applyBorder="1"/>
    <xf numFmtId="0" fontId="1" fillId="4" borderId="23" xfId="4" applyFont="1" applyFill="1" applyBorder="1"/>
    <xf numFmtId="0" fontId="47" fillId="0" borderId="0" xfId="0" applyFont="1"/>
    <xf numFmtId="0" fontId="0" fillId="0" borderId="14" xfId="0" applyBorder="1"/>
    <xf numFmtId="0" fontId="0" fillId="0" borderId="18" xfId="0" applyBorder="1"/>
    <xf numFmtId="0" fontId="0" fillId="0" borderId="2" xfId="0" applyBorder="1"/>
    <xf numFmtId="0" fontId="0" fillId="0" borderId="19" xfId="0" applyBorder="1"/>
    <xf numFmtId="0" fontId="0" fillId="0" borderId="20" xfId="0" applyBorder="1"/>
    <xf numFmtId="0" fontId="0" fillId="0" borderId="22" xfId="0" applyBorder="1"/>
    <xf numFmtId="0" fontId="0" fillId="7" borderId="1" xfId="0" applyFill="1" applyBorder="1"/>
    <xf numFmtId="169" fontId="0" fillId="6" borderId="20" xfId="0" applyNumberFormat="1" applyFill="1" applyBorder="1"/>
    <xf numFmtId="169" fontId="0" fillId="6" borderId="22" xfId="0" applyNumberFormat="1" applyFill="1" applyBorder="1"/>
    <xf numFmtId="169" fontId="0" fillId="6" borderId="4" xfId="0" applyNumberFormat="1" applyFill="1" applyBorder="1"/>
    <xf numFmtId="0" fontId="2" fillId="3" borderId="18" xfId="0" applyFont="1" applyFill="1" applyBorder="1"/>
    <xf numFmtId="0" fontId="2" fillId="3" borderId="2" xfId="0" applyFont="1" applyFill="1" applyBorder="1"/>
    <xf numFmtId="0" fontId="37" fillId="5" borderId="0" xfId="0" applyFont="1" applyFill="1"/>
    <xf numFmtId="0" fontId="2" fillId="0" borderId="14" xfId="0" applyFont="1" applyBorder="1"/>
    <xf numFmtId="0" fontId="2" fillId="0" borderId="18" xfId="0" applyFont="1" applyBorder="1"/>
    <xf numFmtId="0" fontId="0" fillId="0" borderId="0" xfId="0" applyFont="1"/>
    <xf numFmtId="0" fontId="0" fillId="3" borderId="0" xfId="0" applyFont="1" applyFill="1"/>
    <xf numFmtId="0" fontId="0" fillId="3" borderId="0" xfId="0" applyFont="1" applyFill="1" applyBorder="1"/>
    <xf numFmtId="0" fontId="0" fillId="3" borderId="24" xfId="0" applyFont="1" applyFill="1" applyBorder="1"/>
    <xf numFmtId="0" fontId="0" fillId="3" borderId="15" xfId="0" applyFont="1" applyFill="1" applyBorder="1"/>
    <xf numFmtId="0" fontId="0" fillId="3" borderId="25" xfId="0" applyFont="1" applyFill="1" applyBorder="1"/>
    <xf numFmtId="0" fontId="0" fillId="3" borderId="21" xfId="0" applyFont="1" applyFill="1" applyBorder="1"/>
    <xf numFmtId="0" fontId="37" fillId="3" borderId="25" xfId="0" applyFont="1" applyFill="1" applyBorder="1"/>
    <xf numFmtId="0" fontId="33" fillId="3" borderId="24" xfId="0" applyFont="1" applyFill="1" applyBorder="1"/>
    <xf numFmtId="0" fontId="33" fillId="3" borderId="15" xfId="0" applyFont="1" applyFill="1" applyBorder="1"/>
    <xf numFmtId="0" fontId="33" fillId="3" borderId="25" xfId="0" applyFont="1" applyFill="1" applyBorder="1"/>
    <xf numFmtId="0" fontId="33" fillId="3" borderId="0" xfId="0" applyFont="1" applyFill="1" applyBorder="1"/>
    <xf numFmtId="0" fontId="33" fillId="3" borderId="21" xfId="0" applyFont="1" applyFill="1" applyBorder="1"/>
    <xf numFmtId="0" fontId="50" fillId="3" borderId="25" xfId="0" applyFont="1" applyFill="1" applyBorder="1"/>
    <xf numFmtId="0" fontId="48" fillId="3" borderId="25" xfId="0" applyFont="1" applyFill="1" applyBorder="1"/>
    <xf numFmtId="0" fontId="48" fillId="3" borderId="0" xfId="0" applyFont="1" applyFill="1" applyBorder="1" applyAlignment="1">
      <alignment horizontal="center"/>
    </xf>
    <xf numFmtId="0" fontId="48" fillId="3" borderId="0" xfId="0" applyFont="1" applyFill="1" applyBorder="1"/>
    <xf numFmtId="0" fontId="48" fillId="3" borderId="21" xfId="0" applyFont="1" applyFill="1" applyBorder="1"/>
    <xf numFmtId="0" fontId="33" fillId="3" borderId="0" xfId="0" applyFont="1" applyFill="1" applyBorder="1" applyAlignment="1">
      <alignment horizontal="center"/>
    </xf>
    <xf numFmtId="0" fontId="33" fillId="3" borderId="25" xfId="0" quotePrefix="1" applyFont="1" applyFill="1" applyBorder="1" applyAlignment="1">
      <alignment vertical="center"/>
    </xf>
    <xf numFmtId="0" fontId="50" fillId="3" borderId="25" xfId="0" quotePrefix="1" applyFont="1" applyFill="1" applyBorder="1" applyAlignment="1">
      <alignment vertical="center"/>
    </xf>
    <xf numFmtId="0" fontId="50" fillId="3" borderId="0" xfId="0" applyFont="1" applyFill="1" applyBorder="1"/>
    <xf numFmtId="0" fontId="33" fillId="3" borderId="18" xfId="0" quotePrefix="1" applyFont="1" applyFill="1" applyBorder="1" applyAlignment="1">
      <alignment vertical="center"/>
    </xf>
    <xf numFmtId="0" fontId="33" fillId="3" borderId="2" xfId="0" applyFont="1" applyFill="1" applyBorder="1"/>
    <xf numFmtId="0" fontId="33" fillId="3" borderId="19" xfId="0" applyFont="1" applyFill="1" applyBorder="1"/>
    <xf numFmtId="0" fontId="49" fillId="0" borderId="0" xfId="0" quotePrefix="1" applyFont="1" applyFill="1" applyAlignment="1">
      <alignment vertical="center"/>
    </xf>
    <xf numFmtId="0" fontId="49" fillId="0" borderId="0" xfId="0" applyFont="1" applyFill="1"/>
    <xf numFmtId="0" fontId="33" fillId="0" borderId="0" xfId="0" applyFont="1" applyFill="1"/>
    <xf numFmtId="0" fontId="33" fillId="3" borderId="18" xfId="0" applyFont="1" applyFill="1" applyBorder="1"/>
    <xf numFmtId="0" fontId="50" fillId="3" borderId="14" xfId="0" applyFont="1" applyFill="1" applyBorder="1"/>
    <xf numFmtId="0" fontId="33" fillId="0" borderId="0" xfId="0" applyFont="1" applyFill="1" applyBorder="1"/>
    <xf numFmtId="169" fontId="0" fillId="0" borderId="0" xfId="0" applyNumberFormat="1" applyFill="1" applyBorder="1"/>
    <xf numFmtId="169" fontId="33" fillId="4" borderId="20" xfId="0" applyNumberFormat="1" applyFont="1" applyFill="1" applyBorder="1"/>
    <xf numFmtId="169" fontId="33" fillId="4" borderId="22" xfId="0" applyNumberFormat="1" applyFont="1" applyFill="1" applyBorder="1"/>
    <xf numFmtId="169" fontId="33" fillId="4" borderId="4" xfId="0" applyNumberFormat="1" applyFont="1" applyFill="1" applyBorder="1"/>
    <xf numFmtId="0" fontId="40" fillId="0" borderId="14" xfId="0" applyFont="1" applyBorder="1"/>
    <xf numFmtId="0" fontId="2" fillId="0" borderId="25" xfId="0" applyFont="1" applyBorder="1"/>
    <xf numFmtId="0" fontId="2" fillId="0" borderId="0" xfId="0" applyFont="1" applyBorder="1"/>
    <xf numFmtId="0" fontId="2" fillId="0" borderId="21" xfId="0" applyFont="1" applyBorder="1"/>
    <xf numFmtId="4" fontId="0" fillId="0" borderId="25" xfId="0" applyNumberFormat="1" applyBorder="1"/>
    <xf numFmtId="4" fontId="0" fillId="0" borderId="0" xfId="0" applyNumberFormat="1" applyBorder="1"/>
    <xf numFmtId="4" fontId="0" fillId="0" borderId="21" xfId="0" applyNumberFormat="1" applyBorder="1"/>
    <xf numFmtId="4" fontId="0" fillId="0" borderId="18" xfId="0" applyNumberFormat="1" applyBorder="1"/>
    <xf numFmtId="4" fontId="0" fillId="0" borderId="2" xfId="0" applyNumberFormat="1" applyBorder="1"/>
    <xf numFmtId="4" fontId="0" fillId="0" borderId="19" xfId="0" applyNumberFormat="1" applyBorder="1"/>
    <xf numFmtId="0" fontId="40" fillId="0" borderId="24" xfId="0" applyFont="1" applyBorder="1"/>
    <xf numFmtId="0" fontId="0" fillId="4" borderId="0" xfId="0" applyFont="1" applyFill="1"/>
    <xf numFmtId="0" fontId="0" fillId="3" borderId="14" xfId="0" applyFont="1" applyFill="1" applyBorder="1"/>
    <xf numFmtId="170" fontId="0" fillId="4" borderId="14" xfId="0" applyNumberFormat="1" applyFont="1" applyFill="1" applyBorder="1"/>
    <xf numFmtId="170" fontId="0" fillId="4" borderId="15" xfId="0" applyNumberFormat="1" applyFont="1" applyFill="1" applyBorder="1"/>
    <xf numFmtId="170" fontId="0" fillId="4" borderId="18" xfId="0" applyNumberFormat="1" applyFont="1" applyFill="1" applyBorder="1"/>
    <xf numFmtId="170" fontId="0" fillId="4" borderId="19" xfId="0" applyNumberFormat="1" applyFont="1" applyFill="1" applyBorder="1"/>
    <xf numFmtId="0" fontId="32" fillId="0" borderId="0" xfId="0" applyFont="1" applyFill="1" applyBorder="1"/>
    <xf numFmtId="0" fontId="33" fillId="0" borderId="2" xfId="0" applyFont="1" applyFill="1" applyBorder="1"/>
    <xf numFmtId="0" fontId="0" fillId="0" borderId="0" xfId="0" applyFont="1" applyFill="1"/>
    <xf numFmtId="0" fontId="32" fillId="0" borderId="0" xfId="0" applyFont="1" applyFill="1"/>
    <xf numFmtId="0" fontId="33" fillId="0" borderId="0" xfId="0" quotePrefix="1" applyFont="1" applyFill="1" applyAlignment="1">
      <alignment vertical="center"/>
    </xf>
    <xf numFmtId="0" fontId="32" fillId="3" borderId="25" xfId="0" applyFont="1" applyFill="1" applyBorder="1"/>
    <xf numFmtId="0" fontId="50" fillId="3" borderId="18" xfId="0" quotePrefix="1" applyFont="1" applyFill="1" applyBorder="1" applyAlignment="1">
      <alignment vertical="center"/>
    </xf>
    <xf numFmtId="0" fontId="50" fillId="3" borderId="2" xfId="0" applyFont="1" applyFill="1" applyBorder="1"/>
    <xf numFmtId="0" fontId="41" fillId="3" borderId="25" xfId="0" applyFont="1" applyFill="1" applyBorder="1"/>
    <xf numFmtId="0" fontId="33" fillId="3" borderId="14" xfId="0" quotePrefix="1" applyFont="1" applyFill="1" applyBorder="1" applyAlignment="1">
      <alignment vertical="center"/>
    </xf>
    <xf numFmtId="0" fontId="2" fillId="3" borderId="18" xfId="0" applyFont="1" applyFill="1" applyBorder="1" applyAlignment="1">
      <alignment horizontal="right"/>
    </xf>
    <xf numFmtId="0" fontId="0" fillId="3" borderId="18" xfId="0" applyFont="1" applyFill="1" applyBorder="1"/>
    <xf numFmtId="0" fontId="0" fillId="3" borderId="2" xfId="0" applyFont="1" applyFill="1" applyBorder="1"/>
    <xf numFmtId="0" fontId="0" fillId="3" borderId="19" xfId="0" applyFont="1" applyFill="1" applyBorder="1"/>
    <xf numFmtId="0" fontId="0" fillId="5" borderId="0" xfId="0" applyFont="1" applyFill="1"/>
    <xf numFmtId="0" fontId="0" fillId="4" borderId="15" xfId="0" applyFont="1" applyFill="1" applyBorder="1"/>
    <xf numFmtId="0" fontId="0" fillId="4" borderId="19" xfId="0" applyFont="1" applyFill="1" applyBorder="1"/>
    <xf numFmtId="170" fontId="0" fillId="5" borderId="14" xfId="0" applyNumberFormat="1" applyFont="1" applyFill="1" applyBorder="1"/>
    <xf numFmtId="170" fontId="0" fillId="5" borderId="15" xfId="0" applyNumberFormat="1" applyFont="1" applyFill="1" applyBorder="1"/>
    <xf numFmtId="170" fontId="0" fillId="5" borderId="18" xfId="0" applyNumberFormat="1" applyFont="1" applyFill="1" applyBorder="1"/>
    <xf numFmtId="170" fontId="0" fillId="5" borderId="19" xfId="0" applyNumberFormat="1" applyFont="1" applyFill="1" applyBorder="1"/>
    <xf numFmtId="0" fontId="40" fillId="3" borderId="0" xfId="0" applyFont="1" applyFill="1" applyBorder="1"/>
    <xf numFmtId="0" fontId="2" fillId="3" borderId="14" xfId="0" applyFont="1" applyFill="1" applyBorder="1"/>
    <xf numFmtId="0" fontId="2" fillId="3" borderId="25" xfId="0" applyFont="1" applyFill="1" applyBorder="1"/>
    <xf numFmtId="0" fontId="0" fillId="3" borderId="1" xfId="0" applyFill="1" applyBorder="1" applyAlignment="1">
      <alignment horizontal="center"/>
    </xf>
    <xf numFmtId="0" fontId="2" fillId="3" borderId="1" xfId="0" applyFont="1" applyFill="1" applyBorder="1" applyAlignment="1">
      <alignment horizontal="center"/>
    </xf>
    <xf numFmtId="9" fontId="0" fillId="3" borderId="0" xfId="2" applyFont="1" applyFill="1" applyBorder="1"/>
    <xf numFmtId="9" fontId="0" fillId="3" borderId="1" xfId="0" applyNumberFormat="1" applyFill="1" applyBorder="1" applyAlignment="1">
      <alignment horizontal="center"/>
    </xf>
    <xf numFmtId="9" fontId="0" fillId="3" borderId="1" xfId="2" applyFont="1" applyFill="1" applyBorder="1" applyAlignment="1">
      <alignment horizontal="center"/>
    </xf>
    <xf numFmtId="0" fontId="0" fillId="3" borderId="0" xfId="0" applyFill="1" applyBorder="1" applyAlignment="1">
      <alignment horizontal="center"/>
    </xf>
    <xf numFmtId="0" fontId="0" fillId="3" borderId="25" xfId="0" applyFill="1" applyBorder="1" applyAlignment="1">
      <alignment vertical="center"/>
    </xf>
    <xf numFmtId="9" fontId="0" fillId="3" borderId="0" xfId="2" applyFont="1" applyFill="1" applyBorder="1" applyAlignment="1">
      <alignment horizontal="center"/>
    </xf>
    <xf numFmtId="0" fontId="0" fillId="3" borderId="25" xfId="0" applyFill="1" applyBorder="1" applyAlignment="1">
      <alignment horizontal="center"/>
    </xf>
    <xf numFmtId="0" fontId="2" fillId="3" borderId="1" xfId="0" applyFont="1" applyFill="1" applyBorder="1" applyAlignment="1">
      <alignment horizontal="center" vertical="center"/>
    </xf>
    <xf numFmtId="0" fontId="44" fillId="3" borderId="1" xfId="0" applyFont="1" applyFill="1" applyBorder="1"/>
    <xf numFmtId="10" fontId="0" fillId="3" borderId="1" xfId="2" applyNumberFormat="1" applyFont="1" applyFill="1" applyBorder="1" applyAlignment="1">
      <alignment horizontal="center"/>
    </xf>
    <xf numFmtId="0" fontId="0" fillId="3" borderId="1" xfId="0" applyFill="1" applyBorder="1" applyAlignment="1">
      <alignment horizontal="center" vertical="center"/>
    </xf>
    <xf numFmtId="6" fontId="0" fillId="3" borderId="1" xfId="0" applyNumberFormat="1" applyFill="1" applyBorder="1" applyAlignment="1">
      <alignment horizontal="center" vertical="center"/>
    </xf>
    <xf numFmtId="9" fontId="0" fillId="3" borderId="1" xfId="2" applyFont="1" applyFill="1" applyBorder="1" applyAlignment="1">
      <alignment horizontal="center" vertical="center"/>
    </xf>
    <xf numFmtId="0" fontId="50" fillId="3" borderId="18" xfId="0" applyFont="1" applyFill="1" applyBorder="1" applyAlignment="1">
      <alignment vertical="center"/>
    </xf>
    <xf numFmtId="0" fontId="41" fillId="3" borderId="18" xfId="0" applyFont="1" applyFill="1" applyBorder="1" applyAlignment="1">
      <alignment vertical="center"/>
    </xf>
    <xf numFmtId="0" fontId="33" fillId="4" borderId="24" xfId="0" applyFont="1" applyFill="1" applyBorder="1"/>
    <xf numFmtId="0" fontId="33" fillId="0" borderId="21" xfId="0" applyFont="1" applyBorder="1"/>
    <xf numFmtId="0" fontId="31" fillId="3" borderId="14" xfId="0" applyFont="1" applyFill="1" applyBorder="1"/>
    <xf numFmtId="0" fontId="32" fillId="3" borderId="0" xfId="0" applyFont="1" applyFill="1" applyBorder="1"/>
    <xf numFmtId="0" fontId="32" fillId="3" borderId="21" xfId="0" applyFont="1" applyFill="1" applyBorder="1"/>
    <xf numFmtId="0" fontId="50" fillId="4" borderId="14" xfId="0" applyFont="1" applyFill="1" applyBorder="1"/>
    <xf numFmtId="0" fontId="33" fillId="0" borderId="22" xfId="0" applyFont="1" applyBorder="1"/>
    <xf numFmtId="0" fontId="37" fillId="3" borderId="14" xfId="0" applyFont="1" applyFill="1" applyBorder="1"/>
    <xf numFmtId="0" fontId="50" fillId="3" borderId="14" xfId="0" quotePrefix="1" applyFont="1" applyFill="1" applyBorder="1" applyAlignment="1">
      <alignment vertical="center"/>
    </xf>
    <xf numFmtId="0" fontId="0" fillId="3" borderId="1" xfId="0" applyFont="1" applyFill="1" applyBorder="1"/>
    <xf numFmtId="0" fontId="0" fillId="3" borderId="1" xfId="0" applyFont="1" applyFill="1" applyBorder="1" applyAlignment="1">
      <alignment horizontal="right"/>
    </xf>
    <xf numFmtId="0" fontId="0" fillId="4" borderId="1" xfId="0" applyFont="1" applyFill="1" applyBorder="1"/>
    <xf numFmtId="0" fontId="0" fillId="0" borderId="0" xfId="0"/>
    <xf numFmtId="0" fontId="0" fillId="0" borderId="0" xfId="0"/>
    <xf numFmtId="0" fontId="0" fillId="0" borderId="22" xfId="0" applyBorder="1" applyAlignment="1">
      <alignment horizontal="right"/>
    </xf>
    <xf numFmtId="0" fontId="0" fillId="0" borderId="0" xfId="0" applyBorder="1" applyAlignment="1">
      <alignment horizontal="right"/>
    </xf>
    <xf numFmtId="0" fontId="0" fillId="0" borderId="4" xfId="0" applyBorder="1" applyAlignment="1">
      <alignment horizontal="right"/>
    </xf>
    <xf numFmtId="0" fontId="0" fillId="0" borderId="2" xfId="0" applyBorder="1" applyAlignment="1">
      <alignment horizontal="right"/>
    </xf>
    <xf numFmtId="43" fontId="0" fillId="0" borderId="22" xfId="1" applyFont="1" applyBorder="1"/>
    <xf numFmtId="43" fontId="0" fillId="0" borderId="0" xfId="1" applyFont="1" applyBorder="1"/>
    <xf numFmtId="43" fontId="0" fillId="0" borderId="4" xfId="1" applyFont="1" applyBorder="1"/>
    <xf numFmtId="43" fontId="0" fillId="0" borderId="2" xfId="1" applyFont="1" applyBorder="1"/>
    <xf numFmtId="0" fontId="0" fillId="0" borderId="25" xfId="0" applyBorder="1" applyAlignment="1">
      <alignment horizontal="right"/>
    </xf>
    <xf numFmtId="43" fontId="0" fillId="0" borderId="25" xfId="1" applyFont="1" applyBorder="1"/>
    <xf numFmtId="43" fontId="0" fillId="0" borderId="25" xfId="0" applyNumberFormat="1" applyBorder="1"/>
    <xf numFmtId="0" fontId="0" fillId="0" borderId="18" xfId="0" applyBorder="1" applyAlignment="1">
      <alignment horizontal="right"/>
    </xf>
    <xf numFmtId="43" fontId="0" fillId="0" borderId="0" xfId="0" applyNumberFormat="1"/>
    <xf numFmtId="0" fontId="0" fillId="0" borderId="0" xfId="0"/>
    <xf numFmtId="0" fontId="40" fillId="3" borderId="25" xfId="4" quotePrefix="1" applyFont="1" applyFill="1" applyBorder="1" applyAlignment="1">
      <alignment horizontal="left" indent="3"/>
    </xf>
    <xf numFmtId="0" fontId="37" fillId="3" borderId="14" xfId="0" applyFont="1" applyFill="1" applyBorder="1" applyAlignment="1">
      <alignment horizontal="left" vertical="top"/>
    </xf>
    <xf numFmtId="0" fontId="37" fillId="3" borderId="24" xfId="0" applyFont="1" applyFill="1" applyBorder="1" applyAlignment="1">
      <alignment horizontal="left" vertical="top"/>
    </xf>
    <xf numFmtId="0" fontId="37" fillId="3" borderId="15" xfId="0" applyFont="1" applyFill="1" applyBorder="1" applyAlignment="1">
      <alignment horizontal="left" vertical="top"/>
    </xf>
    <xf numFmtId="0" fontId="37" fillId="3" borderId="25" xfId="0" applyFont="1" applyFill="1" applyBorder="1" applyAlignment="1">
      <alignment horizontal="left" vertical="top"/>
    </xf>
    <xf numFmtId="0" fontId="0" fillId="3" borderId="20" xfId="0" applyFont="1" applyFill="1" applyBorder="1" applyAlignment="1">
      <alignment horizontal="left" vertical="top"/>
    </xf>
    <xf numFmtId="0" fontId="37" fillId="3" borderId="0" xfId="0" applyFont="1" applyFill="1" applyBorder="1" applyAlignment="1">
      <alignment horizontal="left" vertical="top"/>
    </xf>
    <xf numFmtId="0" fontId="37" fillId="3" borderId="21" xfId="0" applyFont="1" applyFill="1" applyBorder="1" applyAlignment="1">
      <alignment horizontal="left" vertical="top"/>
    </xf>
    <xf numFmtId="0" fontId="0" fillId="3" borderId="4" xfId="0" applyFont="1" applyFill="1" applyBorder="1" applyAlignment="1">
      <alignment horizontal="left" vertical="top"/>
    </xf>
    <xf numFmtId="14" fontId="0" fillId="0" borderId="1" xfId="0" applyNumberFormat="1" applyFont="1" applyBorder="1" applyAlignment="1">
      <alignment horizontal="right" vertical="center"/>
    </xf>
    <xf numFmtId="0" fontId="0" fillId="0" borderId="1" xfId="0" applyFont="1" applyBorder="1" applyAlignment="1">
      <alignment horizontal="center" vertical="center"/>
    </xf>
    <xf numFmtId="0" fontId="0" fillId="0" borderId="1" xfId="0" applyFont="1" applyBorder="1" applyAlignment="1">
      <alignment horizontal="right" vertical="center"/>
    </xf>
    <xf numFmtId="0" fontId="40" fillId="0" borderId="23" xfId="0" applyFont="1" applyFill="1" applyBorder="1"/>
    <xf numFmtId="0" fontId="0" fillId="0" borderId="23" xfId="0" applyFont="1" applyFill="1" applyBorder="1"/>
    <xf numFmtId="0" fontId="0" fillId="4" borderId="0" xfId="0" applyFont="1" applyFill="1" applyBorder="1"/>
    <xf numFmtId="0" fontId="44" fillId="3" borderId="15" xfId="0" applyFont="1" applyFill="1" applyBorder="1" applyAlignment="1">
      <alignment horizontal="center" wrapText="1"/>
    </xf>
    <xf numFmtId="0" fontId="44" fillId="3" borderId="19" xfId="0" applyFont="1" applyFill="1" applyBorder="1" applyAlignment="1">
      <alignment horizontal="center" vertical="center" wrapText="1"/>
    </xf>
    <xf numFmtId="0" fontId="44" fillId="3" borderId="14" xfId="0" applyFont="1" applyFill="1" applyBorder="1" applyAlignment="1">
      <alignment horizontal="center" vertical="center" wrapText="1"/>
    </xf>
    <xf numFmtId="0" fontId="53" fillId="3" borderId="18" xfId="0" applyFont="1" applyFill="1" applyBorder="1" applyAlignment="1">
      <alignment horizontal="center" vertical="center" wrapText="1"/>
    </xf>
    <xf numFmtId="0" fontId="44" fillId="3" borderId="20" xfId="0" applyFont="1" applyFill="1" applyBorder="1" applyAlignment="1">
      <alignment horizontal="center" wrapText="1"/>
    </xf>
    <xf numFmtId="0" fontId="44" fillId="3" borderId="4" xfId="0" applyFont="1" applyFill="1" applyBorder="1" applyAlignment="1">
      <alignment horizontal="center" vertical="center" wrapText="1"/>
    </xf>
    <xf numFmtId="0" fontId="9" fillId="0" borderId="1" xfId="0" applyFont="1" applyBorder="1" applyAlignment="1">
      <alignment vertical="center" wrapText="1"/>
    </xf>
    <xf numFmtId="3" fontId="9"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171" fontId="0" fillId="0" borderId="1" xfId="0" applyNumberFormat="1" applyFont="1" applyBorder="1" applyAlignment="1">
      <alignment horizontal="center" vertical="center"/>
    </xf>
    <xf numFmtId="0" fontId="9" fillId="3" borderId="0" xfId="0" applyFont="1" applyFill="1" applyAlignment="1">
      <alignment vertical="center" wrapText="1"/>
    </xf>
    <xf numFmtId="0" fontId="9" fillId="3" borderId="0" xfId="0" applyFont="1" applyFill="1" applyAlignment="1">
      <alignment horizontal="center" vertical="center" wrapText="1"/>
    </xf>
    <xf numFmtId="0" fontId="41" fillId="3" borderId="0" xfId="0" applyFont="1" applyFill="1" applyBorder="1" applyAlignment="1">
      <alignment horizontal="left" vertical="center"/>
    </xf>
    <xf numFmtId="0" fontId="42" fillId="3" borderId="0" xfId="0" applyFont="1" applyFill="1" applyBorder="1" applyAlignment="1">
      <alignment horizontal="left" vertical="center"/>
    </xf>
    <xf numFmtId="0" fontId="42" fillId="3" borderId="21" xfId="0" applyFont="1" applyFill="1" applyBorder="1" applyAlignment="1">
      <alignment horizontal="left" vertical="center"/>
    </xf>
    <xf numFmtId="0" fontId="10" fillId="0" borderId="0" xfId="0" applyFont="1" applyAlignment="1">
      <alignment horizontal="center" vertical="center"/>
    </xf>
    <xf numFmtId="0" fontId="4" fillId="0" borderId="0" xfId="0" applyFont="1" applyAlignment="1">
      <alignment vertical="center"/>
    </xf>
    <xf numFmtId="0" fontId="7" fillId="0" borderId="0" xfId="0" applyFont="1" applyAlignment="1">
      <alignment vertical="center"/>
    </xf>
    <xf numFmtId="0" fontId="54" fillId="0" borderId="0" xfId="0" applyFont="1" applyAlignment="1">
      <alignment vertical="center"/>
    </xf>
    <xf numFmtId="0" fontId="4" fillId="0" borderId="0" xfId="0" applyFont="1" applyAlignment="1">
      <alignment horizontal="right" vertical="center"/>
    </xf>
    <xf numFmtId="0" fontId="7" fillId="0" borderId="0" xfId="0" applyFont="1" applyAlignment="1">
      <alignment horizontal="right" vertical="center"/>
    </xf>
    <xf numFmtId="0" fontId="0" fillId="0" borderId="0" xfId="0" applyAlignment="1">
      <alignment horizontal="right"/>
    </xf>
    <xf numFmtId="9" fontId="7" fillId="0" borderId="0" xfId="0" applyNumberFormat="1" applyFont="1" applyAlignment="1">
      <alignment horizontal="right" vertical="center"/>
    </xf>
    <xf numFmtId="0" fontId="6" fillId="0" borderId="0" xfId="0" applyFont="1" applyAlignment="1">
      <alignment vertical="center"/>
    </xf>
    <xf numFmtId="0" fontId="37" fillId="0" borderId="14" xfId="0" applyFont="1" applyBorder="1"/>
    <xf numFmtId="0" fontId="55" fillId="3" borderId="0" xfId="0" applyFont="1" applyFill="1" applyBorder="1"/>
    <xf numFmtId="0" fontId="55" fillId="3" borderId="19" xfId="0" applyFont="1" applyFill="1" applyBorder="1"/>
    <xf numFmtId="0" fontId="0" fillId="9" borderId="0" xfId="0" applyFill="1" applyBorder="1"/>
    <xf numFmtId="0" fontId="0" fillId="9" borderId="14" xfId="0" applyFill="1" applyBorder="1"/>
    <xf numFmtId="0" fontId="0" fillId="9" borderId="24" xfId="0" applyFill="1" applyBorder="1"/>
    <xf numFmtId="0" fontId="0" fillId="9" borderId="15" xfId="0" applyFill="1" applyBorder="1"/>
    <xf numFmtId="0" fontId="0" fillId="9" borderId="25" xfId="0" applyFill="1" applyBorder="1"/>
    <xf numFmtId="0" fontId="0" fillId="9" borderId="21" xfId="0" applyFill="1" applyBorder="1"/>
    <xf numFmtId="0" fontId="0" fillId="9" borderId="18" xfId="0" applyFill="1" applyBorder="1"/>
    <xf numFmtId="0" fontId="0" fillId="9" borderId="2" xfId="0" applyFill="1" applyBorder="1"/>
    <xf numFmtId="0" fontId="0" fillId="9" borderId="19" xfId="0" applyFill="1" applyBorder="1"/>
    <xf numFmtId="0" fontId="0" fillId="0" borderId="0" xfId="0" applyFont="1" applyFill="1" applyBorder="1"/>
    <xf numFmtId="0" fontId="2" fillId="3" borderId="0" xfId="0" applyFont="1" applyFill="1" applyBorder="1"/>
    <xf numFmtId="0" fontId="40" fillId="0" borderId="0" xfId="0" applyFont="1" applyFill="1" applyBorder="1"/>
    <xf numFmtId="0" fontId="0" fillId="5" borderId="0" xfId="0" applyFont="1" applyFill="1" applyBorder="1"/>
    <xf numFmtId="170" fontId="0" fillId="5" borderId="0" xfId="0" applyNumberFormat="1" applyFont="1" applyFill="1" applyBorder="1"/>
    <xf numFmtId="0" fontId="0" fillId="5" borderId="1" xfId="0" applyFont="1" applyFill="1" applyBorder="1"/>
    <xf numFmtId="0" fontId="33" fillId="0" borderId="24" xfId="0" applyFont="1" applyFill="1" applyBorder="1"/>
    <xf numFmtId="0" fontId="0" fillId="0" borderId="0" xfId="0"/>
    <xf numFmtId="0" fontId="58" fillId="10" borderId="0" xfId="3" applyFont="1" applyFill="1"/>
    <xf numFmtId="0" fontId="0" fillId="3" borderId="1" xfId="0" applyFill="1" applyBorder="1" applyAlignment="1">
      <alignment horizontal="center"/>
    </xf>
    <xf numFmtId="0" fontId="0" fillId="0" borderId="0" xfId="0"/>
    <xf numFmtId="0" fontId="0" fillId="0" borderId="21" xfId="0" applyFill="1" applyBorder="1"/>
    <xf numFmtId="0" fontId="0" fillId="0" borderId="25" xfId="0" applyFill="1" applyBorder="1"/>
    <xf numFmtId="0" fontId="48" fillId="0" borderId="0" xfId="0" applyFont="1" applyFill="1" applyBorder="1"/>
    <xf numFmtId="0" fontId="0" fillId="0" borderId="0" xfId="0"/>
    <xf numFmtId="0" fontId="11" fillId="0" borderId="0" xfId="3"/>
    <xf numFmtId="0" fontId="58" fillId="0" borderId="0" xfId="3" applyFont="1"/>
    <xf numFmtId="0" fontId="58" fillId="0" borderId="0" xfId="3" quotePrefix="1" applyFont="1" applyFill="1"/>
    <xf numFmtId="0" fontId="1" fillId="0" borderId="0" xfId="4" applyFont="1" applyFill="1"/>
    <xf numFmtId="0" fontId="2" fillId="0" borderId="0" xfId="4" applyFont="1" applyFill="1"/>
    <xf numFmtId="0" fontId="2" fillId="0" borderId="0" xfId="0" applyFont="1" applyFill="1"/>
    <xf numFmtId="0" fontId="58" fillId="0" borderId="0" xfId="3" applyFont="1" applyFill="1"/>
    <xf numFmtId="0" fontId="6" fillId="0" borderId="0" xfId="0" applyFont="1" applyFill="1" applyAlignment="1">
      <alignment vertical="center"/>
    </xf>
    <xf numFmtId="0" fontId="0" fillId="0" borderId="0" xfId="0" applyFill="1"/>
    <xf numFmtId="0" fontId="48" fillId="0" borderId="0" xfId="0" applyFont="1" applyFill="1"/>
    <xf numFmtId="0" fontId="7" fillId="0" borderId="0" xfId="0" applyFont="1" applyFill="1"/>
    <xf numFmtId="0" fontId="57" fillId="0" borderId="0" xfId="0" applyFont="1"/>
    <xf numFmtId="0" fontId="59" fillId="0" borderId="0" xfId="0" applyFont="1"/>
    <xf numFmtId="0" fontId="57" fillId="0" borderId="0" xfId="0" applyFont="1" applyAlignment="1">
      <alignment horizontal="left" vertical="top" wrapText="1"/>
    </xf>
    <xf numFmtId="0" fontId="0" fillId="3" borderId="1" xfId="0" applyFill="1" applyBorder="1" applyAlignment="1">
      <alignment horizontal="center"/>
    </xf>
    <xf numFmtId="0" fontId="2" fillId="3" borderId="16" xfId="0" applyFont="1" applyFill="1" applyBorder="1" applyAlignment="1">
      <alignment horizontal="center" vertical="center"/>
    </xf>
    <xf numFmtId="0" fontId="2" fillId="3" borderId="17" xfId="0" applyFont="1" applyFill="1" applyBorder="1" applyAlignment="1">
      <alignment horizontal="center" vertical="center"/>
    </xf>
    <xf numFmtId="0" fontId="0" fillId="3" borderId="16" xfId="0" applyFill="1" applyBorder="1" applyAlignment="1">
      <alignment horizontal="center"/>
    </xf>
    <xf numFmtId="0" fontId="0" fillId="3" borderId="17" xfId="0" applyFill="1" applyBorder="1" applyAlignment="1">
      <alignment horizontal="center"/>
    </xf>
    <xf numFmtId="0" fontId="40" fillId="3" borderId="25" xfId="0" applyFont="1" applyFill="1" applyBorder="1" applyAlignment="1">
      <alignment horizontal="left" vertical="center"/>
    </xf>
    <xf numFmtId="0" fontId="40" fillId="3" borderId="0" xfId="0" applyFont="1" applyFill="1" applyBorder="1" applyAlignment="1">
      <alignment horizontal="left" vertical="center"/>
    </xf>
    <xf numFmtId="0" fontId="40" fillId="3" borderId="21" xfId="0" applyFont="1" applyFill="1" applyBorder="1" applyAlignment="1">
      <alignment horizontal="left" vertical="center"/>
    </xf>
    <xf numFmtId="0" fontId="37" fillId="3" borderId="25" xfId="0" applyFont="1" applyFill="1" applyBorder="1" applyAlignment="1">
      <alignment horizontal="left" vertical="center"/>
    </xf>
    <xf numFmtId="0" fontId="37" fillId="3" borderId="0" xfId="0" applyFont="1" applyFill="1" applyBorder="1" applyAlignment="1">
      <alignment horizontal="left" vertical="center"/>
    </xf>
    <xf numFmtId="0" fontId="0" fillId="3" borderId="0" xfId="0" applyFill="1" applyBorder="1" applyAlignment="1">
      <alignment horizontal="left" vertical="center"/>
    </xf>
    <xf numFmtId="0" fontId="0" fillId="3" borderId="21" xfId="0" applyFill="1" applyBorder="1" applyAlignment="1">
      <alignment horizontal="left" vertical="center"/>
    </xf>
    <xf numFmtId="0" fontId="37" fillId="3" borderId="14" xfId="0" applyFont="1" applyFill="1" applyBorder="1" applyAlignment="1">
      <alignment horizontal="left" vertical="top" wrapText="1"/>
    </xf>
    <xf numFmtId="0" fontId="37" fillId="3" borderId="24" xfId="0" applyFont="1" applyFill="1" applyBorder="1" applyAlignment="1">
      <alignment horizontal="left" vertical="top" wrapText="1"/>
    </xf>
    <xf numFmtId="0" fontId="37" fillId="3" borderId="15" xfId="0" applyFont="1" applyFill="1" applyBorder="1" applyAlignment="1">
      <alignment horizontal="left" vertical="top" wrapText="1"/>
    </xf>
    <xf numFmtId="0" fontId="37" fillId="3" borderId="25" xfId="0" applyFont="1" applyFill="1" applyBorder="1" applyAlignment="1">
      <alignment horizontal="left" vertical="top" wrapText="1"/>
    </xf>
    <xf numFmtId="0" fontId="37" fillId="3" borderId="0" xfId="0" applyFont="1" applyFill="1" applyBorder="1" applyAlignment="1">
      <alignment horizontal="left" vertical="top" wrapText="1"/>
    </xf>
    <xf numFmtId="0" fontId="37" fillId="3" borderId="21" xfId="0" applyFont="1" applyFill="1" applyBorder="1" applyAlignment="1">
      <alignment horizontal="left" vertical="top" wrapText="1"/>
    </xf>
    <xf numFmtId="0" fontId="2" fillId="3" borderId="25" xfId="0" applyFont="1" applyFill="1" applyBorder="1" applyAlignment="1">
      <alignment horizontal="left" vertical="center"/>
    </xf>
    <xf numFmtId="0" fontId="0" fillId="0" borderId="0" xfId="0" applyBorder="1" applyAlignment="1">
      <alignment horizontal="left" vertical="center"/>
    </xf>
    <xf numFmtId="0" fontId="0" fillId="0" borderId="21" xfId="0" applyBorder="1" applyAlignment="1">
      <alignment horizontal="left" vertical="center"/>
    </xf>
    <xf numFmtId="0" fontId="40" fillId="0" borderId="25" xfId="0" applyFont="1" applyBorder="1" applyAlignment="1">
      <alignment horizontal="left" vertical="top" wrapText="1"/>
    </xf>
    <xf numFmtId="0" fontId="40" fillId="0" borderId="0" xfId="0" applyFont="1" applyBorder="1" applyAlignment="1">
      <alignment horizontal="left" vertical="top" wrapText="1"/>
    </xf>
    <xf numFmtId="0" fontId="40" fillId="0" borderId="21" xfId="0" applyFont="1" applyBorder="1" applyAlignment="1">
      <alignment horizontal="left" vertical="top" wrapText="1"/>
    </xf>
    <xf numFmtId="0" fontId="51" fillId="3" borderId="25" xfId="0" applyFont="1" applyFill="1" applyBorder="1" applyAlignment="1">
      <alignment horizontal="left" vertical="center"/>
    </xf>
    <xf numFmtId="0" fontId="51" fillId="3" borderId="0" xfId="0" applyFont="1" applyFill="1" applyBorder="1" applyAlignment="1">
      <alignment horizontal="left" vertical="center"/>
    </xf>
    <xf numFmtId="0" fontId="51" fillId="3" borderId="21" xfId="0" applyFont="1" applyFill="1" applyBorder="1" applyAlignment="1">
      <alignment horizontal="left" vertical="center"/>
    </xf>
    <xf numFmtId="0" fontId="40" fillId="0" borderId="0" xfId="0" applyFont="1" applyBorder="1" applyAlignment="1">
      <alignment horizontal="left" vertical="center"/>
    </xf>
    <xf numFmtId="0" fontId="40" fillId="0" borderId="21" xfId="0" applyFont="1" applyBorder="1" applyAlignment="1">
      <alignment horizontal="left" vertical="center"/>
    </xf>
    <xf numFmtId="0" fontId="41" fillId="3" borderId="25" xfId="0" applyFont="1" applyFill="1" applyBorder="1" applyAlignment="1">
      <alignment horizontal="left" vertical="center"/>
    </xf>
    <xf numFmtId="0" fontId="41" fillId="3" borderId="0" xfId="0" applyFont="1" applyFill="1" applyBorder="1" applyAlignment="1">
      <alignment horizontal="left" vertical="center"/>
    </xf>
    <xf numFmtId="0" fontId="42" fillId="3" borderId="0" xfId="0" applyFont="1" applyFill="1" applyBorder="1" applyAlignment="1">
      <alignment horizontal="left" vertical="center"/>
    </xf>
    <xf numFmtId="0" fontId="42" fillId="3" borderId="21" xfId="0" applyFont="1" applyFill="1" applyBorder="1" applyAlignment="1">
      <alignment horizontal="left" vertical="center"/>
    </xf>
    <xf numFmtId="0" fontId="0" fillId="0" borderId="0" xfId="0" applyFont="1" applyBorder="1" applyAlignment="1">
      <alignment horizontal="left" vertical="center"/>
    </xf>
    <xf numFmtId="0" fontId="0" fillId="0" borderId="21" xfId="0" applyFont="1" applyBorder="1" applyAlignment="1">
      <alignment horizontal="left" vertical="center"/>
    </xf>
    <xf numFmtId="0" fontId="40" fillId="3" borderId="0" xfId="0" applyFont="1" applyFill="1" applyBorder="1" applyAlignment="1">
      <alignment horizontal="center" vertical="top"/>
    </xf>
    <xf numFmtId="0" fontId="2" fillId="3" borderId="14" xfId="4" applyFont="1" applyFill="1" applyBorder="1" applyAlignment="1">
      <alignment horizontal="center"/>
    </xf>
    <xf numFmtId="0" fontId="2" fillId="3" borderId="24" xfId="4" applyFont="1" applyFill="1" applyBorder="1" applyAlignment="1">
      <alignment horizontal="center"/>
    </xf>
    <xf numFmtId="0" fontId="2" fillId="3" borderId="15" xfId="4" applyFont="1" applyFill="1" applyBorder="1" applyAlignment="1">
      <alignment horizontal="center"/>
    </xf>
    <xf numFmtId="0" fontId="2" fillId="3" borderId="25" xfId="4" applyFont="1" applyFill="1" applyBorder="1" applyAlignment="1">
      <alignment horizontal="center"/>
    </xf>
    <xf numFmtId="0" fontId="2" fillId="3" borderId="0" xfId="4" applyFont="1" applyFill="1" applyBorder="1" applyAlignment="1">
      <alignment horizontal="center"/>
    </xf>
    <xf numFmtId="0" fontId="2" fillId="3" borderId="21" xfId="4" applyFont="1" applyFill="1" applyBorder="1" applyAlignment="1">
      <alignment horizontal="center"/>
    </xf>
    <xf numFmtId="0" fontId="45" fillId="3" borderId="16" xfId="4" applyFont="1" applyFill="1" applyBorder="1" applyAlignment="1">
      <alignment horizontal="center" vertical="center"/>
    </xf>
    <xf numFmtId="0" fontId="45" fillId="3" borderId="23" xfId="4" applyFont="1" applyFill="1" applyBorder="1" applyAlignment="1">
      <alignment horizontal="center" vertical="center"/>
    </xf>
    <xf numFmtId="0" fontId="45" fillId="3" borderId="17" xfId="4" applyFont="1" applyFill="1" applyBorder="1" applyAlignment="1">
      <alignment horizontal="center" vertical="center"/>
    </xf>
    <xf numFmtId="0" fontId="2" fillId="0" borderId="21" xfId="0" applyFont="1" applyBorder="1" applyAlignment="1">
      <alignment horizontal="center" vertical="center"/>
    </xf>
    <xf numFmtId="0" fontId="2" fillId="0" borderId="19" xfId="0" applyFont="1" applyBorder="1" applyAlignment="1">
      <alignment horizontal="center" vertical="center"/>
    </xf>
    <xf numFmtId="0" fontId="37" fillId="3" borderId="25" xfId="0" applyFont="1" applyFill="1" applyBorder="1" applyAlignment="1">
      <alignment horizontal="left" vertical="center" wrapText="1"/>
    </xf>
    <xf numFmtId="0" fontId="37" fillId="3" borderId="0" xfId="0" applyFont="1" applyFill="1" applyBorder="1" applyAlignment="1">
      <alignment horizontal="left" vertical="center" wrapText="1"/>
    </xf>
    <xf numFmtId="0" fontId="37" fillId="3" borderId="21" xfId="0" applyFont="1" applyFill="1" applyBorder="1" applyAlignment="1">
      <alignment horizontal="left" vertical="center" wrapText="1"/>
    </xf>
    <xf numFmtId="0" fontId="37" fillId="0" borderId="25" xfId="0" applyFont="1" applyBorder="1" applyAlignment="1">
      <alignment horizontal="left" vertical="center"/>
    </xf>
    <xf numFmtId="0" fontId="37" fillId="0" borderId="0" xfId="0" applyFont="1" applyBorder="1" applyAlignment="1">
      <alignment horizontal="left" vertical="center"/>
    </xf>
    <xf numFmtId="0" fontId="57" fillId="10" borderId="25" xfId="0" applyFont="1" applyFill="1" applyBorder="1" applyAlignment="1">
      <alignment horizontal="right" vertical="top" wrapText="1"/>
    </xf>
    <xf numFmtId="0" fontId="57" fillId="10" borderId="0" xfId="0" applyFont="1" applyFill="1" applyBorder="1" applyAlignment="1">
      <alignment horizontal="right" vertical="top" wrapText="1"/>
    </xf>
    <xf numFmtId="0" fontId="40" fillId="0" borderId="14" xfId="0" applyFont="1" applyBorder="1" applyAlignment="1">
      <alignment horizontal="left" wrapText="1"/>
    </xf>
    <xf numFmtId="0" fontId="40" fillId="0" borderId="24" xfId="0" applyFont="1" applyBorder="1" applyAlignment="1">
      <alignment horizontal="left" wrapText="1"/>
    </xf>
    <xf numFmtId="0" fontId="40" fillId="0" borderId="15" xfId="0" applyFont="1" applyBorder="1" applyAlignment="1">
      <alignment horizontal="left" wrapText="1"/>
    </xf>
    <xf numFmtId="0" fontId="40" fillId="0" borderId="25" xfId="0" applyFont="1" applyBorder="1" applyAlignment="1">
      <alignment horizontal="left" wrapText="1"/>
    </xf>
    <xf numFmtId="0" fontId="40" fillId="0" borderId="0" xfId="0" applyFont="1" applyBorder="1" applyAlignment="1">
      <alignment horizontal="left" wrapText="1"/>
    </xf>
    <xf numFmtId="0" fontId="40" fillId="0" borderId="21" xfId="0" applyFont="1" applyBorder="1" applyAlignment="1">
      <alignment horizontal="left" wrapText="1"/>
    </xf>
    <xf numFmtId="0" fontId="27" fillId="0" borderId="0" xfId="0" applyFont="1" applyAlignment="1">
      <alignment horizontal="center"/>
    </xf>
    <xf numFmtId="0" fontId="29" fillId="0" borderId="0" xfId="0" applyFont="1" applyAlignment="1">
      <alignment horizontal="center"/>
    </xf>
    <xf numFmtId="0" fontId="4" fillId="0" borderId="0" xfId="0" applyFont="1" applyAlignment="1">
      <alignment horizontal="center"/>
    </xf>
    <xf numFmtId="0" fontId="2" fillId="0" borderId="0" xfId="0" applyFont="1" applyAlignment="1">
      <alignment horizontal="center" vertical="center"/>
    </xf>
    <xf numFmtId="0" fontId="2" fillId="0" borderId="0" xfId="0" applyFont="1" applyAlignment="1">
      <alignment horizontal="center"/>
    </xf>
    <xf numFmtId="0" fontId="6" fillId="0" borderId="0" xfId="0" applyFont="1" applyAlignment="1">
      <alignment horizontal="center" vertical="center"/>
    </xf>
    <xf numFmtId="0" fontId="0" fillId="0" borderId="0" xfId="0"/>
    <xf numFmtId="0" fontId="4" fillId="0" borderId="0" xfId="0" applyFont="1" applyAlignment="1">
      <alignment horizontal="center" vertical="center"/>
    </xf>
    <xf numFmtId="37" fontId="2" fillId="0" borderId="1" xfId="0" applyNumberFormat="1" applyFont="1" applyBorder="1" applyAlignment="1">
      <alignment vertical="center" wrapText="1"/>
    </xf>
    <xf numFmtId="0" fontId="2" fillId="0" borderId="2" xfId="0" applyFont="1" applyBorder="1" applyAlignment="1">
      <alignment horizontal="center" vertical="center"/>
    </xf>
    <xf numFmtId="0" fontId="10" fillId="0" borderId="0" xfId="0" applyFont="1" applyAlignment="1">
      <alignment horizontal="center"/>
    </xf>
    <xf numFmtId="0" fontId="3" fillId="0" borderId="0" xfId="0" applyFont="1" applyAlignment="1">
      <alignment horizontal="center"/>
    </xf>
    <xf numFmtId="0" fontId="30" fillId="0" borderId="0" xfId="0" applyFont="1" applyAlignment="1" applyProtection="1">
      <alignment horizontal="center" wrapText="1"/>
      <protection locked="0"/>
    </xf>
    <xf numFmtId="0" fontId="18" fillId="0" borderId="0" xfId="0" applyFont="1" applyAlignment="1" applyProtection="1">
      <alignment horizontal="center" wrapText="1"/>
      <protection locked="0"/>
    </xf>
    <xf numFmtId="49" fontId="17" fillId="0" borderId="0" xfId="0" applyNumberFormat="1" applyFont="1" applyAlignment="1" applyProtection="1">
      <alignment horizontal="center" wrapText="1"/>
      <protection locked="0"/>
    </xf>
    <xf numFmtId="0" fontId="14" fillId="0" borderId="0" xfId="0" applyFont="1" applyAlignment="1" applyProtection="1">
      <alignment horizontal="center" wrapText="1"/>
      <protection locked="0"/>
    </xf>
    <xf numFmtId="0" fontId="16" fillId="0" borderId="0" xfId="0" applyFont="1" applyAlignment="1">
      <alignment horizontal="center"/>
    </xf>
    <xf numFmtId="49" fontId="17" fillId="0" borderId="0" xfId="0" applyNumberFormat="1" applyFont="1" applyAlignment="1" applyProtection="1">
      <alignment horizontal="center"/>
      <protection locked="0"/>
    </xf>
    <xf numFmtId="0" fontId="2" fillId="8" borderId="14" xfId="0" applyFont="1" applyFill="1" applyBorder="1" applyAlignment="1">
      <alignment horizontal="center"/>
    </xf>
    <xf numFmtId="0" fontId="2" fillId="8" borderId="24" xfId="0" applyFont="1" applyFill="1" applyBorder="1" applyAlignment="1">
      <alignment horizontal="center"/>
    </xf>
    <xf numFmtId="0" fontId="2" fillId="8" borderId="15" xfId="0" applyFont="1" applyFill="1" applyBorder="1" applyAlignment="1">
      <alignment horizontal="center"/>
    </xf>
    <xf numFmtId="0" fontId="2" fillId="8" borderId="25" xfId="0" applyFont="1" applyFill="1" applyBorder="1" applyAlignment="1">
      <alignment horizontal="center"/>
    </xf>
    <xf numFmtId="0" fontId="2" fillId="8" borderId="0" xfId="0" applyFont="1" applyFill="1" applyBorder="1" applyAlignment="1">
      <alignment horizontal="center"/>
    </xf>
    <xf numFmtId="0" fontId="2" fillId="8" borderId="21" xfId="0" applyFont="1" applyFill="1" applyBorder="1" applyAlignment="1">
      <alignment horizontal="center"/>
    </xf>
    <xf numFmtId="0" fontId="2" fillId="0" borderId="2" xfId="0" applyFont="1" applyBorder="1" applyAlignment="1">
      <alignment horizontal="center"/>
    </xf>
    <xf numFmtId="0" fontId="32" fillId="0" borderId="0" xfId="0" applyFont="1" applyAlignment="1">
      <alignment horizontal="center"/>
    </xf>
    <xf numFmtId="0" fontId="24" fillId="0" borderId="0" xfId="0" applyFont="1" applyAlignment="1">
      <alignment horizontal="center"/>
    </xf>
  </cellXfs>
  <cellStyles count="5">
    <cellStyle name="Comma" xfId="1" builtinId="3"/>
    <cellStyle name="Hyperlink" xfId="3" builtinId="8"/>
    <cellStyle name="Normal" xfId="0" builtinId="0"/>
    <cellStyle name="Normal 2" xfId="4" xr:uid="{00000000-0005-0000-0000-00000300000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3.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43"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xdr:col>
      <xdr:colOff>0</xdr:colOff>
      <xdr:row>4</xdr:row>
      <xdr:rowOff>138112</xdr:rowOff>
    </xdr:from>
    <xdr:ext cx="9737987" cy="503151"/>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0" y="770572"/>
              <a:ext cx="9737987" cy="503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en-US" sz="1100" i="1">
                        <a:solidFill>
                          <a:srgbClr val="002060"/>
                        </a:solidFill>
                        <a:effectLst/>
                        <a:latin typeface="Cambria Math" panose="02040503050406030204" pitchFamily="18" charset="0"/>
                        <a:ea typeface="+mn-ea"/>
                        <a:cs typeface="+mn-cs"/>
                      </a:rPr>
                      <m:t>𝑦</m:t>
                    </m:r>
                    <m:d>
                      <m:dPr>
                        <m:ctrlPr>
                          <a:rPr lang="en-US" sz="1100" i="1">
                            <a:solidFill>
                              <a:srgbClr val="002060"/>
                            </a:solidFill>
                            <a:effectLst/>
                            <a:latin typeface="Cambria Math" panose="02040503050406030204" pitchFamily="18" charset="0"/>
                            <a:ea typeface="+mn-ea"/>
                            <a:cs typeface="+mn-cs"/>
                          </a:rPr>
                        </m:ctrlPr>
                      </m:dPr>
                      <m:e>
                        <m:r>
                          <a:rPr lang="en-US" sz="1100" i="1">
                            <a:solidFill>
                              <a:srgbClr val="002060"/>
                            </a:solidFill>
                            <a:effectLst/>
                            <a:latin typeface="Cambria Math" panose="02040503050406030204" pitchFamily="18" charset="0"/>
                            <a:ea typeface="+mn-ea"/>
                            <a:cs typeface="+mn-cs"/>
                          </a:rPr>
                          <m:t>𝑠</m:t>
                        </m:r>
                      </m:e>
                    </m:d>
                    <m:r>
                      <a:rPr lang="en-US" sz="1100" i="1">
                        <a:solidFill>
                          <a:srgbClr val="002060"/>
                        </a:solidFill>
                        <a:effectLst/>
                        <a:latin typeface="Cambria Math" panose="02040503050406030204" pitchFamily="18" charset="0"/>
                        <a:ea typeface="+mn-ea"/>
                        <a:cs typeface="+mn-cs"/>
                      </a:rPr>
                      <m:t>= </m:t>
                    </m:r>
                    <m:sSub>
                      <m:sSubPr>
                        <m:ctrlPr>
                          <a:rPr lang="en-US" sz="1100" i="1">
                            <a:solidFill>
                              <a:srgbClr val="002060"/>
                            </a:solidFill>
                            <a:effectLst/>
                            <a:latin typeface="Cambria Math" panose="02040503050406030204" pitchFamily="18" charset="0"/>
                            <a:ea typeface="+mn-ea"/>
                            <a:cs typeface="+mn-cs"/>
                          </a:rPr>
                        </m:ctrlPr>
                      </m:sSubPr>
                      <m:e>
                        <m:r>
                          <a:rPr lang="en-US" sz="1100" i="1">
                            <a:solidFill>
                              <a:srgbClr val="002060"/>
                            </a:solidFill>
                            <a:effectLst/>
                            <a:latin typeface="Cambria Math" panose="02040503050406030204" pitchFamily="18" charset="0"/>
                            <a:ea typeface="+mn-ea"/>
                            <a:cs typeface="+mn-cs"/>
                          </a:rPr>
                          <m:t>𝛽</m:t>
                        </m:r>
                      </m:e>
                      <m:sub>
                        <m:r>
                          <a:rPr lang="en-US" sz="1100" i="1">
                            <a:solidFill>
                              <a:srgbClr val="002060"/>
                            </a:solidFill>
                            <a:effectLst/>
                            <a:latin typeface="Cambria Math" panose="02040503050406030204" pitchFamily="18" charset="0"/>
                            <a:ea typeface="+mn-ea"/>
                            <a:cs typeface="+mn-cs"/>
                          </a:rPr>
                          <m:t>1</m:t>
                        </m:r>
                      </m:sub>
                    </m:sSub>
                    <m:f>
                      <m:fPr>
                        <m:ctrlPr>
                          <a:rPr lang="en-US" sz="1100" i="1">
                            <a:solidFill>
                              <a:srgbClr val="002060"/>
                            </a:solidFill>
                            <a:effectLst/>
                            <a:latin typeface="Cambria Math" panose="02040503050406030204" pitchFamily="18" charset="0"/>
                            <a:ea typeface="+mn-ea"/>
                            <a:cs typeface="+mn-cs"/>
                          </a:rPr>
                        </m:ctrlPr>
                      </m:fPr>
                      <m:num>
                        <m:r>
                          <a:rPr lang="en-US" sz="1100" i="1">
                            <a:solidFill>
                              <a:srgbClr val="002060"/>
                            </a:solidFill>
                            <a:effectLst/>
                            <a:latin typeface="Cambria Math" panose="02040503050406030204" pitchFamily="18" charset="0"/>
                            <a:ea typeface="+mn-ea"/>
                            <a:cs typeface="+mn-cs"/>
                          </a:rPr>
                          <m:t>𝐼𝑛𝑠𝑢𝑟𝑒𝑑</m:t>
                        </m:r>
                        <m:r>
                          <a:rPr lang="en-US" sz="1100" i="1">
                            <a:solidFill>
                              <a:srgbClr val="002060"/>
                            </a:solidFill>
                            <a:effectLst/>
                            <a:latin typeface="Cambria Math" panose="02040503050406030204" pitchFamily="18" charset="0"/>
                            <a:ea typeface="+mn-ea"/>
                            <a:cs typeface="+mn-cs"/>
                          </a:rPr>
                          <m:t> </m:t>
                        </m:r>
                        <m:r>
                          <a:rPr lang="en-US" sz="1100" i="1">
                            <a:solidFill>
                              <a:srgbClr val="002060"/>
                            </a:solidFill>
                            <a:effectLst/>
                            <a:latin typeface="Cambria Math" panose="02040503050406030204" pitchFamily="18" charset="0"/>
                            <a:ea typeface="+mn-ea"/>
                            <a:cs typeface="+mn-cs"/>
                          </a:rPr>
                          <m:t>𝑉𝑜𝑙𝑢𝑚𝑒</m:t>
                        </m:r>
                        <m:r>
                          <a:rPr lang="en-US" sz="1100" i="1">
                            <a:solidFill>
                              <a:srgbClr val="002060"/>
                            </a:solidFill>
                            <a:effectLst/>
                            <a:latin typeface="Cambria Math" panose="02040503050406030204" pitchFamily="18" charset="0"/>
                            <a:ea typeface="+mn-ea"/>
                            <a:cs typeface="+mn-cs"/>
                          </a:rPr>
                          <m:t> (′000)∗</m:t>
                        </m:r>
                        <m:r>
                          <a:rPr lang="en-US" sz="1100" i="1">
                            <a:solidFill>
                              <a:srgbClr val="002060"/>
                            </a:solidFill>
                            <a:effectLst/>
                            <a:latin typeface="Cambria Math" panose="02040503050406030204" pitchFamily="18" charset="0"/>
                            <a:ea typeface="+mn-ea"/>
                            <a:cs typeface="+mn-cs"/>
                          </a:rPr>
                          <m:t>𝑃𝑟𝑒𝑚𝑖𝑢𝑚</m:t>
                        </m:r>
                        <m:r>
                          <a:rPr lang="en-US" sz="1100" i="1">
                            <a:solidFill>
                              <a:srgbClr val="002060"/>
                            </a:solidFill>
                            <a:effectLst/>
                            <a:latin typeface="Cambria Math" panose="02040503050406030204" pitchFamily="18" charset="0"/>
                            <a:ea typeface="+mn-ea"/>
                            <a:cs typeface="+mn-cs"/>
                          </a:rPr>
                          <m:t> </m:t>
                        </m:r>
                        <m:r>
                          <a:rPr lang="en-US" sz="1100" i="1">
                            <a:solidFill>
                              <a:srgbClr val="002060"/>
                            </a:solidFill>
                            <a:effectLst/>
                            <a:latin typeface="Cambria Math" panose="02040503050406030204" pitchFamily="18" charset="0"/>
                            <a:ea typeface="+mn-ea"/>
                            <a:cs typeface="+mn-cs"/>
                          </a:rPr>
                          <m:t>𝑃𝑎𝑦𝑚𝑒𝑛𝑡</m:t>
                        </m:r>
                        <m:r>
                          <a:rPr lang="en-US" sz="1100" i="1">
                            <a:solidFill>
                              <a:srgbClr val="002060"/>
                            </a:solidFill>
                            <a:effectLst/>
                            <a:latin typeface="Cambria Math" panose="02040503050406030204" pitchFamily="18" charset="0"/>
                            <a:ea typeface="+mn-ea"/>
                            <a:cs typeface="+mn-cs"/>
                          </a:rPr>
                          <m:t> </m:t>
                        </m:r>
                        <m:r>
                          <a:rPr lang="en-US" sz="1100" i="1">
                            <a:solidFill>
                              <a:srgbClr val="002060"/>
                            </a:solidFill>
                            <a:effectLst/>
                            <a:latin typeface="Cambria Math" panose="02040503050406030204" pitchFamily="18" charset="0"/>
                            <a:ea typeface="+mn-ea"/>
                            <a:cs typeface="+mn-cs"/>
                          </a:rPr>
                          <m:t>𝑃𝑒𝑟𝑖𝑜𝑑</m:t>
                        </m:r>
                      </m:num>
                      <m:den>
                        <m:r>
                          <a:rPr lang="en-US" sz="1100" i="1">
                            <a:solidFill>
                              <a:srgbClr val="002060"/>
                            </a:solidFill>
                            <a:effectLst/>
                            <a:latin typeface="Cambria Math" panose="02040503050406030204" pitchFamily="18" charset="0"/>
                            <a:ea typeface="+mn-ea"/>
                            <a:cs typeface="+mn-cs"/>
                          </a:rPr>
                          <m:t>𝐴𝑛𝑛𝑢𝑎𝑙</m:t>
                        </m:r>
                        <m:r>
                          <a:rPr lang="en-US" sz="1100" i="1">
                            <a:solidFill>
                              <a:srgbClr val="002060"/>
                            </a:solidFill>
                            <a:effectLst/>
                            <a:latin typeface="Cambria Math" panose="02040503050406030204" pitchFamily="18" charset="0"/>
                            <a:ea typeface="+mn-ea"/>
                            <a:cs typeface="+mn-cs"/>
                          </a:rPr>
                          <m:t> </m:t>
                        </m:r>
                        <m:r>
                          <a:rPr lang="en-US" sz="1100" i="1">
                            <a:solidFill>
                              <a:srgbClr val="002060"/>
                            </a:solidFill>
                            <a:effectLst/>
                            <a:latin typeface="Cambria Math" panose="02040503050406030204" pitchFamily="18" charset="0"/>
                            <a:ea typeface="+mn-ea"/>
                            <a:cs typeface="+mn-cs"/>
                          </a:rPr>
                          <m:t>𝑃𝑟𝑒𝑚𝑖𝑢𝑚</m:t>
                        </m:r>
                      </m:den>
                    </m:f>
                    <m:r>
                      <a:rPr lang="en-US" sz="1100" i="1">
                        <a:solidFill>
                          <a:srgbClr val="002060"/>
                        </a:solidFill>
                        <a:effectLst/>
                        <a:latin typeface="Cambria Math" panose="02040503050406030204" pitchFamily="18" charset="0"/>
                        <a:ea typeface="+mn-ea"/>
                        <a:cs typeface="+mn-cs"/>
                      </a:rPr>
                      <m:t>+</m:t>
                    </m:r>
                    <m:sSub>
                      <m:sSubPr>
                        <m:ctrlPr>
                          <a:rPr lang="en-US" sz="1100" i="1">
                            <a:solidFill>
                              <a:srgbClr val="002060"/>
                            </a:solidFill>
                            <a:effectLst/>
                            <a:latin typeface="Cambria Math" panose="02040503050406030204" pitchFamily="18" charset="0"/>
                            <a:ea typeface="+mn-ea"/>
                            <a:cs typeface="+mn-cs"/>
                          </a:rPr>
                        </m:ctrlPr>
                      </m:sSubPr>
                      <m:e>
                        <m:r>
                          <a:rPr lang="en-US" sz="1100" i="1">
                            <a:solidFill>
                              <a:srgbClr val="002060"/>
                            </a:solidFill>
                            <a:effectLst/>
                            <a:latin typeface="Cambria Math" panose="02040503050406030204" pitchFamily="18" charset="0"/>
                            <a:ea typeface="+mn-ea"/>
                            <a:cs typeface="+mn-cs"/>
                          </a:rPr>
                          <m:t>𝛽</m:t>
                        </m:r>
                      </m:e>
                      <m:sub>
                        <m:r>
                          <a:rPr lang="en-US" sz="1100" i="1">
                            <a:solidFill>
                              <a:srgbClr val="002060"/>
                            </a:solidFill>
                            <a:effectLst/>
                            <a:latin typeface="Cambria Math" panose="02040503050406030204" pitchFamily="18" charset="0"/>
                            <a:ea typeface="+mn-ea"/>
                            <a:cs typeface="+mn-cs"/>
                          </a:rPr>
                          <m:t>2</m:t>
                        </m:r>
                      </m:sub>
                    </m:sSub>
                    <m:r>
                      <a:rPr lang="en-US" sz="1100" i="1">
                        <a:solidFill>
                          <a:srgbClr val="002060"/>
                        </a:solidFill>
                        <a:effectLst/>
                        <a:latin typeface="Cambria Math" panose="02040503050406030204" pitchFamily="18" charset="0"/>
                        <a:ea typeface="+mn-ea"/>
                        <a:cs typeface="+mn-cs"/>
                      </a:rPr>
                      <m:t> </m:t>
                    </m:r>
                    <m:r>
                      <a:rPr lang="en-US" sz="1100" b="0" i="1">
                        <a:solidFill>
                          <a:srgbClr val="002060"/>
                        </a:solidFill>
                        <a:effectLst/>
                        <a:latin typeface="Cambria Math" panose="02040503050406030204" pitchFamily="18" charset="0"/>
                        <a:ea typeface="+mn-ea"/>
                        <a:cs typeface="+mn-cs"/>
                      </a:rPr>
                      <m:t>𝐴𝑔𝑒</m:t>
                    </m:r>
                    <m:r>
                      <a:rPr lang="en-US" sz="1100" b="0" i="1">
                        <a:solidFill>
                          <a:srgbClr val="002060"/>
                        </a:solidFill>
                        <a:effectLst/>
                        <a:latin typeface="Cambria Math" panose="02040503050406030204" pitchFamily="18" charset="0"/>
                        <a:ea typeface="+mn-ea"/>
                        <a:cs typeface="+mn-cs"/>
                      </a:rPr>
                      <m:t> </m:t>
                    </m:r>
                    <m:r>
                      <a:rPr lang="en-US" sz="1100" b="0" i="1">
                        <a:solidFill>
                          <a:srgbClr val="002060"/>
                        </a:solidFill>
                        <a:effectLst/>
                        <a:latin typeface="Cambria Math" panose="02040503050406030204" pitchFamily="18" charset="0"/>
                        <a:ea typeface="+mn-ea"/>
                        <a:cs typeface="+mn-cs"/>
                      </a:rPr>
                      <m:t>𝐹𝑢𝑛𝑐𝑡𝑖𝑜𝑛</m:t>
                    </m:r>
                    <m:r>
                      <a:rPr lang="en-US" sz="1100" b="0" i="1">
                        <a:solidFill>
                          <a:srgbClr val="002060"/>
                        </a:solidFill>
                        <a:effectLst/>
                        <a:latin typeface="Cambria Math" panose="02040503050406030204" pitchFamily="18" charset="0"/>
                        <a:ea typeface="+mn-ea"/>
                        <a:cs typeface="+mn-cs"/>
                      </a:rPr>
                      <m:t>+ </m:t>
                    </m:r>
                    <m:sSub>
                      <m:sSubPr>
                        <m:ctrlPr>
                          <a:rPr lang="en-US" sz="1100" i="1">
                            <a:solidFill>
                              <a:srgbClr val="002060"/>
                            </a:solidFill>
                            <a:effectLst/>
                            <a:latin typeface="Cambria Math" panose="02040503050406030204" pitchFamily="18" charset="0"/>
                            <a:ea typeface="+mn-ea"/>
                            <a:cs typeface="+mn-cs"/>
                          </a:rPr>
                        </m:ctrlPr>
                      </m:sSubPr>
                      <m:e>
                        <m:r>
                          <a:rPr lang="en-US" sz="1100" i="1">
                            <a:solidFill>
                              <a:srgbClr val="002060"/>
                            </a:solidFill>
                            <a:effectLst/>
                            <a:latin typeface="Cambria Math" panose="02040503050406030204" pitchFamily="18" charset="0"/>
                            <a:ea typeface="+mn-ea"/>
                            <a:cs typeface="+mn-cs"/>
                          </a:rPr>
                          <m:t>𝛽</m:t>
                        </m:r>
                      </m:e>
                      <m:sub>
                        <m:r>
                          <a:rPr lang="en-US" sz="1100" i="1">
                            <a:solidFill>
                              <a:srgbClr val="002060"/>
                            </a:solidFill>
                            <a:effectLst/>
                            <a:latin typeface="Cambria Math" panose="02040503050406030204" pitchFamily="18" charset="0"/>
                            <a:ea typeface="+mn-ea"/>
                            <a:cs typeface="+mn-cs"/>
                          </a:rPr>
                          <m:t>3</m:t>
                        </m:r>
                      </m:sub>
                    </m:sSub>
                    <m:r>
                      <a:rPr lang="en-US" sz="1100" i="1">
                        <a:solidFill>
                          <a:srgbClr val="002060"/>
                        </a:solidFill>
                        <a:effectLst/>
                        <a:latin typeface="Cambria Math" panose="02040503050406030204" pitchFamily="18" charset="0"/>
                        <a:ea typeface="+mn-ea"/>
                        <a:cs typeface="+mn-cs"/>
                      </a:rPr>
                      <m:t> </m:t>
                    </m:r>
                    <m:f>
                      <m:fPr>
                        <m:ctrlPr>
                          <a:rPr lang="en-US" sz="1100" i="1">
                            <a:solidFill>
                              <a:srgbClr val="002060"/>
                            </a:solidFill>
                            <a:effectLst/>
                            <a:latin typeface="Cambria Math" panose="02040503050406030204" pitchFamily="18" charset="0"/>
                            <a:ea typeface="+mn-ea"/>
                            <a:cs typeface="+mn-cs"/>
                          </a:rPr>
                        </m:ctrlPr>
                      </m:fPr>
                      <m:num>
                        <m:r>
                          <a:rPr lang="en-US" sz="1100" i="1">
                            <a:solidFill>
                              <a:srgbClr val="002060"/>
                            </a:solidFill>
                            <a:effectLst/>
                            <a:latin typeface="Cambria Math" panose="02040503050406030204" pitchFamily="18" charset="0"/>
                            <a:ea typeface="+mn-ea"/>
                            <a:cs typeface="+mn-cs"/>
                          </a:rPr>
                          <m:t>𝐴𝑡𝑡𝑎𝑖𝑛𝑒𝑑</m:t>
                        </m:r>
                        <m:r>
                          <a:rPr lang="en-US" sz="1100" i="1">
                            <a:solidFill>
                              <a:srgbClr val="002060"/>
                            </a:solidFill>
                            <a:effectLst/>
                            <a:latin typeface="Cambria Math" panose="02040503050406030204" pitchFamily="18" charset="0"/>
                            <a:ea typeface="+mn-ea"/>
                            <a:cs typeface="+mn-cs"/>
                          </a:rPr>
                          <m:t> </m:t>
                        </m:r>
                        <m:r>
                          <a:rPr lang="en-US" sz="1100" i="1">
                            <a:solidFill>
                              <a:srgbClr val="002060"/>
                            </a:solidFill>
                            <a:effectLst/>
                            <a:latin typeface="Cambria Math" panose="02040503050406030204" pitchFamily="18" charset="0"/>
                            <a:ea typeface="+mn-ea"/>
                            <a:cs typeface="+mn-cs"/>
                          </a:rPr>
                          <m:t>𝐴𝑔𝑒</m:t>
                        </m:r>
                        <m:r>
                          <a:rPr lang="en-US" sz="1100" i="1">
                            <a:solidFill>
                              <a:srgbClr val="002060"/>
                            </a:solidFill>
                            <a:effectLst/>
                            <a:latin typeface="Cambria Math" panose="02040503050406030204" pitchFamily="18" charset="0"/>
                            <a:ea typeface="+mn-ea"/>
                            <a:cs typeface="+mn-cs"/>
                          </a:rPr>
                          <m:t>∗</m:t>
                        </m:r>
                        <m:r>
                          <a:rPr lang="en-US" sz="1100" i="1">
                            <a:solidFill>
                              <a:srgbClr val="002060"/>
                            </a:solidFill>
                            <a:effectLst/>
                            <a:latin typeface="Cambria Math" panose="02040503050406030204" pitchFamily="18" charset="0"/>
                            <a:ea typeface="+mn-ea"/>
                            <a:cs typeface="+mn-cs"/>
                          </a:rPr>
                          <m:t>𝐼𝑛𝑠𝑢𝑟𝑒𝑑</m:t>
                        </m:r>
                        <m:r>
                          <a:rPr lang="en-US" sz="1100" i="1">
                            <a:solidFill>
                              <a:srgbClr val="002060"/>
                            </a:solidFill>
                            <a:effectLst/>
                            <a:latin typeface="Cambria Math" panose="02040503050406030204" pitchFamily="18" charset="0"/>
                            <a:ea typeface="+mn-ea"/>
                            <a:cs typeface="+mn-cs"/>
                          </a:rPr>
                          <m:t> </m:t>
                        </m:r>
                        <m:r>
                          <a:rPr lang="en-US" sz="1100" i="1">
                            <a:solidFill>
                              <a:srgbClr val="002060"/>
                            </a:solidFill>
                            <a:effectLst/>
                            <a:latin typeface="Cambria Math" panose="02040503050406030204" pitchFamily="18" charset="0"/>
                            <a:ea typeface="+mn-ea"/>
                            <a:cs typeface="+mn-cs"/>
                          </a:rPr>
                          <m:t>𝑉𝑜𝑙𝑢𝑚𝑒</m:t>
                        </m:r>
                        <m:r>
                          <a:rPr lang="en-US" sz="1100" i="1">
                            <a:solidFill>
                              <a:srgbClr val="002060"/>
                            </a:solidFill>
                            <a:effectLst/>
                            <a:latin typeface="Cambria Math" panose="02040503050406030204" pitchFamily="18" charset="0"/>
                            <a:ea typeface="+mn-ea"/>
                            <a:cs typeface="+mn-cs"/>
                          </a:rPr>
                          <m:t> (′000)</m:t>
                        </m:r>
                      </m:num>
                      <m:den>
                        <m:r>
                          <a:rPr lang="en-US" sz="1100" i="1">
                            <a:solidFill>
                              <a:srgbClr val="002060"/>
                            </a:solidFill>
                            <a:effectLst/>
                            <a:latin typeface="Cambria Math" panose="02040503050406030204" pitchFamily="18" charset="0"/>
                            <a:ea typeface="+mn-ea"/>
                            <a:cs typeface="+mn-cs"/>
                          </a:rPr>
                          <m:t>1000</m:t>
                        </m:r>
                      </m:den>
                    </m:f>
                    <m:r>
                      <a:rPr lang="en-US" sz="1100" i="1">
                        <a:solidFill>
                          <a:srgbClr val="002060"/>
                        </a:solidFill>
                        <a:effectLst/>
                        <a:latin typeface="Cambria Math" panose="02040503050406030204" pitchFamily="18" charset="0"/>
                        <a:ea typeface="+mn-ea"/>
                        <a:cs typeface="+mn-cs"/>
                      </a:rPr>
                      <m:t>+ </m:t>
                    </m:r>
                    <m:sSub>
                      <m:sSubPr>
                        <m:ctrlPr>
                          <a:rPr lang="en-US" sz="1100" i="1">
                            <a:solidFill>
                              <a:srgbClr val="002060"/>
                            </a:solidFill>
                            <a:effectLst/>
                            <a:latin typeface="Cambria Math" panose="02040503050406030204" pitchFamily="18" charset="0"/>
                            <a:ea typeface="+mn-ea"/>
                            <a:cs typeface="+mn-cs"/>
                          </a:rPr>
                        </m:ctrlPr>
                      </m:sSubPr>
                      <m:e>
                        <m:r>
                          <a:rPr lang="en-US" sz="1100" i="1">
                            <a:solidFill>
                              <a:srgbClr val="002060"/>
                            </a:solidFill>
                            <a:effectLst/>
                            <a:latin typeface="Cambria Math" panose="02040503050406030204" pitchFamily="18" charset="0"/>
                            <a:ea typeface="+mn-ea"/>
                            <a:cs typeface="+mn-cs"/>
                          </a:rPr>
                          <m:t>𝛽</m:t>
                        </m:r>
                      </m:e>
                      <m:sub>
                        <m:r>
                          <a:rPr lang="en-US" sz="1100" i="1">
                            <a:solidFill>
                              <a:srgbClr val="002060"/>
                            </a:solidFill>
                            <a:effectLst/>
                            <a:latin typeface="Cambria Math" panose="02040503050406030204" pitchFamily="18" charset="0"/>
                            <a:ea typeface="+mn-ea"/>
                            <a:cs typeface="+mn-cs"/>
                          </a:rPr>
                          <m:t>4</m:t>
                        </m:r>
                      </m:sub>
                    </m:sSub>
                    <m:r>
                      <a:rPr lang="en-US" sz="1100" i="1">
                        <a:solidFill>
                          <a:srgbClr val="002060"/>
                        </a:solidFill>
                        <a:effectLst/>
                        <a:latin typeface="Cambria Math" panose="02040503050406030204" pitchFamily="18" charset="0"/>
                        <a:ea typeface="+mn-ea"/>
                        <a:cs typeface="+mn-cs"/>
                      </a:rPr>
                      <m:t> </m:t>
                    </m:r>
                    <m:r>
                      <a:rPr lang="en-US" sz="1100" i="1">
                        <a:solidFill>
                          <a:srgbClr val="002060"/>
                        </a:solidFill>
                        <a:effectLst/>
                        <a:latin typeface="Cambria Math" panose="02040503050406030204" pitchFamily="18" charset="0"/>
                        <a:ea typeface="+mn-ea"/>
                        <a:cs typeface="+mn-cs"/>
                      </a:rPr>
                      <m:t>𝐶𝑎𝑠h</m:t>
                    </m:r>
                    <m:r>
                      <a:rPr lang="en-US" sz="1100" i="1">
                        <a:solidFill>
                          <a:srgbClr val="002060"/>
                        </a:solidFill>
                        <a:effectLst/>
                        <a:latin typeface="Cambria Math" panose="02040503050406030204" pitchFamily="18" charset="0"/>
                        <a:ea typeface="+mn-ea"/>
                        <a:cs typeface="+mn-cs"/>
                      </a:rPr>
                      <m:t> </m:t>
                    </m:r>
                    <m:r>
                      <a:rPr lang="en-US" sz="1100" i="1">
                        <a:solidFill>
                          <a:srgbClr val="002060"/>
                        </a:solidFill>
                        <a:effectLst/>
                        <a:latin typeface="Cambria Math" panose="02040503050406030204" pitchFamily="18" charset="0"/>
                        <a:ea typeface="+mn-ea"/>
                        <a:cs typeface="+mn-cs"/>
                      </a:rPr>
                      <m:t>𝑆𝑢𝑟𝑟𝑒𝑛𝑑𝑒𝑟</m:t>
                    </m:r>
                    <m:r>
                      <a:rPr lang="en-US" sz="1100" i="1">
                        <a:solidFill>
                          <a:srgbClr val="002060"/>
                        </a:solidFill>
                        <a:effectLst/>
                        <a:latin typeface="Cambria Math" panose="02040503050406030204" pitchFamily="18" charset="0"/>
                        <a:ea typeface="+mn-ea"/>
                        <a:cs typeface="+mn-cs"/>
                      </a:rPr>
                      <m:t> </m:t>
                    </m:r>
                    <m:r>
                      <a:rPr lang="en-US" sz="1100" i="1">
                        <a:solidFill>
                          <a:srgbClr val="002060"/>
                        </a:solidFill>
                        <a:effectLst/>
                        <a:latin typeface="Cambria Math" panose="02040503050406030204" pitchFamily="18" charset="0"/>
                        <a:ea typeface="+mn-ea"/>
                        <a:cs typeface="+mn-cs"/>
                      </a:rPr>
                      <m:t>𝑉𝑎𝑙𝑢𝑒</m:t>
                    </m:r>
                  </m:oMath>
                </m:oMathPara>
              </a14:m>
              <a:endParaRPr lang="en-US" sz="1100">
                <a:solidFill>
                  <a:srgbClr val="002060"/>
                </a:solidFill>
                <a:effectLst/>
                <a:latin typeface="+mn-lt"/>
                <a:ea typeface="+mn-ea"/>
                <a:cs typeface="+mn-cs"/>
              </a:endParaRPr>
            </a:p>
            <a:p>
              <a:endParaRPr lang="en-US" sz="1100">
                <a:solidFill>
                  <a:srgbClr val="002060"/>
                </a:solidFill>
              </a:endParaRPr>
            </a:p>
          </xdr:txBody>
        </xdr:sp>
      </mc:Choice>
      <mc:Fallback xmlns="">
        <xdr:sp macro="" textlink="">
          <xdr:nvSpPr>
            <xdr:cNvPr id="2" name="TextBox 1"/>
            <xdr:cNvSpPr txBox="1"/>
          </xdr:nvSpPr>
          <xdr:spPr>
            <a:xfrm>
              <a:off x="0" y="770572"/>
              <a:ext cx="9737987" cy="503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i="0">
                  <a:solidFill>
                    <a:srgbClr val="002060"/>
                  </a:solidFill>
                  <a:effectLst/>
                  <a:latin typeface="Cambria Math" panose="02040503050406030204" pitchFamily="18" charset="0"/>
                  <a:ea typeface="+mn-ea"/>
                  <a:cs typeface="+mn-cs"/>
                </a:rPr>
                <a:t>𝑦</a:t>
              </a:r>
              <a:r>
                <a:rPr lang="en-US" sz="1100" i="0">
                  <a:solidFill>
                    <a:srgbClr val="002060"/>
                  </a:solidFill>
                  <a:effectLst/>
                  <a:latin typeface="Cambria Math"/>
                  <a:ea typeface="+mn-ea"/>
                  <a:cs typeface="+mn-cs"/>
                </a:rPr>
                <a:t>(</a:t>
              </a:r>
              <a:r>
                <a:rPr lang="en-US" sz="1100" i="0">
                  <a:solidFill>
                    <a:srgbClr val="002060"/>
                  </a:solidFill>
                  <a:effectLst/>
                  <a:latin typeface="Cambria Math" panose="02040503050406030204" pitchFamily="18" charset="0"/>
                  <a:ea typeface="+mn-ea"/>
                  <a:cs typeface="+mn-cs"/>
                </a:rPr>
                <a:t>𝑠</a:t>
              </a:r>
              <a:r>
                <a:rPr lang="en-US" sz="1100" i="0">
                  <a:solidFill>
                    <a:srgbClr val="002060"/>
                  </a:solidFill>
                  <a:effectLst/>
                  <a:latin typeface="Cambria Math"/>
                  <a:ea typeface="+mn-ea"/>
                  <a:cs typeface="+mn-cs"/>
                </a:rPr>
                <a:t>)</a:t>
              </a:r>
              <a:r>
                <a:rPr lang="en-US" sz="1100" i="0">
                  <a:solidFill>
                    <a:srgbClr val="002060"/>
                  </a:solidFill>
                  <a:effectLst/>
                  <a:latin typeface="Cambria Math" panose="02040503050406030204" pitchFamily="18" charset="0"/>
                  <a:ea typeface="+mn-ea"/>
                  <a:cs typeface="+mn-cs"/>
                </a:rPr>
                <a:t>= 𝛽</a:t>
              </a:r>
              <a:r>
                <a:rPr lang="en-US" sz="1100" i="0">
                  <a:solidFill>
                    <a:srgbClr val="002060"/>
                  </a:solidFill>
                  <a:effectLst/>
                  <a:latin typeface="Cambria Math"/>
                  <a:ea typeface="+mn-ea"/>
                  <a:cs typeface="+mn-cs"/>
                </a:rPr>
                <a:t>_</a:t>
              </a:r>
              <a:r>
                <a:rPr lang="en-US" sz="1100" i="0">
                  <a:solidFill>
                    <a:srgbClr val="002060"/>
                  </a:solidFill>
                  <a:effectLst/>
                  <a:latin typeface="Cambria Math" panose="02040503050406030204" pitchFamily="18" charset="0"/>
                  <a:ea typeface="+mn-ea"/>
                  <a:cs typeface="+mn-cs"/>
                </a:rPr>
                <a:t>1</a:t>
              </a:r>
              <a:r>
                <a:rPr lang="en-US" sz="1100" i="0">
                  <a:solidFill>
                    <a:srgbClr val="002060"/>
                  </a:solidFill>
                  <a:effectLst/>
                  <a:latin typeface="Cambria Math"/>
                  <a:ea typeface="+mn-ea"/>
                  <a:cs typeface="+mn-cs"/>
                </a:rPr>
                <a:t> </a:t>
              </a:r>
              <a:r>
                <a:rPr lang="en-US" sz="1100" i="0">
                  <a:solidFill>
                    <a:srgbClr val="002060"/>
                  </a:solidFill>
                  <a:effectLst/>
                  <a:latin typeface="Cambria Math" panose="02040503050406030204" pitchFamily="18" charset="0"/>
                  <a:ea typeface="+mn-ea"/>
                  <a:cs typeface="+mn-cs"/>
                </a:rPr>
                <a:t> </a:t>
              </a:r>
              <a:r>
                <a:rPr lang="en-US" sz="1100" i="0">
                  <a:solidFill>
                    <a:srgbClr val="002060"/>
                  </a:solidFill>
                  <a:effectLst/>
                  <a:latin typeface="Cambria Math"/>
                  <a:ea typeface="+mn-ea"/>
                  <a:cs typeface="+mn-cs"/>
                </a:rPr>
                <a:t>(</a:t>
              </a:r>
              <a:r>
                <a:rPr lang="en-US" sz="1100" i="0">
                  <a:solidFill>
                    <a:srgbClr val="002060"/>
                  </a:solidFill>
                  <a:effectLst/>
                  <a:latin typeface="Cambria Math" panose="02040503050406030204" pitchFamily="18" charset="0"/>
                  <a:ea typeface="+mn-ea"/>
                  <a:cs typeface="+mn-cs"/>
                </a:rPr>
                <a:t>𝐼𝑛𝑠𝑢𝑟𝑒𝑑 𝑉𝑜𝑙𝑢𝑚𝑒 (′000)∗𝑃𝑟𝑒𝑚𝑖𝑢𝑚 𝑃𝑎𝑦𝑚𝑒𝑛𝑡 𝑃𝑒𝑟𝑖𝑜𝑑</a:t>
              </a:r>
              <a:r>
                <a:rPr lang="en-US" sz="1100" i="0">
                  <a:solidFill>
                    <a:srgbClr val="002060"/>
                  </a:solidFill>
                  <a:effectLst/>
                  <a:latin typeface="Cambria Math"/>
                  <a:ea typeface="+mn-ea"/>
                  <a:cs typeface="+mn-cs"/>
                </a:rPr>
                <a:t>)/(</a:t>
              </a:r>
              <a:r>
                <a:rPr lang="en-US" sz="1100" i="0">
                  <a:solidFill>
                    <a:srgbClr val="002060"/>
                  </a:solidFill>
                  <a:effectLst/>
                  <a:latin typeface="Cambria Math" panose="02040503050406030204" pitchFamily="18" charset="0"/>
                  <a:ea typeface="+mn-ea"/>
                  <a:cs typeface="+mn-cs"/>
                </a:rPr>
                <a:t>𝐴𝑛𝑛𝑢𝑎𝑙 𝑃𝑟𝑒𝑚𝑖𝑢𝑚</a:t>
              </a:r>
              <a:r>
                <a:rPr lang="en-US" sz="1100" i="0">
                  <a:solidFill>
                    <a:srgbClr val="002060"/>
                  </a:solidFill>
                  <a:effectLst/>
                  <a:latin typeface="Cambria Math"/>
                  <a:ea typeface="+mn-ea"/>
                  <a:cs typeface="+mn-cs"/>
                </a:rPr>
                <a:t>)</a:t>
              </a:r>
              <a:r>
                <a:rPr lang="en-US" sz="1100" i="0">
                  <a:solidFill>
                    <a:srgbClr val="002060"/>
                  </a:solidFill>
                  <a:effectLst/>
                  <a:latin typeface="Cambria Math" panose="02040503050406030204" pitchFamily="18" charset="0"/>
                  <a:ea typeface="+mn-ea"/>
                  <a:cs typeface="+mn-cs"/>
                </a:rPr>
                <a:t>+𝛽</a:t>
              </a:r>
              <a:r>
                <a:rPr lang="en-US" sz="1100" i="0">
                  <a:solidFill>
                    <a:srgbClr val="002060"/>
                  </a:solidFill>
                  <a:effectLst/>
                  <a:latin typeface="Cambria Math"/>
                  <a:ea typeface="+mn-ea"/>
                  <a:cs typeface="+mn-cs"/>
                </a:rPr>
                <a:t>_</a:t>
              </a:r>
              <a:r>
                <a:rPr lang="en-US" sz="1100" i="0">
                  <a:solidFill>
                    <a:srgbClr val="002060"/>
                  </a:solidFill>
                  <a:effectLst/>
                  <a:latin typeface="Cambria Math" panose="02040503050406030204" pitchFamily="18" charset="0"/>
                  <a:ea typeface="+mn-ea"/>
                  <a:cs typeface="+mn-cs"/>
                </a:rPr>
                <a:t>2  </a:t>
              </a:r>
              <a:r>
                <a:rPr lang="en-US" sz="1100" b="0" i="0">
                  <a:solidFill>
                    <a:srgbClr val="002060"/>
                  </a:solidFill>
                  <a:effectLst/>
                  <a:latin typeface="Cambria Math" panose="02040503050406030204" pitchFamily="18" charset="0"/>
                  <a:ea typeface="+mn-ea"/>
                  <a:cs typeface="+mn-cs"/>
                </a:rPr>
                <a:t>𝐴𝑔𝑒 𝐹𝑢𝑛𝑐𝑡𝑖𝑜𝑛+ </a:t>
              </a:r>
              <a:r>
                <a:rPr lang="en-US" sz="1100" i="0">
                  <a:solidFill>
                    <a:srgbClr val="002060"/>
                  </a:solidFill>
                  <a:effectLst/>
                  <a:latin typeface="Cambria Math" panose="02040503050406030204" pitchFamily="18" charset="0"/>
                  <a:ea typeface="+mn-ea"/>
                  <a:cs typeface="+mn-cs"/>
                </a:rPr>
                <a:t>𝛽</a:t>
              </a:r>
              <a:r>
                <a:rPr lang="en-US" sz="1100" i="0">
                  <a:solidFill>
                    <a:srgbClr val="002060"/>
                  </a:solidFill>
                  <a:effectLst/>
                  <a:latin typeface="Cambria Math"/>
                  <a:ea typeface="+mn-ea"/>
                  <a:cs typeface="+mn-cs"/>
                </a:rPr>
                <a:t>_</a:t>
              </a:r>
              <a:r>
                <a:rPr lang="en-US" sz="1100" i="0">
                  <a:solidFill>
                    <a:srgbClr val="002060"/>
                  </a:solidFill>
                  <a:effectLst/>
                  <a:latin typeface="Cambria Math" panose="02040503050406030204" pitchFamily="18" charset="0"/>
                  <a:ea typeface="+mn-ea"/>
                  <a:cs typeface="+mn-cs"/>
                </a:rPr>
                <a:t>3   </a:t>
              </a:r>
              <a:r>
                <a:rPr lang="en-US" sz="1100" i="0">
                  <a:solidFill>
                    <a:srgbClr val="002060"/>
                  </a:solidFill>
                  <a:effectLst/>
                  <a:latin typeface="Cambria Math"/>
                  <a:ea typeface="+mn-ea"/>
                  <a:cs typeface="+mn-cs"/>
                </a:rPr>
                <a:t>(</a:t>
              </a:r>
              <a:r>
                <a:rPr lang="en-US" sz="1100" i="0">
                  <a:solidFill>
                    <a:srgbClr val="002060"/>
                  </a:solidFill>
                  <a:effectLst/>
                  <a:latin typeface="Cambria Math" panose="02040503050406030204" pitchFamily="18" charset="0"/>
                  <a:ea typeface="+mn-ea"/>
                  <a:cs typeface="+mn-cs"/>
                </a:rPr>
                <a:t>𝐴𝑡𝑡𝑎𝑖𝑛𝑒𝑑 𝐴𝑔𝑒∗𝐼𝑛𝑠𝑢𝑟𝑒𝑑 𝑉𝑜𝑙𝑢𝑚𝑒 (′000)</a:t>
              </a:r>
              <a:r>
                <a:rPr lang="en-US" sz="1100" i="0">
                  <a:solidFill>
                    <a:srgbClr val="002060"/>
                  </a:solidFill>
                  <a:effectLst/>
                  <a:latin typeface="Cambria Math"/>
                  <a:ea typeface="+mn-ea"/>
                  <a:cs typeface="+mn-cs"/>
                </a:rPr>
                <a:t>)/</a:t>
              </a:r>
              <a:r>
                <a:rPr lang="en-US" sz="1100" i="0">
                  <a:solidFill>
                    <a:srgbClr val="002060"/>
                  </a:solidFill>
                  <a:effectLst/>
                  <a:latin typeface="Cambria Math" panose="02040503050406030204" pitchFamily="18" charset="0"/>
                  <a:ea typeface="+mn-ea"/>
                  <a:cs typeface="+mn-cs"/>
                </a:rPr>
                <a:t>1000+ 𝛽</a:t>
              </a:r>
              <a:r>
                <a:rPr lang="en-US" sz="1100" i="0">
                  <a:solidFill>
                    <a:srgbClr val="002060"/>
                  </a:solidFill>
                  <a:effectLst/>
                  <a:latin typeface="Cambria Math"/>
                  <a:ea typeface="+mn-ea"/>
                  <a:cs typeface="+mn-cs"/>
                </a:rPr>
                <a:t>_</a:t>
              </a:r>
              <a:r>
                <a:rPr lang="en-US" sz="1100" i="0">
                  <a:solidFill>
                    <a:srgbClr val="002060"/>
                  </a:solidFill>
                  <a:effectLst/>
                  <a:latin typeface="Cambria Math" panose="02040503050406030204" pitchFamily="18" charset="0"/>
                  <a:ea typeface="+mn-ea"/>
                  <a:cs typeface="+mn-cs"/>
                </a:rPr>
                <a:t>4  𝐶𝑎𝑠ℎ 𝑆𝑢𝑟𝑟𝑒𝑛𝑑𝑒𝑟 𝑉𝑎𝑙𝑢𝑒</a:t>
              </a:r>
              <a:endParaRPr lang="en-US" sz="1100">
                <a:solidFill>
                  <a:srgbClr val="002060"/>
                </a:solidFill>
                <a:effectLst/>
                <a:latin typeface="+mn-lt"/>
                <a:ea typeface="+mn-ea"/>
                <a:cs typeface="+mn-cs"/>
              </a:endParaRPr>
            </a:p>
            <a:p>
              <a:endParaRPr lang="en-US" sz="1100">
                <a:solidFill>
                  <a:srgbClr val="002060"/>
                </a:solidFill>
              </a:endParaRPr>
            </a:p>
          </xdr:txBody>
        </xdr:sp>
      </mc:Fallback>
    </mc:AlternateContent>
    <xdr:clientData/>
  </xdr:oneCellAnchor>
  <xdr:oneCellAnchor>
    <xdr:from>
      <xdr:col>2</xdr:col>
      <xdr:colOff>762000</xdr:colOff>
      <xdr:row>7</xdr:row>
      <xdr:rowOff>95250</xdr:rowOff>
    </xdr:from>
    <xdr:ext cx="2773130" cy="439608"/>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0B00-000003000000}"/>
                </a:ext>
              </a:extLst>
            </xdr:cNvPr>
            <xdr:cNvSpPr txBox="1"/>
          </xdr:nvSpPr>
          <xdr:spPr>
            <a:xfrm>
              <a:off x="1699260" y="1322070"/>
              <a:ext cx="2773130" cy="4396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solidFill>
                          <a:srgbClr val="002060"/>
                        </a:solidFill>
                        <a:latin typeface="Cambria Math" panose="02040503050406030204" pitchFamily="18" charset="0"/>
                      </a:rPr>
                      <m:t>𝐴𝑔𝑒</m:t>
                    </m:r>
                    <m:r>
                      <a:rPr lang="en-US" sz="1100" b="0" i="1">
                        <a:solidFill>
                          <a:srgbClr val="002060"/>
                        </a:solidFill>
                        <a:latin typeface="Cambria Math" panose="02040503050406030204" pitchFamily="18" charset="0"/>
                      </a:rPr>
                      <m:t> </m:t>
                    </m:r>
                    <m:r>
                      <a:rPr lang="en-US" sz="1100" b="0" i="1">
                        <a:solidFill>
                          <a:srgbClr val="002060"/>
                        </a:solidFill>
                        <a:latin typeface="Cambria Math" panose="02040503050406030204" pitchFamily="18" charset="0"/>
                      </a:rPr>
                      <m:t>𝐹𝑢𝑛𝑐𝑡𝑖𝑜𝑛</m:t>
                    </m:r>
                    <m:r>
                      <a:rPr lang="en-US" sz="1100" b="0" i="1">
                        <a:solidFill>
                          <a:srgbClr val="002060"/>
                        </a:solidFill>
                        <a:latin typeface="Cambria Math" panose="02040503050406030204" pitchFamily="18" charset="0"/>
                      </a:rPr>
                      <m:t>= </m:t>
                    </m:r>
                    <m:d>
                      <m:dPr>
                        <m:begChr m:val="{"/>
                        <m:endChr m:val=""/>
                        <m:ctrlPr>
                          <a:rPr lang="en-US" sz="1100" b="0" i="1">
                            <a:solidFill>
                              <a:srgbClr val="002060"/>
                            </a:solidFill>
                            <a:latin typeface="Cambria Math" panose="02040503050406030204" pitchFamily="18" charset="0"/>
                          </a:rPr>
                        </m:ctrlPr>
                      </m:dPr>
                      <m:e>
                        <m:eqArr>
                          <m:eqArrPr>
                            <m:ctrlPr>
                              <a:rPr lang="en-US" sz="1100" b="0" i="1">
                                <a:solidFill>
                                  <a:srgbClr val="002060"/>
                                </a:solidFill>
                                <a:latin typeface="Cambria Math" panose="02040503050406030204" pitchFamily="18" charset="0"/>
                              </a:rPr>
                            </m:ctrlPr>
                          </m:eqArrPr>
                          <m:e>
                            <m:r>
                              <a:rPr lang="en-US" sz="1100" b="0" i="1">
                                <a:solidFill>
                                  <a:srgbClr val="002060"/>
                                </a:solidFill>
                                <a:latin typeface="Cambria Math" panose="02040503050406030204" pitchFamily="18" charset="0"/>
                              </a:rPr>
                              <m:t>𝐼𝑓</m:t>
                            </m:r>
                            <m:r>
                              <a:rPr lang="en-US" sz="1100" b="0" i="1">
                                <a:solidFill>
                                  <a:srgbClr val="002060"/>
                                </a:solidFill>
                                <a:latin typeface="Cambria Math" panose="02040503050406030204" pitchFamily="18" charset="0"/>
                              </a:rPr>
                              <m:t> </m:t>
                            </m:r>
                            <m:r>
                              <a:rPr lang="en-US" sz="1100" b="0" i="1">
                                <a:solidFill>
                                  <a:srgbClr val="002060"/>
                                </a:solidFill>
                                <a:latin typeface="Cambria Math" panose="02040503050406030204" pitchFamily="18" charset="0"/>
                              </a:rPr>
                              <m:t>𝑚𝑎𝑙𝑒</m:t>
                            </m:r>
                            <m:r>
                              <a:rPr lang="en-US" sz="1100" b="0" i="1">
                                <a:solidFill>
                                  <a:srgbClr val="002060"/>
                                </a:solidFill>
                                <a:latin typeface="Cambria Math" panose="02040503050406030204" pitchFamily="18" charset="0"/>
                              </a:rPr>
                              <m:t>:  </m:t>
                            </m:r>
                            <m:sSup>
                              <m:sSupPr>
                                <m:ctrlPr>
                                  <a:rPr lang="en-US" sz="1100" b="0" i="1">
                                    <a:solidFill>
                                      <a:srgbClr val="002060"/>
                                    </a:solidFill>
                                    <a:latin typeface="Cambria Math" panose="02040503050406030204" pitchFamily="18" charset="0"/>
                                  </a:rPr>
                                </m:ctrlPr>
                              </m:sSupPr>
                              <m:e>
                                <m:r>
                                  <a:rPr lang="en-US" sz="1100" b="0" i="1">
                                    <a:solidFill>
                                      <a:srgbClr val="002060"/>
                                    </a:solidFill>
                                    <a:effectLst/>
                                    <a:latin typeface="Cambria Math" panose="02040503050406030204" pitchFamily="18" charset="0"/>
                                    <a:ea typeface="+mn-ea"/>
                                    <a:cs typeface="+mn-cs"/>
                                  </a:rPr>
                                  <m:t>(</m:t>
                                </m:r>
                                <m:r>
                                  <a:rPr lang="en-US" sz="1100" b="0" i="1">
                                    <a:solidFill>
                                      <a:srgbClr val="002060"/>
                                    </a:solidFill>
                                    <a:effectLst/>
                                    <a:latin typeface="Cambria Math" panose="02040503050406030204" pitchFamily="18" charset="0"/>
                                    <a:ea typeface="+mn-ea"/>
                                    <a:cs typeface="+mn-cs"/>
                                  </a:rPr>
                                  <m:t>𝐴𝑡𝑡𝑎𝑖𝑛𝑒𝑑</m:t>
                                </m:r>
                                <m:r>
                                  <a:rPr lang="en-US" sz="1100" b="0" i="1">
                                    <a:solidFill>
                                      <a:srgbClr val="002060"/>
                                    </a:solidFill>
                                    <a:effectLst/>
                                    <a:latin typeface="Cambria Math" panose="02040503050406030204" pitchFamily="18" charset="0"/>
                                    <a:ea typeface="+mn-ea"/>
                                    <a:cs typeface="+mn-cs"/>
                                  </a:rPr>
                                  <m:t> </m:t>
                                </m:r>
                                <m:r>
                                  <a:rPr lang="en-US" sz="1100" b="0" i="1">
                                    <a:solidFill>
                                      <a:srgbClr val="002060"/>
                                    </a:solidFill>
                                    <a:effectLst/>
                                    <a:latin typeface="Cambria Math" panose="02040503050406030204" pitchFamily="18" charset="0"/>
                                    <a:ea typeface="+mn-ea"/>
                                    <a:cs typeface="+mn-cs"/>
                                  </a:rPr>
                                  <m:t>𝐴𝑔𝑒</m:t>
                                </m:r>
                                <m:r>
                                  <a:rPr lang="en-US" sz="1100" b="0" i="1">
                                    <a:solidFill>
                                      <a:srgbClr val="002060"/>
                                    </a:solidFill>
                                    <a:effectLst/>
                                    <a:latin typeface="Cambria Math" panose="02040503050406030204" pitchFamily="18" charset="0"/>
                                    <a:ea typeface="+mn-ea"/>
                                    <a:cs typeface="+mn-cs"/>
                                  </a:rPr>
                                  <m:t>)</m:t>
                                </m:r>
                              </m:e>
                              <m:sup>
                                <m:r>
                                  <a:rPr lang="en-US" sz="1100" b="0" i="1">
                                    <a:solidFill>
                                      <a:srgbClr val="002060"/>
                                    </a:solidFill>
                                    <a:latin typeface="Cambria Math" panose="02040503050406030204" pitchFamily="18" charset="0"/>
                                  </a:rPr>
                                  <m:t>2</m:t>
                                </m:r>
                              </m:sup>
                            </m:sSup>
                          </m:e>
                          <m:e>
                            <m:r>
                              <a:rPr lang="en-US" sz="1100" b="0" i="1">
                                <a:solidFill>
                                  <a:srgbClr val="002060"/>
                                </a:solidFill>
                                <a:latin typeface="Cambria Math" panose="02040503050406030204" pitchFamily="18" charset="0"/>
                              </a:rPr>
                              <m:t>𝐼𝑓</m:t>
                            </m:r>
                            <m:r>
                              <a:rPr lang="en-US" sz="1100" b="0" i="1">
                                <a:solidFill>
                                  <a:srgbClr val="002060"/>
                                </a:solidFill>
                                <a:latin typeface="Cambria Math" panose="02040503050406030204" pitchFamily="18" charset="0"/>
                              </a:rPr>
                              <m:t> </m:t>
                            </m:r>
                            <m:r>
                              <a:rPr lang="en-US" sz="1100" b="0" i="1">
                                <a:solidFill>
                                  <a:srgbClr val="002060"/>
                                </a:solidFill>
                                <a:latin typeface="Cambria Math" panose="02040503050406030204" pitchFamily="18" charset="0"/>
                              </a:rPr>
                              <m:t>𝑓𝑒𝑚𝑎𝑙𝑒</m:t>
                            </m:r>
                            <m:r>
                              <a:rPr lang="en-US" sz="1100" b="0" i="1">
                                <a:solidFill>
                                  <a:srgbClr val="002060"/>
                                </a:solidFill>
                                <a:latin typeface="Cambria Math" panose="02040503050406030204" pitchFamily="18" charset="0"/>
                              </a:rPr>
                              <m:t>:  0                          </m:t>
                            </m:r>
                          </m:e>
                        </m:eqArr>
                      </m:e>
                    </m:d>
                  </m:oMath>
                </m:oMathPara>
              </a14:m>
              <a:endParaRPr lang="en-US" sz="1100">
                <a:solidFill>
                  <a:srgbClr val="002060"/>
                </a:solidFill>
              </a:endParaRPr>
            </a:p>
          </xdr:txBody>
        </xdr:sp>
      </mc:Choice>
      <mc:Fallback xmlns="">
        <xdr:sp macro="" textlink="">
          <xdr:nvSpPr>
            <xdr:cNvPr id="3" name="TextBox 2"/>
            <xdr:cNvSpPr txBox="1"/>
          </xdr:nvSpPr>
          <xdr:spPr>
            <a:xfrm>
              <a:off x="1699260" y="1322070"/>
              <a:ext cx="2773130" cy="4396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b="0" i="0">
                  <a:solidFill>
                    <a:srgbClr val="002060"/>
                  </a:solidFill>
                  <a:latin typeface="Cambria Math" panose="02040503050406030204" pitchFamily="18" charset="0"/>
                </a:rPr>
                <a:t>𝐴𝑔𝑒 𝐹𝑢𝑛𝑐𝑡𝑖𝑜𝑛= </a:t>
              </a:r>
              <a:r>
                <a:rPr lang="en-US" sz="1100" b="0" i="0">
                  <a:solidFill>
                    <a:srgbClr val="002060"/>
                  </a:solidFill>
                  <a:latin typeface="Cambria Math"/>
                </a:rPr>
                <a:t>{█(</a:t>
              </a:r>
              <a:r>
                <a:rPr lang="en-US" sz="1100" b="0" i="0">
                  <a:solidFill>
                    <a:srgbClr val="002060"/>
                  </a:solidFill>
                  <a:latin typeface="Cambria Math" panose="02040503050406030204" pitchFamily="18" charset="0"/>
                </a:rPr>
                <a:t>𝐼𝑓 𝑚𝑎𝑙𝑒:  </a:t>
              </a:r>
              <a:r>
                <a:rPr lang="en-US" sz="1100" b="0" i="0">
                  <a:solidFill>
                    <a:srgbClr val="002060"/>
                  </a:solidFill>
                  <a:latin typeface="Cambria Math"/>
                </a:rPr>
                <a:t>〖</a:t>
              </a:r>
              <a:r>
                <a:rPr lang="en-US" sz="1100" b="0" i="0">
                  <a:solidFill>
                    <a:srgbClr val="002060"/>
                  </a:solidFill>
                  <a:effectLst/>
                  <a:latin typeface="Cambria Math" panose="02040503050406030204" pitchFamily="18" charset="0"/>
                  <a:ea typeface="+mn-ea"/>
                  <a:cs typeface="+mn-cs"/>
                </a:rPr>
                <a:t>(𝐴𝑡𝑡𝑎𝑖𝑛𝑒𝑑 𝐴𝑔𝑒)</a:t>
              </a:r>
              <a:r>
                <a:rPr lang="en-US" sz="1100" b="0" i="0">
                  <a:solidFill>
                    <a:srgbClr val="002060"/>
                  </a:solidFill>
                  <a:effectLst/>
                  <a:latin typeface="Cambria Math"/>
                  <a:ea typeface="+mn-ea"/>
                  <a:cs typeface="+mn-cs"/>
                </a:rPr>
                <a:t>〗^</a:t>
              </a:r>
              <a:r>
                <a:rPr lang="en-US" sz="1100" b="0" i="0">
                  <a:solidFill>
                    <a:srgbClr val="002060"/>
                  </a:solidFill>
                  <a:latin typeface="Cambria Math" panose="02040503050406030204" pitchFamily="18" charset="0"/>
                </a:rPr>
                <a:t>2</a:t>
              </a:r>
              <a:r>
                <a:rPr lang="en-US" sz="1100" b="0" i="0">
                  <a:solidFill>
                    <a:srgbClr val="002060"/>
                  </a:solidFill>
                  <a:latin typeface="Cambria Math"/>
                </a:rPr>
                <a:t>@</a:t>
              </a:r>
              <a:r>
                <a:rPr lang="en-US" sz="1100" b="0" i="0">
                  <a:solidFill>
                    <a:srgbClr val="002060"/>
                  </a:solidFill>
                  <a:latin typeface="Cambria Math" panose="02040503050406030204" pitchFamily="18" charset="0"/>
                </a:rPr>
                <a:t>𝐼𝑓 𝑓𝑒𝑚𝑎𝑙𝑒:  0                          </a:t>
              </a:r>
              <a:r>
                <a:rPr lang="en-US" sz="1100" b="0" i="0">
                  <a:solidFill>
                    <a:srgbClr val="002060"/>
                  </a:solidFill>
                  <a:latin typeface="Cambria Math"/>
                </a:rPr>
                <a:t>)┤</a:t>
              </a:r>
              <a:endParaRPr lang="en-US" sz="1100">
                <a:solidFill>
                  <a:srgbClr val="002060"/>
                </a:solidFill>
              </a:endParaRPr>
            </a:p>
          </xdr:txBody>
        </xdr:sp>
      </mc:Fallback>
    </mc:AlternateContent>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eliz/Downloads/IO5_CF_GR_v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jeliz/Downloads/IO5_YZ_GR_v3.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krwon/Downloads/BigBen_Financials-2020%20updated_07.26.2020_%20for%20FD%20(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jeliz/Downloads/2020%20CFEFD%20-%20Rubric%20Template.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krwon/Downloads/Frenz%20Coffee%20Franchise%20Model%20with%20CS%20financials_2020_01.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yllabus list"/>
      <sheetName val="template"/>
      <sheetName val="Rubric for part C"/>
      <sheetName val="Data for part C"/>
      <sheetName val="Ryan's attempt"/>
      <sheetName val="Ryan's attempt (solver)"/>
    </sheetNames>
    <sheetDataSet>
      <sheetData sheetId="0">
        <row r="4">
          <cell r="B4" t="str">
            <v>CFEFD-S1-01-21 Jonathan Berk and Peter Demarzo, Corporate Finance, Fifth Edition, Ch 8: Fundamentals of Capital Budgeting (background)</v>
          </cell>
        </row>
        <row r="5">
          <cell r="B5" t="str">
            <v>CFEFD-S1-02-21 Jonathan Berk and Peter Demarzo, Corporate Finance, Fifth Edition, Ch 18: Capital Budgeting and Valuation with Leverage</v>
          </cell>
        </row>
        <row r="6">
          <cell r="B6" t="str">
            <v>CFEFD-S1-03-21 Jonathan Berk and Peter Demarzo, Corporate Finance, Fifth Edition, Ch 22: Real Options</v>
          </cell>
        </row>
        <row r="7">
          <cell r="B7" t="str">
            <v>CFEFD-S1-04-21 Jonathan Berk and Peter Demarzo, Corporate Finance, Fifth Edition, Ch 25: Leasing</v>
          </cell>
        </row>
        <row r="8">
          <cell r="B8" t="str">
            <v>CFEFD-S1-05-21 Jonathan Berk and Peter Demarzo, Corporate Finance, Fifth Edition, Ch 27: Short Term Financial Planning</v>
          </cell>
        </row>
        <row r="9">
          <cell r="B9" t="str">
            <v>CFEFD-S1-06-21 Jonathan Berk and Peter Demarzo, Corporate Finance, Fifth Edition, Ch 28: Mergers and Acquisitions</v>
          </cell>
        </row>
        <row r="10">
          <cell r="B10" t="str">
            <v>CFEFD-S1-07-21 Jonathan Berk and Peter Demarzo, Corporate Finance, Fifth Edition, Ch 31 International Corporate Finance</v>
          </cell>
        </row>
        <row r="11">
          <cell r="B11" t="str">
            <v>CFEFD-S1-08-21 Handbook of Corporate Finance: Empirical Corporate Finance, Ch. 10</v>
          </cell>
        </row>
        <row r="12">
          <cell r="B12" t="str">
            <v xml:space="preserve">CFEFD-S1-09-21 Aswath Damodaran, Damodaran on Valuation, Ch 15: The Value of Synergy </v>
          </cell>
        </row>
        <row r="13">
          <cell r="B13" t="str">
            <v>CFEFD-S1-10-21 Dean LeBaron and Lawrence S. Speidell, Why Are the Parts Worth More than the Sum? "Chop Shop", A Corporate Valuation Model (p80-100)</v>
          </cell>
        </row>
        <row r="14">
          <cell r="B14" t="str">
            <v>CFEFD-S1-11-21 Corporate Value Creation, Governance and Privatisation, Ch 4</v>
          </cell>
        </row>
        <row r="15">
          <cell r="B15" t="str">
            <v>CFEFD-S1-12-21 Hurdle Rates, Cost of Capital &amp; Capital Structure: CFO Spotlight</v>
          </cell>
        </row>
        <row r="16">
          <cell r="B16" t="str">
            <v>CFEFD-S1-13-21 Capital Structure, Executive Compensation, and Investment Efficiency</v>
          </cell>
        </row>
        <row r="17">
          <cell r="B17" t="str">
            <v>CFEFD-S2-14-21 Robinson et al., International Financial Statement Analysis 4th Ed, Ch. 6 Financial Analysis Techniques</v>
          </cell>
        </row>
        <row r="18">
          <cell r="B18" t="str">
            <v>CFEFD-S2-15-21 Robinson et al., International Financial Statement Analysis 4th Ed, Ch. 9 Income Taxes</v>
          </cell>
        </row>
        <row r="19">
          <cell r="B19" t="str">
            <v>CFEFD-S2-16-21 Robinson et al., International Financial Statement Analysis 4th Ed, Ch. 11 Financial Reporting Quality</v>
          </cell>
        </row>
        <row r="20">
          <cell r="B20" t="str">
            <v>CFEFD-S2-17-21 Robinson et al., International Financial Statement Analysis 4th Ed, Ch. 15 Multinational Operations</v>
          </cell>
        </row>
        <row r="21">
          <cell r="B21" t="str">
            <v>CFEFD-S2-18-21 Robinson et al., International Financial Statement Analysis 4th Ed, Ch. 17 Evaluating Quality of Financial Reports (Section 1-6 Only)</v>
          </cell>
        </row>
        <row r="22">
          <cell r="B22" t="str">
            <v>CFEFD-S3-19-21 Zimmerman, Accounting for Decision Making and Control 10th Ed, Ch 4: Organizational Architecture</v>
          </cell>
        </row>
        <row r="23">
          <cell r="B23" t="str">
            <v>CFEFD-S3-20-21 Zimmerman, Accounting for Decision Making and Control 10th Ed, Ch 5: Responsibility Accounting and Transfer Pricing</v>
          </cell>
        </row>
        <row r="24">
          <cell r="B24" t="str">
            <v>CFEFD-S3-21-21 Zimmerman, Accounting for Decision Making and Control 10th Ed, Ch 7: Cost Allocation: Theory</v>
          </cell>
        </row>
        <row r="25">
          <cell r="B25" t="str">
            <v>CFEFD-S3-22-21 Zimmerman, Accounting for Decision Making and Control 10th Ed, Ch 9: Absorption Cost Systems</v>
          </cell>
        </row>
        <row r="26">
          <cell r="B26" t="str">
            <v>CFEFD-S3-23-21 Zimmerman, Accounting for Decision Making and Control 10th Ed, Ch 10: Criticisms of Absorption Cost Systems: Incentive to Overproduce</v>
          </cell>
        </row>
        <row r="27">
          <cell r="B27" t="str">
            <v>CFEFD-S3-24-21 Zimmerman, Accounting for Decision Making and Control 10th Ed, Ch 11: Criticisms of Absorption Cost Systems: Inaccurate Product Costs</v>
          </cell>
        </row>
        <row r="28">
          <cell r="B28" t="str">
            <v>CFEFD-S3-25-21 Zimmerman, Accounting for Decision Making and Control 10th Ed Ch 12: Standard Costs: Direct Labor and Materials</v>
          </cell>
        </row>
        <row r="29">
          <cell r="B29" t="str">
            <v>CFEFD-S3-26-21 Zimmerman, Accounting for Decision Making and Control 10th Ed, Ch 13: Overhead and Marketing Variances</v>
          </cell>
        </row>
        <row r="30">
          <cell r="B30" t="str">
            <v>CFEFD-S3-27-21 Product Costing In Service Organizations</v>
          </cell>
        </row>
        <row r="31">
          <cell r="B31" t="str">
            <v>CFEFD-S3-28-21 ABC and Life Insurance Industry</v>
          </cell>
        </row>
        <row r="32">
          <cell r="B32" t="str">
            <v>CFEFD-S4-29-21 Lam, Implementing Enterprise Risk Management from Methods to Applications, Ch 3: Performance-based continuous ERM (excl. introduction and phase three sections)</v>
          </cell>
        </row>
        <row r="33">
          <cell r="B33" t="str">
            <v>CFEFD-S4-30-21 Lam, Implementing Enterprise Risk Management from Methods to Applications, Ch 5: The ERM Project (excl. appendices)</v>
          </cell>
        </row>
        <row r="34">
          <cell r="B34" t="str">
            <v>CFEFD-S4-31-21 Lam, Implementing Enterprise Risk Management from Methods to Applications, Ch 9: Role of the Board</v>
          </cell>
        </row>
        <row r="35">
          <cell r="B35" t="str">
            <v>CFEFD-S4-32-21 Lam, Implementing Enterprise Risk Management from Methods to Applications, Ch 16: Risk-Based Performance Management</v>
          </cell>
        </row>
        <row r="36">
          <cell r="B36" t="str">
            <v>CFEFD-S4-33-21 Lam, Implementing Enterprise Risk Management from Methods to Applications, Ch 17: Integration of KPIs and KRIs</v>
          </cell>
        </row>
        <row r="37">
          <cell r="B37" t="str">
            <v>CFEFD-S4-34-21 Lam, Implementing Enterprise Risk Management from Methods to Applications, Ch 18: ERM Dashboard Reporting</v>
          </cell>
        </row>
        <row r="38">
          <cell r="B38" t="str">
            <v>CFEFD-S4-35-21 Lam, Implementing Enterprise Risk Management from Methods to Applications, Ch 19: Feedback Loops (starting at ERM Performance Feedback Loop)</v>
          </cell>
        </row>
        <row r="39">
          <cell r="B39" t="str">
            <v>CFEFD-S4-36-21 Sweeting, Financial Enterprise Risk Management, Ch 19: Risk Frameworks</v>
          </cell>
        </row>
        <row r="40">
          <cell r="B40" t="str">
            <v>CFEFD-S4-37-21 Sweeting, Financial Enterprise Risk Management, Ch 20: Case Studies</v>
          </cell>
        </row>
        <row r="41">
          <cell r="B41" t="str">
            <v>CFEFD-S4-38-21 Managing Business Process Flows, Ch 1: Products, Processes, and Performance</v>
          </cell>
        </row>
        <row r="42">
          <cell r="B42" t="str">
            <v>CFEFD-S4-39-21 Managing Business Process Flows, Ch 2: Operations Strategy and Management</v>
          </cell>
        </row>
        <row r="43">
          <cell r="B43" t="str">
            <v>CFEFD-S4-40-21 Trainer &amp; Cummins, Securitization, Insurance, and Reinsurance</v>
          </cell>
        </row>
        <row r="44">
          <cell r="B44" t="str">
            <v>CFEFD-S4-41-21 An Analysis of Delta Air Lines' Oil Refinery Acquisition</v>
          </cell>
        </row>
        <row r="45">
          <cell r="B45" t="str">
            <v>CFEFD-S4-42-21 Vakharia and Yenipazarli, Managing Supply Chain Disruptions, sections 2-5</v>
          </cell>
        </row>
        <row r="46">
          <cell r="B46" t="str">
            <v>CFEFD-S4-60-21 Bohme et al., A Fundamental Approach to Cyber Risk Analysis</v>
          </cell>
        </row>
        <row r="47">
          <cell r="B47" t="str">
            <v>CFEFD-S4-43-21 Foundations of Airline Finance: Methodology and Practice, Ch 11 (p482-510)</v>
          </cell>
        </row>
        <row r="48">
          <cell r="B48" t="str">
            <v>CFEFD-S4-61-21 Bravo and Díaz-Giménez, Is longevity an insurable risk? Hedging the unhedgeable</v>
          </cell>
        </row>
        <row r="49">
          <cell r="B49" t="str">
            <v>CFEFD-S5-44-21 Hubbard, How to Measure Anything 3rd Ed, Ch 9: Sampling Reality: How Observing Some Things Tells Us About All Things</v>
          </cell>
        </row>
        <row r="50">
          <cell r="B50" t="str">
            <v>CFEFD-S5-45-21 Hubbard, How to Measure Anything 3rd Ed, Ch 14: A Universal Measurement Method: Applied Information Economics</v>
          </cell>
        </row>
        <row r="51">
          <cell r="B51" t="str">
            <v>CFEFD-S5-46-21 Dowd, Measuring Market Risk 2nd ed, Ch 9 Applications of Stochastic Risk Measurement Methods</v>
          </cell>
        </row>
        <row r="52">
          <cell r="B52" t="str">
            <v xml:space="preserve">CFEFD-S5-47-21 Dowd, Measuring Market Risk 2nd ed, Ch 13 Stress Testing </v>
          </cell>
        </row>
        <row r="53">
          <cell r="B53" t="str">
            <v>CFEFD-S5-48-21 Dowd, Measuring Market Risk 2nd ed, Ch 15 Back Testing Market Risk Models</v>
          </cell>
        </row>
        <row r="54">
          <cell r="B54" t="str">
            <v>CFEFD-S5-49-21 Dowd, Measuring Market Risk 2nd ed, Ch 16 Model Risk</v>
          </cell>
        </row>
        <row r="55">
          <cell r="B55" t="str">
            <v>CFEFD-S5-50-21 Kelleher, Mac Namee, and D'Arcy, Fundamentals of Machine Learning for Predictive Analytics 2nd Ed, Ch. 2 Data to Insights to Decisions (background)</v>
          </cell>
        </row>
        <row r="56">
          <cell r="B56" t="str">
            <v>CFEFD-S5-51-21 Kelleher, Mac Namee, and D'Arcy, Fundamentals of Machine Learning for Predictive Analytics 2nd Ed, Ch. 3 Data Exploration (background)</v>
          </cell>
        </row>
        <row r="57">
          <cell r="B57" t="str">
            <v>CFEFD-S5-52-21 Kelleher, Mac Namee, and D'Arcy, Fundamentals of Machine Learning for Predictive Analytics 2nd Ed, Ch. 9 Evaluations</v>
          </cell>
        </row>
        <row r="58">
          <cell r="B58" t="str">
            <v>CFEFD-S5-53-21 Kelleher, Mac Namee, and D'Arcy, Fundamentals of Machine Learning for Predictive Analytics 2nd Ed, Ch. 12 Case Study: Customer Churn</v>
          </cell>
        </row>
        <row r="59">
          <cell r="B59" t="str">
            <v>CFEFD-S5-54-21 Kelleher, Mac Namee, and D'Arcy, Fundamentals of Machine Learning for Predictive Analytics 2nd Ed, Ch. 14 The Art of Machine Learning for Predictive Data Analytics</v>
          </cell>
        </row>
        <row r="60">
          <cell r="B60" t="str">
            <v>CFEFD-S5-55-21 Heavy Models, Light Models, and Proxy Models, sections 1-5, 7 (excl appendices)</v>
          </cell>
        </row>
        <row r="61">
          <cell r="B61" t="str">
            <v>CFEFD-S5-56-21 Gersl and Seidler, How to Improve the Quality of Stress Tests through Backtesting (excl appendices)</v>
          </cell>
        </row>
        <row r="62">
          <cell r="B62" t="str">
            <v>CFEFD-S5-57-21 Bolle-Reddat, Bernard (et al.), Modeling in Life Insurance - A Management Perspective, Chapter 11</v>
          </cell>
        </row>
        <row r="63">
          <cell r="B63" t="str">
            <v>CFEFD-S5-58-21 Kaye, A Guide to Risk Measures, Capital Allocation &amp; Related Decision Support Issues</v>
          </cell>
        </row>
        <row r="64">
          <cell r="B64" t="str">
            <v>CFEFD-S5-59-21 ASOP 56: Modeling, Dec 2019 (excl appendices)</v>
          </cell>
        </row>
        <row r="65">
          <cell r="B65" t="str">
            <v>CFEFD-S5-60-21 Bohme et al., A Fundamental Approach to Cyber Risk Analysis</v>
          </cell>
        </row>
        <row r="66">
          <cell r="B66" t="str">
            <v>CFEFD-S5-61-21 Bravo and Díaz-Giménez, Is longevity an insurable risk? Hedging the unhedgeable</v>
          </cell>
        </row>
        <row r="67">
          <cell r="B67" t="str">
            <v>Case Study</v>
          </cell>
        </row>
        <row r="70">
          <cell r="A70" t="str">
            <v>LO_1 A</v>
          </cell>
        </row>
        <row r="71">
          <cell r="A71" t="str">
            <v>LO_1 B</v>
          </cell>
          <cell r="C71" t="str">
            <v>Retrieval</v>
          </cell>
        </row>
        <row r="72">
          <cell r="A72" t="str">
            <v>LO_1 C</v>
          </cell>
          <cell r="C72" t="str">
            <v>Comprehension</v>
          </cell>
        </row>
        <row r="73">
          <cell r="A73" t="str">
            <v>LO_1 D</v>
          </cell>
          <cell r="C73" t="str">
            <v>Analysis</v>
          </cell>
        </row>
        <row r="74">
          <cell r="A74" t="str">
            <v>LO_2 A</v>
          </cell>
          <cell r="C74" t="str">
            <v>Knowledge Utilization</v>
          </cell>
        </row>
        <row r="75">
          <cell r="A75" t="str">
            <v>LO_2 B</v>
          </cell>
        </row>
        <row r="76">
          <cell r="A76" t="str">
            <v>LO_2 C</v>
          </cell>
        </row>
        <row r="77">
          <cell r="A77" t="str">
            <v>LO_3 A</v>
          </cell>
        </row>
        <row r="78">
          <cell r="A78" t="str">
            <v>LO_3 B</v>
          </cell>
        </row>
        <row r="79">
          <cell r="A79" t="str">
            <v>LO_3 C</v>
          </cell>
        </row>
        <row r="80">
          <cell r="A80" t="str">
            <v>LO_4 A</v>
          </cell>
        </row>
        <row r="81">
          <cell r="A81" t="str">
            <v>LO_4 B</v>
          </cell>
        </row>
        <row r="82">
          <cell r="A82" t="str">
            <v>LO_4 C</v>
          </cell>
        </row>
        <row r="83">
          <cell r="A83" t="str">
            <v>LO_4 D</v>
          </cell>
        </row>
        <row r="84">
          <cell r="A84" t="str">
            <v>LO_4 E</v>
          </cell>
        </row>
        <row r="85">
          <cell r="A85" t="str">
            <v>LO_5 A</v>
          </cell>
        </row>
        <row r="86">
          <cell r="A86" t="str">
            <v>LO_5 B</v>
          </cell>
        </row>
        <row r="87">
          <cell r="A87" t="str">
            <v>LO_5 C</v>
          </cell>
        </row>
        <row r="88">
          <cell r="A88" t="str">
            <v>LO_5 D</v>
          </cell>
        </row>
      </sheetData>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yllabus list"/>
      <sheetName val="template"/>
      <sheetName val="template_YZ"/>
      <sheetName val="b-i for Exam"/>
      <sheetName val="b-ii for Exam"/>
      <sheetName val="d-ii for Exam"/>
      <sheetName val="e-ii for Exam"/>
    </sheetNames>
    <sheetDataSet>
      <sheetData sheetId="0">
        <row r="4">
          <cell r="B4" t="str">
            <v>CFEFD-S1-01-21 Jonathan Berk and Peter Demarzo, Corporate Finance, Fifth Edition, Ch 8: Fundamentals of Capital Budgeting (background)</v>
          </cell>
        </row>
        <row r="5">
          <cell r="B5" t="str">
            <v>CFEFD-S1-02-21 Jonathan Berk and Peter Demarzo, Corporate Finance, Fifth Edition, Ch 18: Capital Budgeting and Valuation with Leverage</v>
          </cell>
        </row>
        <row r="6">
          <cell r="B6" t="str">
            <v>CFEFD-S1-03-21 Jonathan Berk and Peter Demarzo, Corporate Finance, Fifth Edition, Ch 22: Real Options</v>
          </cell>
        </row>
        <row r="7">
          <cell r="B7" t="str">
            <v>CFEFD-S1-04-21 Jonathan Berk and Peter Demarzo, Corporate Finance, Fifth Edition, Ch 25: Leasing</v>
          </cell>
        </row>
        <row r="8">
          <cell r="B8" t="str">
            <v>CFEFD-S1-05-21 Jonathan Berk and Peter Demarzo, Corporate Finance, Fifth Edition, Ch 27: Short Term Financial Planning</v>
          </cell>
        </row>
        <row r="9">
          <cell r="B9" t="str">
            <v>CFEFD-S1-06-21 Jonathan Berk and Peter Demarzo, Corporate Finance, Fifth Edition, Ch 28: Mergers and Acquisitions</v>
          </cell>
        </row>
        <row r="10">
          <cell r="B10" t="str">
            <v>CFEFD-S1-07-21 Jonathan Berk and Peter Demarzo, Corporate Finance, Fifth Edition, Ch 31 International Corporate Finance</v>
          </cell>
        </row>
        <row r="11">
          <cell r="B11" t="str">
            <v>CFEFD-S1-08-21 Handbook of Corporate Finance: Empirical Corporate Finance, Ch. 10</v>
          </cell>
        </row>
        <row r="12">
          <cell r="B12" t="str">
            <v xml:space="preserve">CFEFD-S1-09-21 Aswath Damodaran, Damodaran on Valuation, Ch 15: The Value of Synergy </v>
          </cell>
        </row>
        <row r="13">
          <cell r="B13" t="str">
            <v>CFEFD-S1-10-21 Dean LeBaron and Lawrence S. Speidell, Why Are the Parts Worth More than the Sum? "Chop Shop", A Corporate Valuation Model (p80-100)</v>
          </cell>
        </row>
        <row r="14">
          <cell r="B14" t="str">
            <v>CFEFD-S1-11-21 Corporate Value Creation, Governance and Privatisation, Ch 4</v>
          </cell>
        </row>
        <row r="15">
          <cell r="B15" t="str">
            <v>CFEFD-S1-12-21 Hurdle Rates, Cost of Capital &amp; Capital Structure: CFO Spotlight</v>
          </cell>
        </row>
        <row r="16">
          <cell r="B16" t="str">
            <v>CFEFD-S1-13-21 Capital Structure, Executive Compensation, and Investment Efficiency</v>
          </cell>
        </row>
        <row r="17">
          <cell r="B17" t="str">
            <v>CFEFD-S2-14-21 Robinson et al., International Financial Statement Analysis 4th Ed, Ch. 6 Financial Analysis Techniques</v>
          </cell>
        </row>
        <row r="18">
          <cell r="B18" t="str">
            <v>CFEFD-S2-15-21 Robinson et al., International Financial Statement Analysis 4th Ed, Ch. 9 Income Taxes</v>
          </cell>
        </row>
        <row r="19">
          <cell r="B19" t="str">
            <v>CFEFD-S2-16-21 Robinson et al., International Financial Statement Analysis 4th Ed, Ch. 11 Financial Reporting Quality</v>
          </cell>
        </row>
        <row r="20">
          <cell r="B20" t="str">
            <v>CFEFD-S2-17-21 Robinson et al., International Financial Statement Analysis 4th Ed, Ch. 15 Multinational Operations</v>
          </cell>
        </row>
        <row r="21">
          <cell r="B21" t="str">
            <v>CFEFD-S2-18-21 Robinson et al., International Financial Statement Analysis 4th Ed, Ch. 17 Evaluating Quality of Financial Reports (Section 1-6 Only)</v>
          </cell>
        </row>
        <row r="22">
          <cell r="B22" t="str">
            <v>CFEFD-S3-19-21 Zimmerman, Accounting for Decision Making and Control 10th Ed, Ch 4: Organizational Architecture</v>
          </cell>
        </row>
        <row r="23">
          <cell r="B23" t="str">
            <v>CFEFD-S3-20-21 Zimmerman, Accounting for Decision Making and Control 10th Ed, Ch 5: Responsibility Accounting and Transfer Pricing</v>
          </cell>
        </row>
        <row r="24">
          <cell r="B24" t="str">
            <v>CFEFD-S3-21-21 Zimmerman, Accounting for Decision Making and Control 10th Ed, Ch 7: Cost Allocation: Theory</v>
          </cell>
        </row>
        <row r="25">
          <cell r="B25" t="str">
            <v>CFEFD-S3-22-21 Zimmerman, Accounting for Decision Making and Control 10th Ed, Ch 9: Absorption Cost Systems</v>
          </cell>
        </row>
        <row r="26">
          <cell r="B26" t="str">
            <v>CFEFD-S3-23-21 Zimmerman, Accounting for Decision Making and Control 10th Ed, Ch 10: Criticisms of Absorption Cost Systems: Incentive to Overproduce</v>
          </cell>
        </row>
        <row r="27">
          <cell r="B27" t="str">
            <v>CFEFD-S3-24-21 Zimmerman, Accounting for Decision Making and Control 10th Ed, Ch 11: Criticisms of Absorption Cost Systems: Inaccurate Product Costs</v>
          </cell>
        </row>
        <row r="28">
          <cell r="B28" t="str">
            <v>CFEFD-S3-25-21 Zimmerman, Accounting for Decision Making and Control 10th Ed Ch 12: Standard Costs: Direct Labor and Materials</v>
          </cell>
        </row>
        <row r="29">
          <cell r="B29" t="str">
            <v>CFEFD-S3-26-21 Zimmerman, Accounting for Decision Making and Control 10th Ed, Ch 13: Overhead and Marketing Variances</v>
          </cell>
        </row>
        <row r="30">
          <cell r="B30" t="str">
            <v>CFEFD-S3-27-21 Product Costing In Service Organizations</v>
          </cell>
        </row>
        <row r="31">
          <cell r="B31" t="str">
            <v>CFEFD-S3-28-21 ABC and Life Insurance Industry</v>
          </cell>
        </row>
        <row r="32">
          <cell r="B32" t="str">
            <v>CFEFD-S4-29-21 Lam, Implementing Enterprise Risk Management from Methods to Applications, Ch 3: Performance-based continuous ERM (excl. introduction and phase three sections)</v>
          </cell>
        </row>
        <row r="33">
          <cell r="B33" t="str">
            <v>CFEFD-S4-30-21 Lam, Implementing Enterprise Risk Management from Methods to Applications, Ch 5: The ERM Project (excl. appendices)</v>
          </cell>
        </row>
        <row r="34">
          <cell r="B34" t="str">
            <v>CFEFD-S4-31-21 Lam, Implementing Enterprise Risk Management from Methods to Applications, Ch 9: Role of the Board</v>
          </cell>
        </row>
        <row r="35">
          <cell r="B35" t="str">
            <v>CFEFD-S4-32-21 Lam, Implementing Enterprise Risk Management from Methods to Applications, Ch 16: Risk-Based Performance Management</v>
          </cell>
        </row>
        <row r="36">
          <cell r="B36" t="str">
            <v>CFEFD-S4-33-21 Lam, Implementing Enterprise Risk Management from Methods to Applications, Ch 17: Integration of KPIs and KRIs</v>
          </cell>
        </row>
        <row r="37">
          <cell r="B37" t="str">
            <v>CFEFD-S4-34-21 Lam, Implementing Enterprise Risk Management from Methods to Applications, Ch 18: ERM Dashboard Reporting</v>
          </cell>
        </row>
        <row r="38">
          <cell r="B38" t="str">
            <v>CFEFD-S4-35-21 Lam, Implementing Enterprise Risk Management from Methods to Applications, Ch 19: Feedback Loops (starting at ERM Performance Feedback Loop)</v>
          </cell>
        </row>
        <row r="39">
          <cell r="B39" t="str">
            <v>CFEFD-S4-36-21 Sweeting, Financial Enterprise Risk Management, Ch 19: Risk Frameworks</v>
          </cell>
        </row>
        <row r="40">
          <cell r="B40" t="str">
            <v>CFEFD-S4-37-21 Sweeting, Financial Enterprise Risk Management, Ch 20: Case Studies</v>
          </cell>
        </row>
        <row r="41">
          <cell r="B41" t="str">
            <v>CFEFD-S4-38-21 Managing Business Process Flows, Ch 1: Products, Processes, and Performance</v>
          </cell>
        </row>
        <row r="42">
          <cell r="B42" t="str">
            <v>CFEFD-S4-39-21 Managing Business Process Flows, Ch 2: Operations Strategy and Management</v>
          </cell>
        </row>
        <row r="43">
          <cell r="B43" t="str">
            <v>CFEFD-S4-40-21 Trainer &amp; Cummins, Securitization, Insurance, and Reinsurance</v>
          </cell>
        </row>
        <row r="44">
          <cell r="B44" t="str">
            <v>CFEFD-S4-41-21 An Analysis of Delta Air Lines' Oil Refinery Acquisition</v>
          </cell>
        </row>
        <row r="45">
          <cell r="B45" t="str">
            <v>CFEFD-S4-42-21 Vakharia and Yenipazarli, Managing Supply Chain Disruptions, sections 2-5</v>
          </cell>
        </row>
        <row r="46">
          <cell r="B46" t="str">
            <v>CFEFD-S4-60-21 Bohme et al., A Fundamental Approach to Cyber Risk Analysis</v>
          </cell>
        </row>
        <row r="47">
          <cell r="B47" t="str">
            <v>CFEFD-S4-43-21 Foundations of Airline Finance: Methodology and Practice, Ch 11 (p482-510)</v>
          </cell>
        </row>
        <row r="48">
          <cell r="B48" t="str">
            <v>CFEFD-S4-61-21 Bravo and Díaz-Giménez, Is longevity an insurable risk? Hedging the unhedgeable</v>
          </cell>
        </row>
        <row r="49">
          <cell r="B49" t="str">
            <v>CFEFD-S5-44-21 Hubbard, How to Measure Anything 3rd Ed, Ch 9: Sampling Reality: How Observing Some Things Tells Us About All Things</v>
          </cell>
        </row>
        <row r="50">
          <cell r="B50" t="str">
            <v>CFEFD-S5-45-21 Hubbard, How to Measure Anything 3rd Ed, Ch 14: A Universal Measurement Method: Applied Information Economics</v>
          </cell>
        </row>
        <row r="51">
          <cell r="B51" t="str">
            <v>CFEFD-S5-46-21 Dowd, Measuring Market Risk 2nd ed, Ch 9 Applications of Stochastic Risk Measurement Methods</v>
          </cell>
        </row>
        <row r="52">
          <cell r="B52" t="str">
            <v xml:space="preserve">CFEFD-S5-47-21 Dowd, Measuring Market Risk 2nd ed, Ch 13 Stress Testing </v>
          </cell>
        </row>
        <row r="53">
          <cell r="B53" t="str">
            <v>CFEFD-S5-48-21 Dowd, Measuring Market Risk 2nd ed, Ch 15 Back Testing Market Risk Models</v>
          </cell>
        </row>
        <row r="54">
          <cell r="B54" t="str">
            <v>CFEFD-S5-49-21 Dowd, Measuring Market Risk 2nd ed, Ch 16 Model Risk</v>
          </cell>
        </row>
        <row r="55">
          <cell r="B55" t="str">
            <v>CFEFD-S5-50-21 Kelleher, Mac Namee, and D'Arcy, Fundamentals of Machine Learning for Predictive Analytics 2nd Ed, Ch. 2 Data to Insights to Decisions (background)</v>
          </cell>
        </row>
        <row r="56">
          <cell r="B56" t="str">
            <v>CFEFD-S5-51-21 Kelleher, Mac Namee, and D'Arcy, Fundamentals of Machine Learning for Predictive Analytics 2nd Ed, Ch. 3 Data Exploration (background)</v>
          </cell>
        </row>
        <row r="57">
          <cell r="B57" t="str">
            <v>CFEFD-S5-52-21 Kelleher, Mac Namee, and D'Arcy, Fundamentals of Machine Learning for Predictive Analytics 2nd Ed, Ch. 9 Evaluations</v>
          </cell>
        </row>
        <row r="58">
          <cell r="B58" t="str">
            <v>CFEFD-S5-53-21 Kelleher, Mac Namee, and D'Arcy, Fundamentals of Machine Learning for Predictive Analytics 2nd Ed, Ch. 12 Case Study: Customer Churn</v>
          </cell>
        </row>
        <row r="59">
          <cell r="B59" t="str">
            <v>CFEFD-S5-54-21 Kelleher, Mac Namee, and D'Arcy, Fundamentals of Machine Learning for Predictive Analytics 2nd Ed, Ch. 14 The Art of Machine Learning for Predictive Data Analytics</v>
          </cell>
        </row>
        <row r="60">
          <cell r="B60" t="str">
            <v>CFEFD-S5-55-21 Heavy Models, Light Models, and Proxy Models, sections 1-5, 7 (excl appendices)</v>
          </cell>
        </row>
        <row r="61">
          <cell r="B61" t="str">
            <v>CFEFD-S5-56-21 Gersl and Seidler, How to Improve the Quality of Stress Tests through Backtesting (excl appendices)</v>
          </cell>
        </row>
        <row r="62">
          <cell r="B62" t="str">
            <v>CFEFD-S5-57-21 Bolle-Reddat, Bernard (et al.), Modeling in Life Insurance - A Management Perspective, Chapter 11</v>
          </cell>
        </row>
        <row r="63">
          <cell r="B63" t="str">
            <v>CFEFD-S5-58-21 Kaye, A Guide to Risk Measures, Capital Allocation &amp; Related Decision Support Issues</v>
          </cell>
        </row>
        <row r="64">
          <cell r="B64" t="str">
            <v>CFEFD-S5-59-21 ASOP 56: Modeling, Dec 2019 (excl appendices)</v>
          </cell>
        </row>
        <row r="65">
          <cell r="B65" t="str">
            <v>CFEFD-S5-60-21 Bohme et al., A Fundamental Approach to Cyber Risk Analysis</v>
          </cell>
        </row>
        <row r="66">
          <cell r="B66" t="str">
            <v>CFEFD-S5-61-21 Bravo and Díaz-Giménez, Is longevity an insurable risk? Hedging the unhedgeable</v>
          </cell>
        </row>
        <row r="67">
          <cell r="B67" t="str">
            <v>Case Study</v>
          </cell>
        </row>
        <row r="70">
          <cell r="A70" t="str">
            <v>LO_1 A</v>
          </cell>
        </row>
        <row r="71">
          <cell r="A71" t="str">
            <v>LO_1 B</v>
          </cell>
          <cell r="C71" t="str">
            <v>Retrieval</v>
          </cell>
        </row>
        <row r="72">
          <cell r="A72" t="str">
            <v>LO_1 C</v>
          </cell>
          <cell r="C72" t="str">
            <v>Comprehension</v>
          </cell>
        </row>
        <row r="73">
          <cell r="A73" t="str">
            <v>LO_1 D</v>
          </cell>
          <cell r="C73" t="str">
            <v>Analysis</v>
          </cell>
        </row>
        <row r="74">
          <cell r="A74" t="str">
            <v>LO_2 A</v>
          </cell>
          <cell r="C74" t="str">
            <v>Knowledge Utilization</v>
          </cell>
        </row>
        <row r="75">
          <cell r="A75" t="str">
            <v>LO_2 B</v>
          </cell>
        </row>
        <row r="76">
          <cell r="A76" t="str">
            <v>LO_2 C</v>
          </cell>
        </row>
        <row r="77">
          <cell r="A77" t="str">
            <v>LO_3 A</v>
          </cell>
        </row>
        <row r="78">
          <cell r="A78" t="str">
            <v>LO_3 B</v>
          </cell>
        </row>
        <row r="79">
          <cell r="A79" t="str">
            <v>LO_3 C</v>
          </cell>
        </row>
        <row r="80">
          <cell r="A80" t="str">
            <v>LO_4 A</v>
          </cell>
        </row>
        <row r="81">
          <cell r="A81" t="str">
            <v>LO_4 B</v>
          </cell>
        </row>
        <row r="82">
          <cell r="A82" t="str">
            <v>LO_4 C</v>
          </cell>
        </row>
        <row r="83">
          <cell r="A83" t="str">
            <v>LO_4 D</v>
          </cell>
        </row>
        <row r="84">
          <cell r="A84" t="str">
            <v>LO_4 E</v>
          </cell>
        </row>
        <row r="85">
          <cell r="A85" t="str">
            <v>LO_5 A</v>
          </cell>
        </row>
        <row r="86">
          <cell r="A86" t="str">
            <v>LO_5 B</v>
          </cell>
        </row>
        <row r="87">
          <cell r="A87" t="str">
            <v>LO_5 C</v>
          </cell>
        </row>
        <row r="88">
          <cell r="A88" t="str">
            <v>LO_5 D</v>
          </cell>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Income_Stmt"/>
      <sheetName val="Balance_Sheet"/>
      <sheetName val="Value at Risk"/>
      <sheetName val="Economic Capital"/>
      <sheetName val="Liability Maturity"/>
      <sheetName val="Asset Maturity"/>
      <sheetName val="Engagement"/>
      <sheetName val="Income_Stmt for FD"/>
      <sheetName val="Balance_Sheet for FD"/>
      <sheetName val="DB_IS"/>
      <sheetName val="DB_BS"/>
      <sheetName val="DB_CF"/>
      <sheetName val="DB_EC"/>
      <sheetName val="DB_VaR"/>
      <sheetName val="DB_Asset Maturity"/>
      <sheetName val="DB Liab Maturity"/>
      <sheetName val="Sheet4"/>
      <sheetName val="earnings_per_common_share"/>
    </sheetNames>
    <sheetDataSet>
      <sheetData sheetId="0">
        <row r="1">
          <cell r="B1">
            <v>2017</v>
          </cell>
        </row>
        <row r="4">
          <cell r="B4">
            <v>1</v>
          </cell>
        </row>
      </sheetData>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ample1"/>
      <sheetName val="syllabus list"/>
    </sheetNames>
    <sheetDataSet>
      <sheetData sheetId="0"/>
      <sheetData sheetId="1">
        <row r="9">
          <cell r="B9" t="str">
            <v>S1-06</v>
          </cell>
        </row>
        <row r="10">
          <cell r="B10" t="e">
            <v>#N/A</v>
          </cell>
        </row>
        <row r="11">
          <cell r="B11" t="e">
            <v>#N/A</v>
          </cell>
        </row>
        <row r="12">
          <cell r="B12" t="e">
            <v>#N/A</v>
          </cell>
        </row>
        <row r="13">
          <cell r="B13" t="e">
            <v>#N/A</v>
          </cell>
        </row>
        <row r="14">
          <cell r="B14" t="e">
            <v>#N/A</v>
          </cell>
        </row>
        <row r="15">
          <cell r="B15" t="e">
            <v>#N/A</v>
          </cell>
        </row>
        <row r="16">
          <cell r="B16" t="e">
            <v>#N/A</v>
          </cell>
        </row>
        <row r="17">
          <cell r="B17" t="e">
            <v>#N/A</v>
          </cell>
        </row>
        <row r="18">
          <cell r="B18" t="e">
            <v>#N/A</v>
          </cell>
        </row>
      </sheetData>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isk Mappings"/>
      <sheetName val="Inputs and Risk Scenarios"/>
      <sheetName val="Forecast"/>
      <sheetName val="Financials for Case Study"/>
    </sheetNames>
    <sheetDataSet>
      <sheetData sheetId="0" refreshError="1"/>
      <sheetData sheetId="1">
        <row r="1">
          <cell r="M1">
            <v>2015</v>
          </cell>
        </row>
      </sheetData>
      <sheetData sheetId="2">
        <row r="67">
          <cell r="A67" t="str">
            <v>Sales</v>
          </cell>
        </row>
      </sheetData>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2:P24"/>
  <sheetViews>
    <sheetView tabSelected="1" workbookViewId="0"/>
  </sheetViews>
  <sheetFormatPr defaultRowHeight="14.4" x14ac:dyDescent="0.3"/>
  <cols>
    <col min="1" max="1" width="21.109375" customWidth="1"/>
    <col min="3" max="3" width="39.21875" bestFit="1" customWidth="1"/>
  </cols>
  <sheetData>
    <row r="2" spans="1:16" ht="15.6" x14ac:dyDescent="0.3">
      <c r="A2" s="27" t="s">
        <v>647</v>
      </c>
      <c r="C2" s="27" t="s">
        <v>648</v>
      </c>
      <c r="E2" s="512" t="s">
        <v>645</v>
      </c>
      <c r="F2" s="511"/>
      <c r="G2" s="511"/>
      <c r="H2" s="511"/>
      <c r="I2" s="511"/>
      <c r="J2" s="511"/>
      <c r="K2" s="511"/>
      <c r="L2" s="511"/>
      <c r="M2" s="511"/>
      <c r="N2" s="511"/>
      <c r="O2" s="511"/>
      <c r="P2" s="511"/>
    </row>
    <row r="3" spans="1:16" x14ac:dyDescent="0.3">
      <c r="E3" s="511"/>
      <c r="F3" s="511"/>
      <c r="G3" s="511"/>
      <c r="H3" s="511"/>
      <c r="I3" s="511"/>
      <c r="J3" s="511"/>
      <c r="K3" s="511"/>
      <c r="L3" s="511"/>
      <c r="M3" s="511"/>
      <c r="N3" s="511"/>
      <c r="O3" s="511"/>
      <c r="P3" s="511"/>
    </row>
    <row r="4" spans="1:16" ht="18.600000000000001" customHeight="1" x14ac:dyDescent="0.3">
      <c r="A4" s="501" t="str">
        <f>HYPERLINK("#'Q1-ai'!A1","Question 1 (a)(i)")</f>
        <v>Question 1 (a)(i)</v>
      </c>
      <c r="C4" s="501" t="str">
        <f>HYPERLINK("#'BJA Sect 2.7 Exh A'!A1","BJA Exh 2.7A Statement of Operations")</f>
        <v>BJA Exh 2.7A Statement of Operations</v>
      </c>
      <c r="E4" s="513" t="s">
        <v>646</v>
      </c>
      <c r="F4" s="513"/>
      <c r="G4" s="513"/>
      <c r="H4" s="513"/>
      <c r="I4" s="513"/>
      <c r="J4" s="513"/>
      <c r="K4" s="513"/>
      <c r="L4" s="513"/>
      <c r="M4" s="513"/>
      <c r="N4" s="513"/>
      <c r="O4" s="513"/>
      <c r="P4" s="513"/>
    </row>
    <row r="5" spans="1:16" ht="18.600000000000001" customHeight="1" x14ac:dyDescent="0.3">
      <c r="A5" s="501" t="str">
        <f>HYPERLINK("#'Q1-aii'!A1","Question 1 (a)(ii)")</f>
        <v>Question 1 (a)(ii)</v>
      </c>
      <c r="C5" s="501" t="str">
        <f>HYPERLINK("#'BJA Sect 2.7 Exh B'!A1","BJA Exh 2.7B Statement of Financial Position")</f>
        <v>BJA Exh 2.7B Statement of Financial Position</v>
      </c>
      <c r="E5" s="513"/>
      <c r="F5" s="513"/>
      <c r="G5" s="513"/>
      <c r="H5" s="513"/>
      <c r="I5" s="513"/>
      <c r="J5" s="513"/>
      <c r="K5" s="513"/>
      <c r="L5" s="513"/>
      <c r="M5" s="513"/>
      <c r="N5" s="513"/>
      <c r="O5" s="513"/>
      <c r="P5" s="513"/>
    </row>
    <row r="6" spans="1:16" ht="18.600000000000001" customHeight="1" x14ac:dyDescent="0.3">
      <c r="A6" s="501" t="str">
        <f>HYPERLINK("#'Q2-bi'!A1","Question 2 (b)(i)")</f>
        <v>Question 2 (b)(i)</v>
      </c>
      <c r="C6" s="501" t="str">
        <f>HYPERLINK("#'BJA Sect 2.7 Exh C'!A1","BJA Exh 2.7C Statement of Cash Flows")</f>
        <v>BJA Exh 2.7C Statement of Cash Flows</v>
      </c>
      <c r="E6" s="513"/>
      <c r="F6" s="513"/>
      <c r="G6" s="513"/>
      <c r="H6" s="513"/>
      <c r="I6" s="513"/>
      <c r="J6" s="513"/>
      <c r="K6" s="513"/>
      <c r="L6" s="513"/>
      <c r="M6" s="513"/>
      <c r="N6" s="513"/>
      <c r="O6" s="513"/>
      <c r="P6" s="513"/>
    </row>
    <row r="7" spans="1:16" ht="18.600000000000001" customHeight="1" x14ac:dyDescent="0.3">
      <c r="A7" s="501" t="str">
        <f>HYPERLINK("#'Q2-bii'!A1","Question 2 (b)(ii)")</f>
        <v>Question 2 (b)(ii)</v>
      </c>
      <c r="C7" s="501" t="str">
        <f>HYPERLINK("#'BJA Sect 2.7 Exh E'!A1","BJA Exh 2.7E Fleet Upgrade Proposals")</f>
        <v>BJA Exh 2.7E Fleet Upgrade Proposals</v>
      </c>
      <c r="E7" s="513"/>
      <c r="F7" s="513"/>
      <c r="G7" s="513"/>
      <c r="H7" s="513"/>
      <c r="I7" s="513"/>
      <c r="J7" s="513"/>
      <c r="K7" s="513"/>
      <c r="L7" s="513"/>
      <c r="M7" s="513"/>
      <c r="N7" s="513"/>
      <c r="O7" s="513"/>
      <c r="P7" s="513"/>
    </row>
    <row r="8" spans="1:16" ht="18.600000000000001" customHeight="1" x14ac:dyDescent="0.3">
      <c r="A8" s="501" t="str">
        <f>HYPERLINK("#'Q2-biii'!A1","Question 2 (b)(iii)")</f>
        <v>Question 2 (b)(iii)</v>
      </c>
      <c r="C8" s="501" t="str">
        <f>HYPERLINK("#'BJT Sect 3.5 Exh A'!A1","BJT Exh 3.5A Statement of Operations")</f>
        <v>BJT Exh 3.5A Statement of Operations</v>
      </c>
      <c r="E8" s="513"/>
      <c r="F8" s="513"/>
      <c r="G8" s="513"/>
      <c r="H8" s="513"/>
      <c r="I8" s="513"/>
      <c r="J8" s="513"/>
      <c r="K8" s="513"/>
      <c r="L8" s="513"/>
      <c r="M8" s="513"/>
      <c r="N8" s="513"/>
      <c r="O8" s="513"/>
      <c r="P8" s="513"/>
    </row>
    <row r="9" spans="1:16" ht="18.600000000000001" customHeight="1" x14ac:dyDescent="0.3">
      <c r="A9" s="501" t="str">
        <f>HYPERLINK("#'Q3-cii'!A1","Question 3 (c)(ii)")</f>
        <v>Question 3 (c)(ii)</v>
      </c>
      <c r="C9" s="501" t="str">
        <f>HYPERLINK("#'BJT Sect 3.5 Exh B'!A1","BJT Exh 3.5B Statement of Financial Position")</f>
        <v>BJT Exh 3.5B Statement of Financial Position</v>
      </c>
      <c r="E9" s="513"/>
      <c r="F9" s="513"/>
      <c r="G9" s="513"/>
      <c r="H9" s="513"/>
      <c r="I9" s="513"/>
      <c r="J9" s="513"/>
      <c r="K9" s="513"/>
      <c r="L9" s="513"/>
      <c r="M9" s="513"/>
      <c r="N9" s="513"/>
      <c r="O9" s="513"/>
      <c r="P9" s="513"/>
    </row>
    <row r="10" spans="1:16" ht="18.600000000000001" customHeight="1" x14ac:dyDescent="0.3">
      <c r="A10" s="501" t="str">
        <f>HYPERLINK("#'Q3-d'!A1","Question 3 (d)")</f>
        <v>Question 3 (d)</v>
      </c>
      <c r="C10" s="501" t="str">
        <f>HYPERLINK("#'BJT Sect 3.5 Exh C'!A1","BJT Exh 3.5C Statement of Cash Flows")</f>
        <v>BJT Exh 3.5C Statement of Cash Flows</v>
      </c>
    </row>
    <row r="11" spans="1:16" ht="18.600000000000001" customHeight="1" x14ac:dyDescent="0.3">
      <c r="A11" s="501" t="str">
        <f>HYPERLINK("#'Q4-g'!A1","Question 4 (g)")</f>
        <v>Question 4 (g)</v>
      </c>
      <c r="C11" s="501" t="str">
        <f>HYPERLINK("#'Frenz Sect 4.5 Exh C'!A1","Frenz Exh 4.5C Financial Statements")</f>
        <v>Frenz Exh 4.5C Financial Statements</v>
      </c>
    </row>
    <row r="12" spans="1:16" ht="18.600000000000001" customHeight="1" x14ac:dyDescent="0.3">
      <c r="A12" s="501" t="str">
        <f>HYPERLINK("#'Q5-bii'!A1","Question 5 (b)(ii)")</f>
        <v>Question 5 (b)(ii)</v>
      </c>
      <c r="C12" s="501" t="str">
        <f>HYPERLINK("#'Big Ben Sect 5.5 IS'!A1","Big Ben Exh 5.5 Income Statement")</f>
        <v>Big Ben Exh 5.5 Income Statement</v>
      </c>
    </row>
    <row r="13" spans="1:16" ht="18.600000000000001" customHeight="1" x14ac:dyDescent="0.3">
      <c r="A13" s="501" t="str">
        <f>HYPERLINK("#'Q5-c'!A1","Question 5 (c)")</f>
        <v>Question 5 (c)</v>
      </c>
      <c r="C13" s="501" t="str">
        <f>HYPERLINK("#'Big Ben Sect 5.5 BS'!A1","Big Ben Exh 5.5 Balance Sheet")</f>
        <v>Big Ben Exh 5.5 Balance Sheet</v>
      </c>
    </row>
    <row r="14" spans="1:16" ht="18.600000000000001" customHeight="1" x14ac:dyDescent="0.3">
      <c r="A14" s="501" t="str">
        <f>HYPERLINK("#'Q6-c'!A1","Question 6 (c)")</f>
        <v>Question 6 (c)</v>
      </c>
      <c r="C14" s="501" t="str">
        <f>HYPERLINK("#'Darwin Sect 6.7.1'!A1","Darwin Section 6.7.1 UL/IUL Table")</f>
        <v>Darwin Section 6.7.1 UL/IUL Table</v>
      </c>
    </row>
    <row r="15" spans="1:16" ht="18.600000000000001" customHeight="1" x14ac:dyDescent="0.3">
      <c r="A15" s="501" t="str">
        <f>HYPERLINK("#'Q7-bi'!A1","Question 7 (b)(i)")</f>
        <v>Question 7 (b)(i)</v>
      </c>
      <c r="C15" s="501" t="str">
        <f>HYPERLINK("#'Darwin Sect 6.8 Exh A'!A1","Darwin Exhibit 6.8A Income Statements")</f>
        <v>Darwin Exhibit 6.8A Income Statements</v>
      </c>
    </row>
    <row r="16" spans="1:16" ht="18.600000000000001" customHeight="1" x14ac:dyDescent="0.3">
      <c r="A16" s="501" t="str">
        <f>HYPERLINK("#'Q7-bii'!A1","Question 7 (b)(ii)")</f>
        <v>Question 7 (b)(ii)</v>
      </c>
      <c r="C16" s="501" t="str">
        <f>HYPERLINK("#'Darwin Sect 6.8 Exh B'!A1","Darwin Exhibit 6.8B Statutory Balance Sheets")</f>
        <v>Darwin Exhibit 6.8B Statutory Balance Sheets</v>
      </c>
    </row>
    <row r="17" spans="1:4" ht="18.600000000000001" customHeight="1" x14ac:dyDescent="0.3">
      <c r="A17" s="501" t="str">
        <f>HYPERLINK("#'Q7-biii'!A1","Question 7 (b)(iii)")</f>
        <v>Question 7 (b)(iii)</v>
      </c>
      <c r="C17" s="501" t="str">
        <f>HYPERLINK("#'Snappy Sect 7.4'!A1","Snappy Section 7.4 Financials")</f>
        <v>Snappy Section 7.4 Financials</v>
      </c>
    </row>
    <row r="18" spans="1:4" ht="18.600000000000001" customHeight="1" x14ac:dyDescent="0.3">
      <c r="A18" s="501" t="str">
        <f>HYPERLINK("#'Q7-cii'!A1","Question 7 (c)(ii)")</f>
        <v>Question 7 (c)(ii)</v>
      </c>
      <c r="C18" s="501" t="str">
        <f>HYPERLINK("#'SEA Sect 8.6'!A1","SEA Section 8.6 Financials")</f>
        <v>SEA Section 8.6 Financials</v>
      </c>
    </row>
    <row r="19" spans="1:4" ht="18.600000000000001" customHeight="1" x14ac:dyDescent="0.3">
      <c r="A19" s="501" t="str">
        <f>HYPERLINK("#'Q7-diii'!A1","Question 7 (d)(iii)")</f>
        <v>Question 7 (d)(iii)</v>
      </c>
    </row>
    <row r="20" spans="1:4" ht="18.600000000000001" customHeight="1" x14ac:dyDescent="0.3">
      <c r="A20" s="501" t="str">
        <f>HYPERLINK("#'Q9-ai'!A1","Question 9 (a)(i)")</f>
        <v>Question 9 (a)(i)</v>
      </c>
    </row>
    <row r="24" spans="1:4" x14ac:dyDescent="0.3">
      <c r="D24" s="500"/>
    </row>
  </sheetData>
  <mergeCells count="1">
    <mergeCell ref="E4:P9"/>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O44"/>
  <sheetViews>
    <sheetView zoomScaleNormal="70" workbookViewId="0">
      <selection activeCell="N1" sqref="N1"/>
    </sheetView>
  </sheetViews>
  <sheetFormatPr defaultColWidth="8.77734375" defaultRowHeight="14.4" x14ac:dyDescent="0.3"/>
  <cols>
    <col min="1" max="1" width="8.77734375" style="313" customWidth="1"/>
    <col min="2" max="2" width="11.6640625" style="313" customWidth="1"/>
    <col min="3" max="3" width="19.21875" style="313" customWidth="1"/>
    <col min="4" max="4" width="12.6640625" style="313" customWidth="1"/>
    <col min="5" max="15" width="11.6640625" style="313" customWidth="1"/>
    <col min="16" max="16384" width="8.77734375" style="313"/>
  </cols>
  <sheetData>
    <row r="1" spans="2:15" x14ac:dyDescent="0.3">
      <c r="N1" s="493" t="str">
        <f>HYPERLINK("#'Navigation'!A1","Navigation")</f>
        <v>Navigation</v>
      </c>
    </row>
    <row r="2" spans="2:15" x14ac:dyDescent="0.3">
      <c r="B2" s="14" t="s">
        <v>554</v>
      </c>
      <c r="N2" s="504"/>
      <c r="O2" s="505"/>
    </row>
    <row r="3" spans="2:15" x14ac:dyDescent="0.3">
      <c r="B3" s="14"/>
    </row>
    <row r="4" spans="2:15" x14ac:dyDescent="0.3">
      <c r="B4" s="435" t="s">
        <v>555</v>
      </c>
      <c r="C4" s="436"/>
      <c r="D4" s="436"/>
      <c r="E4" s="436"/>
      <c r="F4" s="436"/>
      <c r="G4" s="436"/>
      <c r="H4" s="436"/>
      <c r="I4" s="436"/>
      <c r="J4" s="436"/>
      <c r="K4" s="436"/>
      <c r="L4" s="436"/>
      <c r="M4" s="436"/>
      <c r="N4" s="436"/>
      <c r="O4" s="437"/>
    </row>
    <row r="5" spans="2:15" x14ac:dyDescent="0.3">
      <c r="B5" s="438" t="s">
        <v>556</v>
      </c>
      <c r="C5" s="440"/>
      <c r="D5" s="440"/>
      <c r="E5" s="440"/>
      <c r="F5" s="440"/>
      <c r="G5" s="440"/>
      <c r="H5" s="440"/>
      <c r="I5" s="440"/>
      <c r="J5" s="440"/>
      <c r="K5" s="440"/>
      <c r="L5" s="440"/>
      <c r="M5" s="440"/>
      <c r="N5" s="440"/>
      <c r="O5" s="441"/>
    </row>
    <row r="6" spans="2:15" x14ac:dyDescent="0.3">
      <c r="B6" s="438"/>
      <c r="C6" s="440"/>
      <c r="D6" s="440"/>
      <c r="E6" s="440"/>
      <c r="F6" s="440"/>
      <c r="G6" s="440"/>
      <c r="H6" s="440"/>
      <c r="I6" s="440"/>
      <c r="J6" s="440"/>
      <c r="K6" s="440"/>
      <c r="L6" s="440"/>
      <c r="M6" s="440"/>
      <c r="N6" s="440"/>
      <c r="O6" s="441"/>
    </row>
    <row r="7" spans="2:15" x14ac:dyDescent="0.3">
      <c r="B7" s="438" t="s">
        <v>557</v>
      </c>
      <c r="C7" s="440"/>
      <c r="D7" s="440"/>
      <c r="E7" s="440"/>
      <c r="F7" s="440"/>
      <c r="G7" s="440"/>
      <c r="H7" s="440"/>
      <c r="I7" s="440"/>
      <c r="J7" s="440"/>
      <c r="K7" s="440"/>
      <c r="L7" s="440"/>
      <c r="M7" s="440"/>
      <c r="N7" s="440"/>
      <c r="O7" s="441"/>
    </row>
    <row r="8" spans="2:15" x14ac:dyDescent="0.3">
      <c r="B8" s="438" t="s">
        <v>558</v>
      </c>
      <c r="C8" s="440"/>
      <c r="D8" s="440"/>
      <c r="E8" s="440"/>
      <c r="F8" s="440"/>
      <c r="G8" s="440"/>
      <c r="H8" s="440"/>
      <c r="I8" s="440"/>
      <c r="J8" s="440"/>
      <c r="K8" s="440"/>
      <c r="L8" s="440"/>
      <c r="M8" s="440"/>
      <c r="N8" s="440"/>
      <c r="O8" s="441"/>
    </row>
    <row r="9" spans="2:15" x14ac:dyDescent="0.3">
      <c r="B9" s="438"/>
      <c r="C9" s="440"/>
      <c r="D9" s="440"/>
      <c r="E9" s="440"/>
      <c r="F9" s="440"/>
      <c r="G9" s="440"/>
      <c r="H9" s="440"/>
      <c r="I9" s="440"/>
      <c r="J9" s="440"/>
      <c r="K9" s="440"/>
      <c r="L9" s="440"/>
      <c r="M9" s="440"/>
      <c r="N9" s="440"/>
      <c r="O9" s="441"/>
    </row>
    <row r="10" spans="2:15" x14ac:dyDescent="0.3">
      <c r="B10" s="561" t="s">
        <v>600</v>
      </c>
      <c r="C10" s="562"/>
      <c r="D10" s="562"/>
      <c r="E10" s="562"/>
      <c r="F10" s="562"/>
      <c r="G10" s="562"/>
      <c r="H10" s="562"/>
      <c r="I10" s="562"/>
      <c r="J10" s="562"/>
      <c r="K10" s="562"/>
      <c r="L10" s="562"/>
      <c r="M10" s="562"/>
      <c r="N10" s="562"/>
      <c r="O10" s="563"/>
    </row>
    <row r="11" spans="2:15" x14ac:dyDescent="0.3">
      <c r="B11" s="561"/>
      <c r="C11" s="562"/>
      <c r="D11" s="562"/>
      <c r="E11" s="562"/>
      <c r="F11" s="562"/>
      <c r="G11" s="562"/>
      <c r="H11" s="562"/>
      <c r="I11" s="562"/>
      <c r="J11" s="562"/>
      <c r="K11" s="562"/>
      <c r="L11" s="562"/>
      <c r="M11" s="562"/>
      <c r="N11" s="562"/>
      <c r="O11" s="563"/>
    </row>
    <row r="12" spans="2:15" x14ac:dyDescent="0.3">
      <c r="B12" s="564"/>
      <c r="C12" s="565"/>
      <c r="D12" s="565"/>
      <c r="E12" s="565"/>
      <c r="F12" s="565"/>
      <c r="G12" s="565"/>
      <c r="H12" s="565"/>
      <c r="I12" s="565"/>
      <c r="J12" s="565"/>
      <c r="K12" s="565"/>
      <c r="L12" s="547"/>
      <c r="M12" s="547"/>
      <c r="N12" s="547"/>
      <c r="O12" s="548"/>
    </row>
    <row r="13" spans="2:15" x14ac:dyDescent="0.3">
      <c r="B13" s="446"/>
      <c r="C13" s="447"/>
      <c r="D13" s="447"/>
      <c r="E13" s="447"/>
      <c r="F13" s="447"/>
      <c r="G13" s="447"/>
      <c r="H13" s="447"/>
      <c r="I13" s="447"/>
      <c r="J13" s="447"/>
      <c r="K13" s="447"/>
      <c r="L13" s="447"/>
      <c r="M13" s="447"/>
      <c r="N13" s="447"/>
      <c r="O13" s="447"/>
    </row>
    <row r="14" spans="2:15" x14ac:dyDescent="0.3">
      <c r="B14" s="187" t="s">
        <v>601</v>
      </c>
      <c r="C14" s="448"/>
      <c r="D14" s="448"/>
      <c r="E14" s="315"/>
      <c r="F14" s="315"/>
      <c r="G14" s="315"/>
      <c r="H14" s="315"/>
      <c r="I14" s="315"/>
      <c r="J14" s="315"/>
      <c r="K14" s="315"/>
      <c r="L14" s="315"/>
      <c r="M14" s="315"/>
      <c r="N14" s="315"/>
      <c r="O14" s="319"/>
    </row>
    <row r="15" spans="2:15" x14ac:dyDescent="0.3">
      <c r="B15" s="258"/>
      <c r="C15" s="315"/>
      <c r="D15" s="315"/>
      <c r="E15" s="315"/>
      <c r="F15" s="315"/>
      <c r="G15" s="315"/>
      <c r="H15" s="315"/>
      <c r="I15" s="315"/>
      <c r="J15" s="315"/>
      <c r="K15" s="315"/>
      <c r="L15" s="315"/>
      <c r="M15" s="315"/>
      <c r="N15" s="315"/>
      <c r="O15" s="319"/>
    </row>
    <row r="16" spans="2:15" x14ac:dyDescent="0.3">
      <c r="B16" s="258"/>
      <c r="C16" s="315"/>
      <c r="D16" s="315"/>
      <c r="E16" s="315"/>
      <c r="F16" s="315"/>
      <c r="G16" s="315"/>
      <c r="H16" s="315"/>
      <c r="I16" s="315"/>
      <c r="J16" s="315"/>
      <c r="K16" s="315"/>
      <c r="L16" s="315"/>
      <c r="M16" s="315"/>
      <c r="N16" s="315"/>
      <c r="O16" s="319"/>
    </row>
    <row r="17" spans="2:15" x14ac:dyDescent="0.3">
      <c r="B17" s="258"/>
      <c r="C17" s="315"/>
      <c r="D17" s="315"/>
      <c r="E17" s="315"/>
      <c r="F17" s="315"/>
      <c r="G17" s="315"/>
      <c r="H17" s="315"/>
      <c r="I17" s="315"/>
      <c r="J17" s="315"/>
      <c r="K17" s="315"/>
      <c r="L17" s="315"/>
      <c r="M17" s="315"/>
      <c r="N17" s="315"/>
      <c r="O17" s="319"/>
    </row>
    <row r="18" spans="2:15" x14ac:dyDescent="0.3">
      <c r="B18" s="258"/>
      <c r="C18" s="315"/>
      <c r="D18" s="315"/>
      <c r="E18" s="315"/>
      <c r="F18" s="315"/>
      <c r="G18" s="315"/>
      <c r="H18" s="315"/>
      <c r="I18" s="315"/>
      <c r="J18" s="315"/>
      <c r="K18" s="315"/>
      <c r="L18" s="315"/>
      <c r="M18" s="315"/>
      <c r="N18" s="315"/>
      <c r="O18" s="319"/>
    </row>
    <row r="19" spans="2:15" x14ac:dyDescent="0.3">
      <c r="B19" s="258"/>
      <c r="C19" s="315"/>
      <c r="D19" s="315"/>
      <c r="E19" s="315"/>
      <c r="F19" s="315"/>
      <c r="G19" s="315"/>
      <c r="H19" s="315"/>
      <c r="I19" s="315"/>
      <c r="J19" s="315"/>
      <c r="K19" s="315"/>
      <c r="L19" s="315"/>
      <c r="M19" s="315"/>
      <c r="N19" s="315"/>
      <c r="O19" s="319"/>
    </row>
    <row r="20" spans="2:15" x14ac:dyDescent="0.3">
      <c r="B20" s="258"/>
      <c r="C20" s="315"/>
      <c r="D20" s="315"/>
      <c r="E20" s="315"/>
      <c r="F20" s="315"/>
      <c r="G20" s="315"/>
      <c r="H20" s="315"/>
      <c r="I20" s="315"/>
      <c r="J20" s="315"/>
      <c r="K20" s="315"/>
      <c r="L20" s="315"/>
      <c r="M20" s="315"/>
      <c r="N20" s="315"/>
      <c r="O20" s="319"/>
    </row>
    <row r="21" spans="2:15" x14ac:dyDescent="0.3">
      <c r="B21" s="446"/>
      <c r="C21" s="447"/>
      <c r="D21" s="447"/>
      <c r="E21" s="447"/>
      <c r="F21" s="447"/>
      <c r="G21" s="447"/>
      <c r="H21" s="447"/>
      <c r="I21" s="447"/>
      <c r="J21" s="447"/>
      <c r="K21" s="447"/>
      <c r="L21" s="447"/>
      <c r="M21" s="447"/>
      <c r="N21" s="447"/>
      <c r="O21" s="447"/>
    </row>
    <row r="22" spans="2:15" x14ac:dyDescent="0.3">
      <c r="B22" s="201" t="s">
        <v>602</v>
      </c>
      <c r="C22" s="315"/>
      <c r="D22" s="315"/>
      <c r="E22" s="315"/>
      <c r="F22" s="315"/>
      <c r="G22" s="315"/>
      <c r="H22" s="315"/>
      <c r="I22" s="315"/>
      <c r="J22" s="315"/>
      <c r="K22" s="315"/>
      <c r="L22" s="315"/>
      <c r="M22" s="315"/>
      <c r="N22" s="315"/>
      <c r="O22" s="319"/>
    </row>
    <row r="23" spans="2:15" x14ac:dyDescent="0.3">
      <c r="B23" s="258"/>
      <c r="C23" s="315"/>
      <c r="D23" s="315"/>
      <c r="E23" s="315"/>
      <c r="F23" s="315"/>
      <c r="G23" s="315"/>
      <c r="H23" s="315"/>
      <c r="I23" s="315"/>
      <c r="J23" s="315"/>
      <c r="K23" s="315"/>
      <c r="L23" s="315"/>
      <c r="M23" s="315"/>
      <c r="N23" s="315"/>
      <c r="O23" s="319"/>
    </row>
    <row r="24" spans="2:15" x14ac:dyDescent="0.3">
      <c r="B24" s="258"/>
      <c r="C24" s="315"/>
      <c r="D24" s="315"/>
      <c r="E24" s="315"/>
      <c r="F24" s="315"/>
      <c r="G24" s="315"/>
      <c r="H24" s="315"/>
      <c r="I24" s="315"/>
      <c r="J24" s="315"/>
      <c r="K24" s="315"/>
      <c r="L24" s="315"/>
      <c r="M24" s="315"/>
      <c r="N24" s="315"/>
      <c r="O24" s="319"/>
    </row>
    <row r="25" spans="2:15" x14ac:dyDescent="0.3">
      <c r="B25" s="258"/>
      <c r="C25" s="315"/>
      <c r="D25" s="315"/>
      <c r="E25" s="315"/>
      <c r="F25" s="315"/>
      <c r="G25" s="315"/>
      <c r="H25" s="315"/>
      <c r="I25" s="315"/>
      <c r="J25" s="315"/>
      <c r="K25" s="315"/>
      <c r="L25" s="315"/>
      <c r="M25" s="315"/>
      <c r="N25" s="315"/>
      <c r="O25" s="319"/>
    </row>
    <row r="26" spans="2:15" x14ac:dyDescent="0.3">
      <c r="B26" s="258"/>
      <c r="C26" s="315"/>
      <c r="D26" s="315"/>
      <c r="E26" s="315"/>
      <c r="F26" s="315"/>
      <c r="G26" s="315"/>
      <c r="H26" s="315"/>
      <c r="I26" s="315"/>
      <c r="J26" s="315"/>
      <c r="K26" s="315"/>
      <c r="L26" s="315"/>
      <c r="M26" s="315"/>
      <c r="N26" s="315"/>
      <c r="O26" s="319"/>
    </row>
    <row r="27" spans="2:15" x14ac:dyDescent="0.3">
      <c r="B27" s="258"/>
      <c r="C27" s="315"/>
      <c r="D27" s="315"/>
      <c r="E27" s="315"/>
      <c r="F27" s="315"/>
      <c r="G27" s="315"/>
      <c r="H27" s="315"/>
      <c r="I27" s="315"/>
      <c r="J27" s="315"/>
      <c r="K27" s="315"/>
      <c r="L27" s="315"/>
      <c r="M27" s="315"/>
      <c r="N27" s="315"/>
      <c r="O27" s="319"/>
    </row>
    <row r="28" spans="2:15" x14ac:dyDescent="0.3">
      <c r="B28" s="258"/>
      <c r="C28" s="315"/>
      <c r="D28" s="315"/>
      <c r="E28" s="315"/>
      <c r="F28" s="315"/>
      <c r="G28" s="315"/>
      <c r="H28" s="315"/>
      <c r="I28" s="315"/>
      <c r="J28" s="315"/>
      <c r="K28" s="315"/>
      <c r="L28" s="315"/>
      <c r="M28" s="315"/>
      <c r="N28" s="315"/>
      <c r="O28" s="319"/>
    </row>
    <row r="29" spans="2:15" x14ac:dyDescent="0.3">
      <c r="B29" s="318"/>
      <c r="C29" s="315"/>
      <c r="D29" s="315"/>
      <c r="E29" s="315"/>
      <c r="F29" s="315"/>
      <c r="G29" s="315"/>
      <c r="H29" s="315"/>
      <c r="I29" s="315"/>
      <c r="J29" s="315"/>
      <c r="K29" s="315"/>
      <c r="L29" s="315"/>
      <c r="M29" s="315"/>
      <c r="N29" s="315"/>
      <c r="O29" s="319"/>
    </row>
    <row r="30" spans="2:15" x14ac:dyDescent="0.3">
      <c r="B30" s="318"/>
      <c r="C30" s="315"/>
      <c r="D30" s="315"/>
      <c r="E30" s="315"/>
      <c r="F30" s="315"/>
      <c r="G30" s="315"/>
      <c r="H30" s="315"/>
      <c r="I30" s="315"/>
      <c r="J30" s="315"/>
      <c r="K30" s="315"/>
      <c r="L30" s="315"/>
      <c r="M30" s="315"/>
      <c r="N30" s="315"/>
      <c r="O30" s="319"/>
    </row>
    <row r="31" spans="2:15" x14ac:dyDescent="0.3">
      <c r="B31" s="318"/>
      <c r="C31" s="315"/>
      <c r="D31" s="315"/>
      <c r="E31" s="315"/>
      <c r="F31" s="315"/>
      <c r="G31" s="315"/>
      <c r="H31" s="315"/>
      <c r="I31" s="315"/>
      <c r="J31" s="315"/>
      <c r="K31" s="315"/>
      <c r="L31" s="315"/>
      <c r="M31" s="315"/>
      <c r="N31" s="315"/>
      <c r="O31" s="319"/>
    </row>
    <row r="32" spans="2:15" x14ac:dyDescent="0.3">
      <c r="B32" s="318"/>
      <c r="C32" s="315"/>
      <c r="D32" s="315"/>
      <c r="E32" s="315"/>
      <c r="F32" s="315"/>
      <c r="G32" s="315"/>
      <c r="H32" s="315"/>
      <c r="I32" s="315"/>
      <c r="J32" s="315"/>
      <c r="K32" s="315"/>
      <c r="L32" s="315"/>
      <c r="M32" s="315"/>
      <c r="N32" s="315"/>
      <c r="O32" s="319"/>
    </row>
    <row r="33" spans="2:15" x14ac:dyDescent="0.3">
      <c r="B33" s="318"/>
      <c r="C33" s="315"/>
      <c r="D33" s="315"/>
      <c r="E33" s="315"/>
      <c r="F33" s="315"/>
      <c r="G33" s="315"/>
      <c r="H33" s="315"/>
      <c r="I33" s="315"/>
      <c r="J33" s="315"/>
      <c r="K33" s="315"/>
      <c r="L33" s="315"/>
      <c r="M33" s="315"/>
      <c r="N33" s="315"/>
      <c r="O33" s="319"/>
    </row>
    <row r="34" spans="2:15" x14ac:dyDescent="0.3">
      <c r="B34" s="318"/>
      <c r="C34" s="315"/>
      <c r="D34" s="315"/>
      <c r="E34" s="315"/>
      <c r="F34" s="315"/>
      <c r="G34" s="315"/>
      <c r="H34" s="315"/>
      <c r="I34" s="315"/>
      <c r="J34" s="315"/>
      <c r="K34" s="315"/>
      <c r="L34" s="315"/>
      <c r="M34" s="315"/>
      <c r="N34" s="315"/>
      <c r="O34" s="319"/>
    </row>
    <row r="35" spans="2:15" x14ac:dyDescent="0.3">
      <c r="B35" s="318"/>
      <c r="C35" s="315"/>
      <c r="D35" s="315"/>
      <c r="E35" s="315"/>
      <c r="F35" s="315"/>
      <c r="G35" s="315"/>
      <c r="H35" s="315"/>
      <c r="I35" s="315"/>
      <c r="J35" s="315"/>
      <c r="K35" s="315"/>
      <c r="L35" s="315"/>
      <c r="M35" s="315"/>
      <c r="N35" s="315"/>
      <c r="O35" s="319"/>
    </row>
    <row r="36" spans="2:15" x14ac:dyDescent="0.3">
      <c r="B36" s="318"/>
      <c r="C36" s="315"/>
      <c r="D36" s="315"/>
      <c r="E36" s="315"/>
      <c r="F36" s="315"/>
      <c r="G36" s="315"/>
      <c r="H36" s="315"/>
      <c r="I36" s="315"/>
      <c r="J36" s="315"/>
      <c r="K36" s="315"/>
      <c r="L36" s="315"/>
      <c r="M36" s="315"/>
      <c r="N36" s="315"/>
      <c r="O36" s="319"/>
    </row>
    <row r="37" spans="2:15" x14ac:dyDescent="0.3">
      <c r="B37" s="318"/>
      <c r="C37" s="315"/>
      <c r="D37" s="315"/>
      <c r="E37" s="315"/>
      <c r="F37" s="315"/>
      <c r="G37" s="315"/>
      <c r="H37" s="315"/>
      <c r="I37" s="315"/>
      <c r="J37" s="315"/>
      <c r="K37" s="315"/>
      <c r="L37" s="315"/>
      <c r="M37" s="315"/>
      <c r="N37" s="315"/>
      <c r="O37" s="319"/>
    </row>
    <row r="38" spans="2:15" x14ac:dyDescent="0.3">
      <c r="B38" s="318"/>
      <c r="C38" s="315"/>
      <c r="D38" s="315"/>
      <c r="E38" s="315"/>
      <c r="F38" s="315"/>
      <c r="G38" s="315"/>
      <c r="H38" s="315"/>
      <c r="I38" s="315"/>
      <c r="J38" s="315"/>
      <c r="K38" s="315"/>
      <c r="L38" s="315"/>
      <c r="M38" s="315"/>
      <c r="N38" s="315"/>
      <c r="O38" s="319"/>
    </row>
    <row r="39" spans="2:15" x14ac:dyDescent="0.3">
      <c r="B39" s="318"/>
      <c r="C39" s="315"/>
      <c r="D39" s="315"/>
      <c r="E39" s="315"/>
      <c r="F39" s="315"/>
      <c r="G39" s="315"/>
      <c r="H39" s="315"/>
      <c r="I39" s="315"/>
      <c r="J39" s="315"/>
      <c r="K39" s="315"/>
      <c r="L39" s="315"/>
      <c r="M39" s="315"/>
      <c r="N39" s="315"/>
      <c r="O39" s="319"/>
    </row>
    <row r="40" spans="2:15" x14ac:dyDescent="0.3">
      <c r="B40" s="318"/>
      <c r="C40" s="315"/>
      <c r="D40" s="315"/>
      <c r="E40" s="315"/>
      <c r="F40" s="315"/>
      <c r="G40" s="315"/>
      <c r="H40" s="315"/>
      <c r="I40" s="315"/>
      <c r="J40" s="315"/>
      <c r="K40" s="315"/>
      <c r="L40" s="315"/>
      <c r="M40" s="315"/>
      <c r="N40" s="315"/>
      <c r="O40" s="319"/>
    </row>
    <row r="41" spans="2:15" x14ac:dyDescent="0.3">
      <c r="B41" s="318"/>
      <c r="C41" s="315"/>
      <c r="D41" s="315"/>
      <c r="E41" s="315"/>
      <c r="F41" s="315"/>
      <c r="G41" s="315"/>
      <c r="H41" s="315"/>
      <c r="I41" s="315"/>
      <c r="J41" s="315"/>
      <c r="K41" s="315"/>
      <c r="L41" s="315"/>
      <c r="M41" s="315"/>
      <c r="N41" s="315"/>
      <c r="O41" s="319"/>
    </row>
    <row r="42" spans="2:15" x14ac:dyDescent="0.3">
      <c r="B42" s="318"/>
      <c r="C42" s="315"/>
      <c r="D42" s="315"/>
      <c r="E42" s="315"/>
      <c r="F42" s="315"/>
      <c r="G42" s="315"/>
      <c r="H42" s="315"/>
      <c r="I42" s="315"/>
      <c r="J42" s="315"/>
      <c r="K42" s="315"/>
      <c r="L42" s="315"/>
      <c r="M42" s="315"/>
      <c r="N42" s="315"/>
      <c r="O42" s="319"/>
    </row>
    <row r="43" spans="2:15" x14ac:dyDescent="0.3">
      <c r="B43" s="318"/>
      <c r="C43" s="315"/>
      <c r="D43" s="315"/>
      <c r="E43" s="315"/>
      <c r="F43" s="315"/>
      <c r="G43" s="315"/>
      <c r="H43" s="315"/>
      <c r="I43" s="315"/>
      <c r="J43" s="315"/>
      <c r="K43" s="315"/>
      <c r="L43" s="315"/>
      <c r="M43" s="315"/>
      <c r="N43" s="315"/>
      <c r="O43" s="319"/>
    </row>
    <row r="44" spans="2:15" x14ac:dyDescent="0.3">
      <c r="B44" s="376"/>
      <c r="C44" s="377"/>
      <c r="D44" s="377"/>
      <c r="E44" s="377"/>
      <c r="F44" s="377"/>
      <c r="G44" s="377"/>
      <c r="H44" s="377"/>
      <c r="I44" s="377"/>
      <c r="J44" s="377"/>
      <c r="K44" s="377"/>
      <c r="L44" s="377"/>
      <c r="M44" s="377"/>
      <c r="N44" s="377"/>
      <c r="O44" s="378"/>
    </row>
  </sheetData>
  <mergeCells count="2">
    <mergeCell ref="B10:O11"/>
    <mergeCell ref="B12:O12"/>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O41"/>
  <sheetViews>
    <sheetView zoomScaleNormal="70" workbookViewId="0">
      <selection activeCell="N1" sqref="N1"/>
    </sheetView>
  </sheetViews>
  <sheetFormatPr defaultColWidth="8.77734375" defaultRowHeight="14.4" x14ac:dyDescent="0.3"/>
  <cols>
    <col min="1" max="1" width="8.77734375" style="180" customWidth="1"/>
    <col min="2" max="2" width="10.44140625" style="180" customWidth="1"/>
    <col min="3" max="3" width="20.109375" style="180" customWidth="1"/>
    <col min="4" max="4" width="11.88671875" style="180" customWidth="1"/>
    <col min="5" max="13" width="8.77734375" style="180"/>
    <col min="14" max="14" width="13.21875" style="180" customWidth="1"/>
    <col min="15" max="16384" width="8.77734375" style="180"/>
  </cols>
  <sheetData>
    <row r="1" spans="2:15" x14ac:dyDescent="0.3">
      <c r="N1" s="493" t="str">
        <f>HYPERLINK("#'Navigation'!A1","Navigation")</f>
        <v>Navigation</v>
      </c>
    </row>
    <row r="2" spans="2:15" x14ac:dyDescent="0.3">
      <c r="B2" s="14" t="s">
        <v>419</v>
      </c>
      <c r="N2" s="505"/>
      <c r="O2" s="505"/>
    </row>
    <row r="3" spans="2:15" x14ac:dyDescent="0.3">
      <c r="B3" s="14"/>
    </row>
    <row r="4" spans="2:15" ht="15" customHeight="1" x14ac:dyDescent="0.3">
      <c r="B4" s="231" t="s">
        <v>642</v>
      </c>
      <c r="C4" s="222"/>
      <c r="D4" s="222"/>
      <c r="E4" s="222"/>
      <c r="F4" s="222"/>
      <c r="G4" s="222"/>
      <c r="H4" s="222"/>
      <c r="I4" s="222"/>
      <c r="J4" s="222"/>
      <c r="K4" s="222"/>
      <c r="L4" s="222"/>
      <c r="M4" s="222"/>
      <c r="N4" s="222"/>
      <c r="O4" s="223"/>
    </row>
    <row r="5" spans="2:15" s="499" customFormat="1" ht="15" customHeight="1" x14ac:dyDescent="0.3">
      <c r="B5" s="232" t="s">
        <v>559</v>
      </c>
      <c r="C5" s="224"/>
      <c r="D5" s="224"/>
      <c r="E5" s="224"/>
      <c r="F5" s="224"/>
      <c r="G5" s="224"/>
      <c r="H5" s="224"/>
      <c r="I5" s="224"/>
      <c r="J5" s="224"/>
      <c r="K5" s="224"/>
      <c r="L5" s="224"/>
      <c r="M5" s="224"/>
      <c r="N5" s="224"/>
      <c r="O5" s="225"/>
    </row>
    <row r="6" spans="2:15" x14ac:dyDescent="0.3">
      <c r="B6" s="232" t="s">
        <v>560</v>
      </c>
      <c r="C6" s="224"/>
      <c r="D6" s="224"/>
      <c r="E6" s="224"/>
      <c r="F6" s="224"/>
      <c r="G6" s="224"/>
      <c r="H6" s="224"/>
      <c r="I6" s="224"/>
      <c r="J6" s="224"/>
      <c r="K6" s="224"/>
      <c r="L6" s="224"/>
      <c r="M6" s="224"/>
      <c r="N6" s="224"/>
      <c r="O6" s="225"/>
    </row>
    <row r="7" spans="2:15" x14ac:dyDescent="0.3">
      <c r="B7" s="226"/>
      <c r="C7" s="233"/>
      <c r="D7" s="233"/>
      <c r="E7" s="233"/>
      <c r="F7" s="233"/>
      <c r="G7" s="233"/>
      <c r="H7" s="233"/>
      <c r="I7" s="233"/>
      <c r="J7" s="233"/>
      <c r="K7" s="233"/>
      <c r="L7" s="233"/>
      <c r="M7" s="233"/>
      <c r="N7" s="233"/>
      <c r="O7" s="234"/>
    </row>
    <row r="8" spans="2:15" ht="15" customHeight="1" x14ac:dyDescent="0.3">
      <c r="B8" s="242"/>
      <c r="C8" s="242" t="s">
        <v>420</v>
      </c>
      <c r="D8" s="242" t="s">
        <v>421</v>
      </c>
      <c r="E8" s="224"/>
      <c r="F8" s="224"/>
      <c r="G8" s="224"/>
      <c r="H8" s="224"/>
      <c r="I8" s="224"/>
      <c r="J8" s="224"/>
      <c r="K8" s="224"/>
      <c r="L8" s="224"/>
      <c r="M8" s="224"/>
      <c r="N8" s="224"/>
      <c r="O8" s="225"/>
    </row>
    <row r="9" spans="2:15" x14ac:dyDescent="0.3">
      <c r="B9" s="242" t="s">
        <v>422</v>
      </c>
      <c r="C9" s="244" t="s">
        <v>423</v>
      </c>
      <c r="D9" s="243">
        <v>0.3</v>
      </c>
      <c r="E9" s="224"/>
      <c r="F9" s="224"/>
      <c r="G9" s="224"/>
      <c r="H9" s="224"/>
      <c r="I9" s="224"/>
      <c r="J9" s="224"/>
      <c r="K9" s="224"/>
      <c r="L9" s="224"/>
      <c r="M9" s="224"/>
      <c r="N9" s="224"/>
      <c r="O9" s="225"/>
    </row>
    <row r="10" spans="2:15" x14ac:dyDescent="0.3">
      <c r="B10" s="242" t="s">
        <v>424</v>
      </c>
      <c r="C10" s="244" t="s">
        <v>425</v>
      </c>
      <c r="D10" s="243">
        <v>0.4</v>
      </c>
      <c r="E10" s="213"/>
      <c r="F10" s="213"/>
      <c r="G10" s="213"/>
      <c r="H10" s="213"/>
      <c r="I10" s="213"/>
      <c r="J10" s="213"/>
      <c r="K10" s="213"/>
      <c r="L10" s="213"/>
      <c r="M10" s="213"/>
      <c r="N10" s="213"/>
      <c r="O10" s="227"/>
    </row>
    <row r="11" spans="2:15" x14ac:dyDescent="0.3">
      <c r="B11" s="242" t="s">
        <v>426</v>
      </c>
      <c r="C11" s="244" t="s">
        <v>427</v>
      </c>
      <c r="D11" s="243">
        <v>0.3</v>
      </c>
      <c r="E11" s="213"/>
      <c r="F11" s="213"/>
      <c r="G11" s="213"/>
      <c r="H11" s="213"/>
      <c r="I11" s="213"/>
      <c r="J11" s="213"/>
      <c r="K11" s="213"/>
      <c r="L11" s="233"/>
      <c r="M11" s="233"/>
      <c r="N11" s="233"/>
      <c r="O11" s="234"/>
    </row>
    <row r="12" spans="2:15" x14ac:dyDescent="0.3">
      <c r="B12" s="217"/>
      <c r="C12" s="213"/>
      <c r="D12" s="213"/>
      <c r="E12" s="213"/>
      <c r="F12" s="213"/>
      <c r="G12" s="213"/>
      <c r="H12" s="213"/>
      <c r="I12" s="213"/>
      <c r="J12" s="213"/>
      <c r="K12" s="213"/>
      <c r="L12" s="233"/>
      <c r="M12" s="233"/>
      <c r="N12" s="233"/>
      <c r="O12" s="234"/>
    </row>
    <row r="13" spans="2:15" x14ac:dyDescent="0.3">
      <c r="B13" s="228" t="s">
        <v>616</v>
      </c>
      <c r="C13" s="229"/>
      <c r="D13" s="229"/>
      <c r="E13" s="229"/>
      <c r="F13" s="229"/>
      <c r="G13" s="229"/>
      <c r="H13" s="229"/>
      <c r="I13" s="229"/>
      <c r="J13" s="229"/>
      <c r="K13" s="229"/>
      <c r="L13" s="229"/>
      <c r="M13" s="229"/>
      <c r="N13" s="229"/>
      <c r="O13" s="230"/>
    </row>
    <row r="14" spans="2:15" x14ac:dyDescent="0.3">
      <c r="B14" s="238"/>
      <c r="C14" s="239"/>
      <c r="D14" s="239"/>
      <c r="E14" s="239"/>
      <c r="F14" s="239"/>
      <c r="G14" s="239"/>
      <c r="H14" s="239"/>
      <c r="I14" s="239"/>
      <c r="J14" s="239"/>
      <c r="K14" s="239"/>
      <c r="L14" s="240"/>
      <c r="M14" s="240"/>
      <c r="N14" s="240"/>
      <c r="O14" s="241"/>
    </row>
    <row r="16" spans="2:15" x14ac:dyDescent="0.3">
      <c r="B16" s="187" t="s">
        <v>617</v>
      </c>
      <c r="C16" s="188"/>
      <c r="D16" s="188"/>
      <c r="E16" s="208"/>
      <c r="F16" s="189"/>
      <c r="G16" s="189"/>
      <c r="H16" s="189"/>
      <c r="I16" s="189"/>
      <c r="J16" s="189"/>
      <c r="K16" s="189"/>
      <c r="L16" s="189"/>
      <c r="M16" s="189"/>
      <c r="N16" s="189"/>
      <c r="O16" s="190"/>
    </row>
    <row r="17" spans="2:15" x14ac:dyDescent="0.3">
      <c r="B17" s="191" t="s">
        <v>561</v>
      </c>
      <c r="C17" s="192"/>
      <c r="D17" s="192"/>
      <c r="E17" s="192"/>
      <c r="F17" s="192"/>
      <c r="G17" s="192"/>
      <c r="H17" s="192"/>
      <c r="I17" s="192"/>
      <c r="J17" s="192"/>
      <c r="K17" s="192"/>
      <c r="L17" s="192"/>
      <c r="M17" s="192"/>
      <c r="N17" s="192"/>
      <c r="O17" s="193"/>
    </row>
    <row r="18" spans="2:15" x14ac:dyDescent="0.3">
      <c r="B18" s="194"/>
      <c r="C18" s="195"/>
      <c r="D18" s="195"/>
      <c r="E18" s="195"/>
      <c r="F18" s="195"/>
      <c r="G18" s="195"/>
      <c r="H18" s="195"/>
      <c r="I18" s="195"/>
      <c r="J18" s="195"/>
      <c r="K18" s="195"/>
      <c r="L18" s="195"/>
      <c r="M18" s="195"/>
      <c r="N18" s="195"/>
      <c r="O18" s="196"/>
    </row>
    <row r="19" spans="2:15" x14ac:dyDescent="0.3">
      <c r="B19" s="194"/>
      <c r="C19" s="195"/>
      <c r="D19" s="195"/>
      <c r="E19" s="195"/>
      <c r="F19" s="195"/>
      <c r="G19" s="195"/>
      <c r="H19" s="195"/>
      <c r="I19" s="195"/>
      <c r="J19" s="195"/>
      <c r="K19" s="195"/>
      <c r="L19" s="195"/>
      <c r="M19" s="195"/>
      <c r="N19" s="195"/>
      <c r="O19" s="196"/>
    </row>
    <row r="20" spans="2:15" x14ac:dyDescent="0.3">
      <c r="B20" s="194"/>
      <c r="C20" s="195"/>
      <c r="D20" s="195"/>
      <c r="E20" s="195"/>
      <c r="F20" s="195"/>
      <c r="G20" s="195"/>
      <c r="H20" s="195"/>
      <c r="I20" s="195"/>
      <c r="J20" s="195"/>
      <c r="K20" s="195"/>
      <c r="L20" s="195"/>
      <c r="M20" s="195"/>
      <c r="N20" s="195"/>
      <c r="O20" s="196"/>
    </row>
    <row r="21" spans="2:15" x14ac:dyDescent="0.3">
      <c r="B21" s="191" t="s">
        <v>562</v>
      </c>
      <c r="C21" s="195"/>
      <c r="D21" s="195"/>
      <c r="E21" s="195"/>
      <c r="F21" s="195"/>
      <c r="G21" s="195"/>
      <c r="H21" s="195"/>
      <c r="I21" s="195"/>
      <c r="J21" s="195"/>
      <c r="K21" s="195"/>
      <c r="L21" s="195"/>
      <c r="M21" s="195"/>
      <c r="N21" s="195"/>
      <c r="O21" s="196"/>
    </row>
    <row r="22" spans="2:15" x14ac:dyDescent="0.3">
      <c r="B22" s="194"/>
      <c r="C22" s="195"/>
      <c r="D22" s="195"/>
      <c r="E22" s="195"/>
      <c r="F22" s="195"/>
      <c r="G22" s="195"/>
      <c r="H22" s="195"/>
      <c r="I22" s="195"/>
      <c r="J22" s="195"/>
      <c r="K22" s="195"/>
      <c r="L22" s="195"/>
      <c r="M22" s="195"/>
      <c r="N22" s="195"/>
      <c r="O22" s="196"/>
    </row>
    <row r="23" spans="2:15" x14ac:dyDescent="0.3">
      <c r="B23" s="194"/>
      <c r="C23" s="195"/>
      <c r="D23" s="195"/>
      <c r="E23" s="195"/>
      <c r="F23" s="195"/>
      <c r="G23" s="195"/>
      <c r="H23" s="195"/>
      <c r="I23" s="195"/>
      <c r="J23" s="195"/>
      <c r="K23" s="195"/>
      <c r="L23" s="195"/>
      <c r="M23" s="195"/>
      <c r="N23" s="195"/>
      <c r="O23" s="196"/>
    </row>
    <row r="24" spans="2:15" x14ac:dyDescent="0.3">
      <c r="B24" s="197"/>
      <c r="C24" s="198"/>
      <c r="D24" s="198"/>
      <c r="E24" s="198"/>
      <c r="F24" s="198"/>
      <c r="G24" s="198"/>
      <c r="H24" s="198"/>
      <c r="I24" s="198"/>
      <c r="J24" s="198"/>
      <c r="K24" s="198"/>
      <c r="L24" s="198"/>
      <c r="M24" s="198"/>
      <c r="N24" s="198"/>
      <c r="O24" s="199"/>
    </row>
    <row r="25" spans="2:15" x14ac:dyDescent="0.3">
      <c r="B25" s="200"/>
      <c r="C25" s="200"/>
      <c r="D25" s="200"/>
      <c r="E25" s="200"/>
      <c r="F25" s="200"/>
      <c r="G25" s="200"/>
      <c r="H25" s="200"/>
      <c r="I25" s="200"/>
      <c r="J25" s="200"/>
      <c r="K25" s="200"/>
      <c r="L25" s="200"/>
      <c r="M25" s="200"/>
      <c r="N25" s="200"/>
      <c r="O25" s="200"/>
    </row>
    <row r="26" spans="2:15" x14ac:dyDescent="0.3">
      <c r="B26" s="201" t="s">
        <v>618</v>
      </c>
      <c r="C26" s="202"/>
      <c r="D26" s="202"/>
      <c r="E26" s="202"/>
      <c r="F26" s="202"/>
      <c r="G26" s="202"/>
      <c r="H26" s="202"/>
      <c r="I26" s="202"/>
      <c r="J26" s="202"/>
      <c r="K26" s="202"/>
      <c r="L26" s="202"/>
      <c r="M26" s="202"/>
      <c r="N26" s="202"/>
      <c r="O26" s="203"/>
    </row>
    <row r="27" spans="2:15" x14ac:dyDescent="0.3">
      <c r="B27" s="194"/>
      <c r="C27" s="195"/>
      <c r="D27" s="195"/>
      <c r="E27" s="195"/>
      <c r="F27" s="195"/>
      <c r="G27" s="195"/>
      <c r="H27" s="195"/>
      <c r="I27" s="195"/>
      <c r="J27" s="195"/>
      <c r="K27" s="195"/>
      <c r="L27" s="195"/>
      <c r="M27" s="195"/>
      <c r="N27" s="195"/>
      <c r="O27" s="196"/>
    </row>
    <row r="28" spans="2:15" x14ac:dyDescent="0.3">
      <c r="B28" s="194"/>
      <c r="C28" s="195"/>
      <c r="D28" s="195"/>
      <c r="E28" s="195"/>
      <c r="F28" s="195"/>
      <c r="G28" s="195"/>
      <c r="H28" s="195"/>
      <c r="I28" s="195"/>
      <c r="J28" s="195"/>
      <c r="K28" s="195"/>
      <c r="L28" s="195"/>
      <c r="M28" s="195"/>
      <c r="N28" s="195"/>
      <c r="O28" s="196"/>
    </row>
    <row r="29" spans="2:15" x14ac:dyDescent="0.3">
      <c r="B29" s="194"/>
      <c r="C29" s="195"/>
      <c r="D29" s="195"/>
      <c r="E29" s="195"/>
      <c r="F29" s="195"/>
      <c r="G29" s="195"/>
      <c r="H29" s="195"/>
      <c r="I29" s="195"/>
      <c r="J29" s="195"/>
      <c r="K29" s="195"/>
      <c r="L29" s="195"/>
      <c r="M29" s="195"/>
      <c r="N29" s="195"/>
      <c r="O29" s="196"/>
    </row>
    <row r="30" spans="2:15" x14ac:dyDescent="0.3">
      <c r="B30" s="194"/>
      <c r="C30" s="195"/>
      <c r="D30" s="195"/>
      <c r="E30" s="195"/>
      <c r="F30" s="195"/>
      <c r="G30" s="195"/>
      <c r="H30" s="195"/>
      <c r="I30" s="195"/>
      <c r="J30" s="195"/>
      <c r="K30" s="195"/>
      <c r="L30" s="195"/>
      <c r="M30" s="195"/>
      <c r="N30" s="195"/>
      <c r="O30" s="196"/>
    </row>
    <row r="31" spans="2:15" x14ac:dyDescent="0.3">
      <c r="B31" s="194"/>
      <c r="C31" s="195"/>
      <c r="D31" s="195"/>
      <c r="E31" s="195"/>
      <c r="F31" s="195"/>
      <c r="G31" s="195"/>
      <c r="H31" s="195"/>
      <c r="I31" s="195"/>
      <c r="J31" s="195"/>
      <c r="K31" s="195"/>
      <c r="L31" s="195"/>
      <c r="M31" s="195"/>
      <c r="N31" s="195"/>
      <c r="O31" s="196"/>
    </row>
    <row r="32" spans="2:15" x14ac:dyDescent="0.3">
      <c r="B32" s="194"/>
      <c r="C32" s="195"/>
      <c r="D32" s="195"/>
      <c r="E32" s="195"/>
      <c r="F32" s="195"/>
      <c r="G32" s="195"/>
      <c r="H32" s="195"/>
      <c r="I32" s="195"/>
      <c r="J32" s="195"/>
      <c r="K32" s="195"/>
      <c r="L32" s="195"/>
      <c r="M32" s="195"/>
      <c r="N32" s="195"/>
      <c r="O32" s="196"/>
    </row>
    <row r="33" spans="2:15" x14ac:dyDescent="0.3">
      <c r="B33" s="194"/>
      <c r="C33" s="195"/>
      <c r="D33" s="195"/>
      <c r="E33" s="195"/>
      <c r="F33" s="195"/>
      <c r="G33" s="195"/>
      <c r="H33" s="195"/>
      <c r="I33" s="195"/>
      <c r="J33" s="195"/>
      <c r="K33" s="195"/>
      <c r="L33" s="195"/>
      <c r="M33" s="195"/>
      <c r="N33" s="195"/>
      <c r="O33" s="196"/>
    </row>
    <row r="34" spans="2:15" x14ac:dyDescent="0.3">
      <c r="B34" s="194"/>
      <c r="C34" s="195"/>
      <c r="D34" s="195"/>
      <c r="E34" s="195"/>
      <c r="F34" s="195"/>
      <c r="G34" s="195"/>
      <c r="H34" s="195"/>
      <c r="I34" s="195"/>
      <c r="J34" s="195"/>
      <c r="K34" s="195"/>
      <c r="L34" s="195"/>
      <c r="M34" s="195"/>
      <c r="N34" s="195"/>
      <c r="O34" s="196"/>
    </row>
    <row r="35" spans="2:15" x14ac:dyDescent="0.3">
      <c r="B35" s="194"/>
      <c r="C35" s="195"/>
      <c r="D35" s="195"/>
      <c r="E35" s="195"/>
      <c r="F35" s="195"/>
      <c r="G35" s="195"/>
      <c r="H35" s="195"/>
      <c r="I35" s="195"/>
      <c r="J35" s="195"/>
      <c r="K35" s="195"/>
      <c r="L35" s="195"/>
      <c r="M35" s="195"/>
      <c r="N35" s="195"/>
      <c r="O35" s="196"/>
    </row>
    <row r="36" spans="2:15" x14ac:dyDescent="0.3">
      <c r="B36" s="194"/>
      <c r="C36" s="195"/>
      <c r="D36" s="195"/>
      <c r="E36" s="195"/>
      <c r="F36" s="195"/>
      <c r="G36" s="195"/>
      <c r="H36" s="195"/>
      <c r="I36" s="195"/>
      <c r="J36" s="195"/>
      <c r="K36" s="195"/>
      <c r="L36" s="195"/>
      <c r="M36" s="195"/>
      <c r="N36" s="195"/>
      <c r="O36" s="196"/>
    </row>
    <row r="37" spans="2:15" x14ac:dyDescent="0.3">
      <c r="B37" s="194"/>
      <c r="C37" s="195"/>
      <c r="D37" s="195"/>
      <c r="E37" s="195"/>
      <c r="F37" s="195"/>
      <c r="G37" s="195"/>
      <c r="H37" s="195"/>
      <c r="I37" s="195"/>
      <c r="J37" s="195"/>
      <c r="K37" s="195"/>
      <c r="L37" s="195"/>
      <c r="M37" s="195"/>
      <c r="N37" s="195"/>
      <c r="O37" s="196"/>
    </row>
    <row r="38" spans="2:15" x14ac:dyDescent="0.3">
      <c r="B38" s="194"/>
      <c r="C38" s="195"/>
      <c r="D38" s="195"/>
      <c r="E38" s="195"/>
      <c r="F38" s="195"/>
      <c r="G38" s="195"/>
      <c r="H38" s="195"/>
      <c r="I38" s="195"/>
      <c r="J38" s="195"/>
      <c r="K38" s="195"/>
      <c r="L38" s="195"/>
      <c r="M38" s="195"/>
      <c r="N38" s="195"/>
      <c r="O38" s="196"/>
    </row>
    <row r="39" spans="2:15" x14ac:dyDescent="0.3">
      <c r="B39" s="194"/>
      <c r="C39" s="195"/>
      <c r="D39" s="195"/>
      <c r="E39" s="195"/>
      <c r="F39" s="195"/>
      <c r="G39" s="195"/>
      <c r="H39" s="195"/>
      <c r="I39" s="195"/>
      <c r="J39" s="195"/>
      <c r="K39" s="195"/>
      <c r="L39" s="195"/>
      <c r="M39" s="195"/>
      <c r="N39" s="195"/>
      <c r="O39" s="196"/>
    </row>
    <row r="40" spans="2:15" x14ac:dyDescent="0.3">
      <c r="B40" s="194"/>
      <c r="C40" s="195"/>
      <c r="D40" s="195"/>
      <c r="E40" s="195"/>
      <c r="F40" s="195"/>
      <c r="G40" s="195"/>
      <c r="H40" s="195"/>
      <c r="I40" s="195"/>
      <c r="J40" s="195"/>
      <c r="K40" s="195"/>
      <c r="L40" s="195"/>
      <c r="M40" s="195"/>
      <c r="N40" s="195"/>
      <c r="O40" s="196"/>
    </row>
    <row r="41" spans="2:15" x14ac:dyDescent="0.3">
      <c r="B41" s="197"/>
      <c r="C41" s="198"/>
      <c r="D41" s="198"/>
      <c r="E41" s="198"/>
      <c r="F41" s="198"/>
      <c r="G41" s="198"/>
      <c r="H41" s="198"/>
      <c r="I41" s="198"/>
      <c r="J41" s="198"/>
      <c r="K41" s="198"/>
      <c r="L41" s="198"/>
      <c r="M41" s="198"/>
      <c r="N41" s="198"/>
      <c r="O41" s="199"/>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AF1086"/>
  <sheetViews>
    <sheetView zoomScaleNormal="100" workbookViewId="0">
      <selection activeCell="N1" sqref="N1"/>
    </sheetView>
  </sheetViews>
  <sheetFormatPr defaultRowHeight="14.4" x14ac:dyDescent="0.3"/>
  <cols>
    <col min="1" max="1" width="8.88671875" style="180"/>
    <col min="2" max="2" width="13.6640625" style="180" bestFit="1" customWidth="1"/>
    <col min="3" max="3" width="12.5546875" style="180" bestFit="1" customWidth="1"/>
    <col min="4" max="4" width="20.33203125" style="180" bestFit="1" customWidth="1"/>
    <col min="5" max="5" width="12" style="180" bestFit="1" customWidth="1"/>
    <col min="6" max="6" width="16.33203125" style="180" bestFit="1" customWidth="1"/>
    <col min="7" max="7" width="8.109375" style="180" bestFit="1" customWidth="1"/>
    <col min="8" max="8" width="12" style="180" bestFit="1" customWidth="1"/>
    <col min="9" max="13" width="8.88671875" style="180"/>
    <col min="14" max="14" width="10.109375" style="180" customWidth="1"/>
    <col min="15" max="15" width="8.88671875" style="180"/>
    <col min="16" max="16" width="8.88671875" style="433"/>
    <col min="17" max="26" width="8.88671875" style="180"/>
    <col min="27" max="28" width="8.88671875" style="492"/>
    <col min="29" max="16384" width="8.88671875" style="180"/>
  </cols>
  <sheetData>
    <row r="1" spans="2:30" x14ac:dyDescent="0.3">
      <c r="N1" s="493" t="str">
        <f>HYPERLINK("#'Navigation'!A1","Navigation")</f>
        <v>Navigation</v>
      </c>
    </row>
    <row r="2" spans="2:30" x14ac:dyDescent="0.3">
      <c r="B2" s="365" t="s">
        <v>484</v>
      </c>
      <c r="C2" s="343"/>
      <c r="D2" s="343"/>
      <c r="E2" s="343"/>
      <c r="F2" s="343"/>
      <c r="G2" s="343"/>
      <c r="H2" s="343"/>
      <c r="I2" s="343"/>
      <c r="J2" s="343"/>
      <c r="K2" s="343"/>
      <c r="L2" s="343"/>
      <c r="M2" s="343"/>
      <c r="N2" s="343"/>
      <c r="O2" s="343"/>
      <c r="P2" s="343"/>
    </row>
    <row r="3" spans="2:30" x14ac:dyDescent="0.3">
      <c r="B3" s="366"/>
      <c r="C3" s="366"/>
      <c r="D3" s="366"/>
      <c r="E3" s="366"/>
      <c r="F3" s="366"/>
      <c r="G3" s="366"/>
      <c r="H3" s="366"/>
      <c r="I3" s="366"/>
      <c r="J3" s="366"/>
      <c r="K3" s="366"/>
      <c r="L3" s="366"/>
      <c r="M3" s="366"/>
      <c r="N3" s="366"/>
      <c r="O3" s="366"/>
      <c r="P3" s="343"/>
    </row>
    <row r="4" spans="2:30" x14ac:dyDescent="0.3">
      <c r="B4" s="342" t="s">
        <v>446</v>
      </c>
      <c r="C4" s="321"/>
      <c r="D4" s="321"/>
      <c r="E4" s="321"/>
      <c r="F4" s="321"/>
      <c r="G4" s="321"/>
      <c r="H4" s="321"/>
      <c r="I4" s="321"/>
      <c r="J4" s="321"/>
      <c r="K4" s="321"/>
      <c r="L4" s="321"/>
      <c r="M4" s="321"/>
      <c r="N4" s="321"/>
      <c r="O4" s="322"/>
      <c r="P4" s="343"/>
      <c r="R4" s="14" t="s">
        <v>569</v>
      </c>
    </row>
    <row r="5" spans="2:30" x14ac:dyDescent="0.3">
      <c r="B5" s="323"/>
      <c r="C5" s="324"/>
      <c r="D5" s="324"/>
      <c r="E5" s="324"/>
      <c r="F5" s="324"/>
      <c r="G5" s="324"/>
      <c r="H5" s="324"/>
      <c r="I5" s="324"/>
      <c r="J5" s="324"/>
      <c r="K5" s="324"/>
      <c r="L5" s="324"/>
      <c r="M5" s="324"/>
      <c r="N5" s="324"/>
      <c r="O5" s="325"/>
      <c r="P5" s="343"/>
      <c r="R5" s="477" t="s">
        <v>463</v>
      </c>
      <c r="S5" s="478"/>
      <c r="T5" s="478"/>
      <c r="U5" s="478"/>
      <c r="V5" s="478"/>
      <c r="W5" s="478"/>
      <c r="X5" s="478"/>
      <c r="Y5" s="479"/>
    </row>
    <row r="6" spans="2:30" ht="15.6" x14ac:dyDescent="0.3">
      <c r="B6" s="327"/>
      <c r="C6" s="328"/>
      <c r="D6" s="329"/>
      <c r="E6" s="329"/>
      <c r="F6" s="329"/>
      <c r="G6" s="329"/>
      <c r="H6" s="329"/>
      <c r="I6" s="329"/>
      <c r="J6" s="329"/>
      <c r="K6" s="329"/>
      <c r="L6" s="329"/>
      <c r="M6" s="329"/>
      <c r="N6" s="329"/>
      <c r="O6" s="330"/>
      <c r="P6" s="498"/>
      <c r="R6" s="480" t="s">
        <v>464</v>
      </c>
      <c r="S6" s="476"/>
      <c r="T6" s="476"/>
      <c r="U6" s="476"/>
      <c r="V6" s="476"/>
      <c r="W6" s="476"/>
      <c r="X6" s="476"/>
      <c r="Y6" s="481"/>
    </row>
    <row r="7" spans="2:30" ht="15.6" x14ac:dyDescent="0.3">
      <c r="B7" s="327"/>
      <c r="C7" s="328"/>
      <c r="D7" s="329"/>
      <c r="E7" s="329"/>
      <c r="F7" s="329"/>
      <c r="G7" s="329"/>
      <c r="H7" s="329"/>
      <c r="I7" s="329"/>
      <c r="J7" s="329"/>
      <c r="K7" s="329"/>
      <c r="L7" s="329"/>
      <c r="M7" s="329"/>
      <c r="N7" s="329"/>
      <c r="O7" s="330"/>
      <c r="P7" s="498"/>
      <c r="R7" s="480" t="s">
        <v>465</v>
      </c>
      <c r="S7" s="476"/>
      <c r="T7" s="476"/>
      <c r="U7" s="476"/>
      <c r="V7" s="476"/>
      <c r="W7" s="476"/>
      <c r="X7" s="476"/>
      <c r="Y7" s="481"/>
    </row>
    <row r="8" spans="2:30" ht="15.6" x14ac:dyDescent="0.3">
      <c r="B8" s="327"/>
      <c r="C8" s="328"/>
      <c r="D8" s="329"/>
      <c r="E8" s="329"/>
      <c r="F8" s="329"/>
      <c r="G8" s="329"/>
      <c r="H8" s="329"/>
      <c r="I8" s="329"/>
      <c r="J8" s="329"/>
      <c r="K8" s="329"/>
      <c r="L8" s="329"/>
      <c r="M8" s="329"/>
      <c r="N8" s="329"/>
      <c r="O8" s="330"/>
      <c r="P8" s="498"/>
      <c r="R8" s="480" t="s">
        <v>466</v>
      </c>
      <c r="S8" s="476"/>
      <c r="T8" s="476"/>
      <c r="U8" s="476"/>
      <c r="V8" s="476"/>
      <c r="W8" s="476"/>
      <c r="X8" s="476"/>
      <c r="Y8" s="481"/>
    </row>
    <row r="9" spans="2:30" ht="15.6" x14ac:dyDescent="0.3">
      <c r="B9" s="326" t="s">
        <v>447</v>
      </c>
      <c r="C9" s="331"/>
      <c r="D9" s="329"/>
      <c r="E9" s="329"/>
      <c r="F9" s="329"/>
      <c r="G9" s="329"/>
      <c r="H9" s="329"/>
      <c r="I9" s="329"/>
      <c r="J9" s="329"/>
      <c r="K9" s="329"/>
      <c r="L9" s="329"/>
      <c r="M9" s="329"/>
      <c r="N9" s="329"/>
      <c r="O9" s="330"/>
      <c r="P9" s="498"/>
      <c r="R9" s="482" t="s">
        <v>467</v>
      </c>
      <c r="S9" s="483"/>
      <c r="T9" s="483"/>
      <c r="U9" s="483"/>
      <c r="V9" s="483"/>
      <c r="W9" s="483"/>
      <c r="X9" s="483"/>
      <c r="Y9" s="484"/>
    </row>
    <row r="10" spans="2:30" ht="15.6" x14ac:dyDescent="0.3">
      <c r="B10" s="327"/>
      <c r="C10" s="328"/>
      <c r="D10" s="329"/>
      <c r="E10" s="329"/>
      <c r="F10" s="329"/>
      <c r="G10" s="329"/>
      <c r="H10" s="329"/>
      <c r="I10" s="329"/>
      <c r="J10" s="329"/>
      <c r="K10" s="329"/>
      <c r="L10" s="329"/>
      <c r="M10" s="329"/>
      <c r="N10" s="329"/>
      <c r="O10" s="330"/>
      <c r="P10" s="498"/>
    </row>
    <row r="11" spans="2:30" ht="15.6" x14ac:dyDescent="0.3">
      <c r="B11" s="326" t="s">
        <v>564</v>
      </c>
      <c r="C11" s="329"/>
      <c r="D11" s="329"/>
      <c r="E11" s="329"/>
      <c r="F11" s="329"/>
      <c r="G11" s="329"/>
      <c r="H11" s="329"/>
      <c r="I11" s="329"/>
      <c r="J11" s="329"/>
      <c r="K11" s="329"/>
      <c r="L11" s="329"/>
      <c r="M11" s="329"/>
      <c r="N11" s="329"/>
      <c r="O11" s="330"/>
      <c r="P11" s="498"/>
    </row>
    <row r="12" spans="2:30" x14ac:dyDescent="0.3">
      <c r="B12" s="332"/>
      <c r="C12" s="324"/>
      <c r="D12" s="324"/>
      <c r="E12" s="324"/>
      <c r="F12" s="324"/>
      <c r="G12" s="324"/>
      <c r="H12" s="324"/>
      <c r="I12" s="324"/>
      <c r="J12" s="324"/>
      <c r="K12" s="324"/>
      <c r="L12" s="324"/>
      <c r="M12" s="324"/>
      <c r="N12" s="324"/>
      <c r="O12" s="325"/>
      <c r="P12" s="343"/>
      <c r="R12" s="14"/>
      <c r="S12" s="344"/>
    </row>
    <row r="13" spans="2:30" x14ac:dyDescent="0.3">
      <c r="B13" s="333" t="s">
        <v>619</v>
      </c>
      <c r="C13" s="334" t="s">
        <v>563</v>
      </c>
      <c r="D13" s="324"/>
      <c r="E13" s="324"/>
      <c r="F13" s="324"/>
      <c r="G13" s="324"/>
      <c r="H13" s="324"/>
      <c r="I13" s="324"/>
      <c r="J13" s="324"/>
      <c r="K13" s="324"/>
      <c r="L13" s="324"/>
      <c r="M13" s="324"/>
      <c r="N13" s="324"/>
      <c r="O13" s="325"/>
      <c r="P13" s="343"/>
      <c r="S13" s="344"/>
    </row>
    <row r="14" spans="2:30" x14ac:dyDescent="0.3">
      <c r="B14" s="335"/>
      <c r="C14" s="336"/>
      <c r="D14" s="336"/>
      <c r="E14" s="336"/>
      <c r="F14" s="336"/>
      <c r="G14" s="336"/>
      <c r="H14" s="336"/>
      <c r="I14" s="336"/>
      <c r="J14" s="336"/>
      <c r="K14" s="336"/>
      <c r="L14" s="336"/>
      <c r="M14" s="336"/>
      <c r="N14" s="336"/>
      <c r="O14" s="337"/>
      <c r="P14" s="343"/>
      <c r="S14" s="344"/>
    </row>
    <row r="15" spans="2:30" x14ac:dyDescent="0.3">
      <c r="B15" s="338"/>
      <c r="C15" s="339"/>
      <c r="D15" s="339"/>
      <c r="E15" s="339"/>
      <c r="F15" s="339"/>
      <c r="G15" s="339"/>
      <c r="H15" s="339"/>
      <c r="I15" s="339"/>
      <c r="J15" s="339"/>
      <c r="K15" s="339"/>
      <c r="L15" s="339"/>
      <c r="M15" s="339"/>
      <c r="N15" s="339"/>
      <c r="O15" s="339"/>
      <c r="P15" s="339"/>
      <c r="S15" s="344"/>
    </row>
    <row r="16" spans="2:30" ht="15.6" x14ac:dyDescent="0.3">
      <c r="B16" s="342" t="s">
        <v>620</v>
      </c>
      <c r="C16" s="321"/>
      <c r="D16" s="321"/>
      <c r="E16" s="321"/>
      <c r="F16" s="321"/>
      <c r="G16" s="321"/>
      <c r="H16" s="321"/>
      <c r="I16" s="321"/>
      <c r="J16" s="321"/>
      <c r="K16" s="321"/>
      <c r="L16" s="321"/>
      <c r="M16" s="321"/>
      <c r="N16" s="321"/>
      <c r="O16" s="322"/>
      <c r="P16" s="343"/>
      <c r="Q16" s="297"/>
      <c r="R16" s="297"/>
      <c r="S16" s="297"/>
      <c r="T16" s="297"/>
      <c r="U16" s="297"/>
      <c r="V16" s="297"/>
      <c r="W16" s="297"/>
      <c r="X16" s="297"/>
      <c r="Y16" s="297"/>
      <c r="Z16" s="297"/>
      <c r="AA16" s="297"/>
      <c r="AB16" s="297"/>
      <c r="AC16" s="297"/>
      <c r="AD16" s="297"/>
    </row>
    <row r="17" spans="2:32" ht="15.6" x14ac:dyDescent="0.3">
      <c r="B17" s="326" t="s">
        <v>485</v>
      </c>
      <c r="C17" s="474" t="s">
        <v>565</v>
      </c>
      <c r="D17" s="345">
        <f>S44</f>
        <v>0</v>
      </c>
      <c r="E17" s="324"/>
      <c r="F17" s="324"/>
      <c r="G17" s="324"/>
      <c r="H17" s="324"/>
      <c r="I17" s="324"/>
      <c r="J17" s="324"/>
      <c r="K17" s="324"/>
      <c r="L17" s="324"/>
      <c r="M17" s="324"/>
      <c r="N17" s="324"/>
      <c r="O17" s="325"/>
      <c r="P17" s="343"/>
      <c r="Q17" s="297"/>
      <c r="R17" s="297"/>
      <c r="S17" s="297"/>
      <c r="T17" s="297"/>
      <c r="U17" s="297"/>
      <c r="V17" s="297"/>
      <c r="W17" s="297"/>
      <c r="X17" s="297"/>
      <c r="Y17" s="297"/>
      <c r="Z17" s="297"/>
      <c r="AA17" s="297"/>
      <c r="AB17" s="297"/>
      <c r="AC17" s="297"/>
      <c r="AD17" s="297"/>
    </row>
    <row r="18" spans="2:32" ht="15.6" x14ac:dyDescent="0.3">
      <c r="B18" s="323"/>
      <c r="C18" s="474" t="s">
        <v>566</v>
      </c>
      <c r="D18" s="346">
        <f t="shared" ref="D18:D20" si="0">S45</f>
        <v>0</v>
      </c>
      <c r="E18" s="324"/>
      <c r="F18" s="324"/>
      <c r="G18" s="324"/>
      <c r="H18" s="324"/>
      <c r="I18" s="324"/>
      <c r="J18" s="324"/>
      <c r="K18" s="324"/>
      <c r="L18" s="324"/>
      <c r="M18" s="324"/>
      <c r="N18" s="324"/>
      <c r="O18" s="325"/>
      <c r="P18" s="343"/>
      <c r="Q18" s="297"/>
      <c r="R18" s="297"/>
      <c r="S18" s="297"/>
      <c r="T18" s="297"/>
      <c r="U18" s="297"/>
      <c r="V18" s="297"/>
      <c r="W18" s="297"/>
      <c r="X18" s="297"/>
      <c r="Y18" s="297"/>
      <c r="Z18" s="297"/>
      <c r="AA18" s="297"/>
      <c r="AB18" s="297"/>
      <c r="AC18" s="297"/>
      <c r="AD18" s="297"/>
    </row>
    <row r="19" spans="2:32" ht="15.6" x14ac:dyDescent="0.3">
      <c r="B19" s="323"/>
      <c r="C19" s="474" t="s">
        <v>567</v>
      </c>
      <c r="D19" s="346">
        <f t="shared" si="0"/>
        <v>0</v>
      </c>
      <c r="E19" s="324"/>
      <c r="F19" s="324"/>
      <c r="G19" s="324"/>
      <c r="H19" s="324"/>
      <c r="I19" s="324"/>
      <c r="J19" s="324"/>
      <c r="K19" s="324"/>
      <c r="L19" s="324"/>
      <c r="M19" s="324"/>
      <c r="N19" s="324"/>
      <c r="O19" s="325"/>
      <c r="P19" s="343"/>
      <c r="Q19" s="297"/>
      <c r="R19" s="297"/>
      <c r="S19" s="297"/>
      <c r="T19" s="297"/>
      <c r="U19" s="297"/>
      <c r="V19" s="297"/>
      <c r="W19" s="297"/>
      <c r="X19" s="297"/>
      <c r="Y19" s="297"/>
      <c r="Z19" s="297"/>
      <c r="AA19" s="297"/>
      <c r="AB19" s="297"/>
      <c r="AC19" s="297"/>
      <c r="AD19" s="297"/>
    </row>
    <row r="20" spans="2:32" ht="15.6" x14ac:dyDescent="0.3">
      <c r="B20" s="341"/>
      <c r="C20" s="475" t="s">
        <v>568</v>
      </c>
      <c r="D20" s="347">
        <f t="shared" si="0"/>
        <v>0</v>
      </c>
      <c r="E20" s="336"/>
      <c r="F20" s="336"/>
      <c r="G20" s="336"/>
      <c r="H20" s="336"/>
      <c r="I20" s="336"/>
      <c r="J20" s="336"/>
      <c r="K20" s="336"/>
      <c r="L20" s="336"/>
      <c r="M20" s="336"/>
      <c r="N20" s="336"/>
      <c r="O20" s="337"/>
      <c r="P20" s="343"/>
      <c r="Q20" s="297"/>
      <c r="R20" s="297"/>
      <c r="S20" s="297"/>
      <c r="T20" s="297"/>
      <c r="U20" s="297"/>
      <c r="V20" s="297"/>
      <c r="W20" s="297"/>
      <c r="X20" s="297"/>
      <c r="Y20" s="297"/>
      <c r="Z20" s="297"/>
      <c r="AA20" s="297"/>
      <c r="AB20" s="297"/>
      <c r="AC20" s="297"/>
      <c r="AD20" s="297"/>
    </row>
    <row r="22" spans="2:32" x14ac:dyDescent="0.3">
      <c r="B22" s="473" t="s">
        <v>486</v>
      </c>
      <c r="C22" s="214"/>
      <c r="D22" s="214"/>
      <c r="E22" s="214"/>
      <c r="F22" s="214"/>
      <c r="G22" s="214"/>
      <c r="H22" s="215"/>
      <c r="J22" s="348" t="s">
        <v>621</v>
      </c>
      <c r="K22" s="358"/>
      <c r="L22" s="214"/>
      <c r="M22" s="214"/>
      <c r="N22" s="214"/>
      <c r="O22" s="214"/>
      <c r="P22" s="214"/>
      <c r="Q22" s="214"/>
      <c r="R22" s="214"/>
      <c r="S22" s="214"/>
      <c r="T22" s="214"/>
      <c r="U22" s="214"/>
      <c r="V22" s="214"/>
      <c r="W22" s="214"/>
      <c r="X22" s="214"/>
      <c r="Y22" s="214"/>
      <c r="Z22" s="214"/>
      <c r="AA22" s="568" t="s">
        <v>622</v>
      </c>
      <c r="AB22" s="569"/>
      <c r="AC22" s="569"/>
      <c r="AD22" s="569"/>
      <c r="AE22" s="569"/>
      <c r="AF22" s="570"/>
    </row>
    <row r="23" spans="2:32" x14ac:dyDescent="0.3">
      <c r="B23" s="218"/>
      <c r="C23" s="212"/>
      <c r="D23" s="212"/>
      <c r="E23" s="212"/>
      <c r="F23" s="212"/>
      <c r="G23" s="212"/>
      <c r="H23" s="216"/>
      <c r="J23" s="218"/>
      <c r="K23" s="212"/>
      <c r="L23" s="212"/>
      <c r="M23" s="212"/>
      <c r="N23" s="212"/>
      <c r="O23" s="212"/>
      <c r="P23" s="212"/>
      <c r="Q23" s="212"/>
      <c r="R23" s="212"/>
      <c r="S23" s="212"/>
      <c r="T23" s="212"/>
      <c r="U23" s="212"/>
      <c r="V23" s="212"/>
      <c r="W23" s="212"/>
      <c r="X23" s="212"/>
      <c r="Y23" s="212"/>
      <c r="Z23" s="212"/>
      <c r="AA23" s="571"/>
      <c r="AB23" s="572"/>
      <c r="AC23" s="572"/>
      <c r="AD23" s="572"/>
      <c r="AE23" s="572"/>
      <c r="AF23" s="573"/>
    </row>
    <row r="24" spans="2:32" x14ac:dyDescent="0.3">
      <c r="B24" s="349" t="s">
        <v>449</v>
      </c>
      <c r="C24" s="350" t="s">
        <v>450</v>
      </c>
      <c r="D24" s="350" t="s">
        <v>451</v>
      </c>
      <c r="E24" s="350" t="s">
        <v>452</v>
      </c>
      <c r="F24" s="350" t="s">
        <v>453</v>
      </c>
      <c r="G24" s="350" t="s">
        <v>454</v>
      </c>
      <c r="H24" s="351" t="s">
        <v>455</v>
      </c>
      <c r="J24" s="218"/>
      <c r="K24" s="350" t="s">
        <v>456</v>
      </c>
      <c r="L24" s="350" t="s">
        <v>457</v>
      </c>
      <c r="M24" s="350" t="s">
        <v>458</v>
      </c>
      <c r="N24" s="350" t="s">
        <v>459</v>
      </c>
      <c r="O24" s="212"/>
      <c r="P24" s="212"/>
      <c r="Q24" s="212"/>
      <c r="R24" s="350" t="s">
        <v>460</v>
      </c>
      <c r="S24" s="298"/>
      <c r="T24" s="214"/>
      <c r="U24" s="214"/>
      <c r="V24" s="215"/>
      <c r="W24" s="566" t="s">
        <v>571</v>
      </c>
      <c r="X24" s="567"/>
      <c r="Y24" s="567"/>
      <c r="Z24" s="204"/>
      <c r="AA24" s="497"/>
      <c r="AB24" s="204"/>
      <c r="AC24" s="204"/>
      <c r="AD24" s="204"/>
      <c r="AE24" s="204"/>
      <c r="AF24" s="496"/>
    </row>
    <row r="25" spans="2:32" x14ac:dyDescent="0.3">
      <c r="B25" s="352">
        <v>330.87</v>
      </c>
      <c r="C25" s="212">
        <v>25</v>
      </c>
      <c r="D25" s="212">
        <v>175</v>
      </c>
      <c r="E25" s="353">
        <v>20.477847379094499</v>
      </c>
      <c r="F25" s="212">
        <v>10</v>
      </c>
      <c r="G25" s="212" t="s">
        <v>461</v>
      </c>
      <c r="H25" s="354">
        <v>26.167432244657846</v>
      </c>
      <c r="J25" s="218"/>
      <c r="K25" s="212"/>
      <c r="L25" s="212"/>
      <c r="M25" s="212"/>
      <c r="N25" s="212"/>
      <c r="O25" s="212"/>
      <c r="P25" s="212"/>
      <c r="Q25" s="212"/>
      <c r="R25" s="212"/>
      <c r="S25" s="218"/>
      <c r="T25" s="212"/>
      <c r="U25" s="212"/>
      <c r="V25" s="216"/>
      <c r="W25" s="566"/>
      <c r="X25" s="567"/>
      <c r="Y25" s="567"/>
      <c r="Z25" s="212"/>
      <c r="AA25" s="218"/>
      <c r="AB25" s="212"/>
      <c r="AC25" s="212"/>
      <c r="AD25" s="212"/>
      <c r="AE25" s="212"/>
      <c r="AF25" s="216"/>
    </row>
    <row r="26" spans="2:32" x14ac:dyDescent="0.3">
      <c r="B26" s="352">
        <v>8397.17</v>
      </c>
      <c r="C26" s="212">
        <v>35</v>
      </c>
      <c r="D26" s="212">
        <v>1050</v>
      </c>
      <c r="E26" s="353">
        <v>154.85997868581006</v>
      </c>
      <c r="F26" s="212">
        <v>40</v>
      </c>
      <c r="G26" s="212" t="s">
        <v>461</v>
      </c>
      <c r="H26" s="354">
        <v>7623.039590652148</v>
      </c>
      <c r="J26" s="218"/>
      <c r="K26" s="212"/>
      <c r="L26" s="212"/>
      <c r="M26" s="212"/>
      <c r="N26" s="212"/>
      <c r="O26" s="212"/>
      <c r="P26" s="212"/>
      <c r="Q26" s="212"/>
      <c r="R26" s="212"/>
      <c r="S26" s="218"/>
      <c r="T26" s="212"/>
      <c r="U26" s="212"/>
      <c r="V26" s="216"/>
      <c r="W26" s="566"/>
      <c r="X26" s="567"/>
      <c r="Y26" s="567"/>
      <c r="Z26" s="212"/>
      <c r="AA26" s="218"/>
      <c r="AB26" s="212"/>
      <c r="AC26" s="212"/>
      <c r="AD26" s="212"/>
      <c r="AE26" s="212"/>
      <c r="AF26" s="216"/>
    </row>
    <row r="27" spans="2:32" x14ac:dyDescent="0.3">
      <c r="B27" s="352">
        <v>367.93</v>
      </c>
      <c r="C27" s="212">
        <v>25</v>
      </c>
      <c r="D27" s="212">
        <v>175</v>
      </c>
      <c r="E27" s="353">
        <v>20.477847379094499</v>
      </c>
      <c r="F27" s="212">
        <v>10</v>
      </c>
      <c r="G27" s="212" t="s">
        <v>461</v>
      </c>
      <c r="H27" s="354">
        <v>26.167432244657846</v>
      </c>
      <c r="J27" s="218"/>
      <c r="K27" s="212"/>
      <c r="L27" s="212"/>
      <c r="M27" s="212"/>
      <c r="N27" s="212"/>
      <c r="O27" s="212"/>
      <c r="P27" s="212"/>
      <c r="Q27" s="212"/>
      <c r="R27" s="212"/>
      <c r="S27" s="299"/>
      <c r="T27" s="300"/>
      <c r="U27" s="300"/>
      <c r="V27" s="301"/>
      <c r="W27" s="566"/>
      <c r="X27" s="567"/>
      <c r="Y27" s="567"/>
      <c r="Z27" s="212"/>
      <c r="AA27" s="218"/>
      <c r="AB27" s="212"/>
      <c r="AC27" s="212"/>
      <c r="AD27" s="212"/>
      <c r="AE27" s="212"/>
      <c r="AF27" s="216"/>
    </row>
    <row r="28" spans="2:32" x14ac:dyDescent="0.3">
      <c r="B28" s="352">
        <v>1774.71</v>
      </c>
      <c r="C28" s="212">
        <v>35</v>
      </c>
      <c r="D28" s="212">
        <v>1050</v>
      </c>
      <c r="E28" s="353">
        <v>98.069015736285834</v>
      </c>
      <c r="F28" s="212">
        <v>10</v>
      </c>
      <c r="G28" s="212" t="s">
        <v>461</v>
      </c>
      <c r="H28" s="354">
        <v>1238.4673538659918</v>
      </c>
      <c r="J28" s="218"/>
      <c r="K28" s="212"/>
      <c r="L28" s="212"/>
      <c r="M28" s="212"/>
      <c r="N28" s="212"/>
      <c r="O28" s="212"/>
      <c r="P28" s="212"/>
      <c r="Q28" s="212"/>
      <c r="R28" s="212"/>
      <c r="S28" s="212"/>
      <c r="T28" s="212"/>
      <c r="U28" s="212"/>
      <c r="V28" s="212"/>
      <c r="W28" s="212"/>
      <c r="X28" s="212"/>
      <c r="Y28" s="212"/>
      <c r="Z28" s="212"/>
      <c r="AA28" s="218"/>
      <c r="AB28" s="212"/>
      <c r="AC28" s="212"/>
      <c r="AD28" s="212"/>
      <c r="AE28" s="212"/>
      <c r="AF28" s="216"/>
    </row>
    <row r="29" spans="2:32" x14ac:dyDescent="0.3">
      <c r="B29" s="352">
        <v>4536.91</v>
      </c>
      <c r="C29" s="212">
        <v>33</v>
      </c>
      <c r="D29" s="212">
        <v>1050</v>
      </c>
      <c r="E29" s="353">
        <v>88.301619277771181</v>
      </c>
      <c r="F29" s="212">
        <v>40</v>
      </c>
      <c r="G29" s="212" t="s">
        <v>461</v>
      </c>
      <c r="H29" s="354">
        <v>3616.5204897517233</v>
      </c>
      <c r="J29" s="218"/>
      <c r="K29" s="212"/>
      <c r="L29" s="212"/>
      <c r="M29" s="212"/>
      <c r="N29" s="212"/>
      <c r="O29" s="212"/>
      <c r="P29" s="212"/>
      <c r="Q29" s="212"/>
      <c r="R29" s="212"/>
      <c r="S29" s="212"/>
      <c r="T29" s="212"/>
      <c r="U29" s="212"/>
      <c r="V29" s="212"/>
      <c r="W29" s="212"/>
      <c r="X29" s="212"/>
      <c r="Y29" s="212"/>
      <c r="Z29" s="212"/>
      <c r="AA29" s="218"/>
      <c r="AB29" s="212"/>
      <c r="AC29" s="212"/>
      <c r="AD29" s="212"/>
      <c r="AE29" s="212"/>
      <c r="AF29" s="216"/>
    </row>
    <row r="30" spans="2:32" x14ac:dyDescent="0.3">
      <c r="B30" s="352">
        <v>3784.06</v>
      </c>
      <c r="C30" s="212">
        <v>32</v>
      </c>
      <c r="D30" s="212">
        <v>1050</v>
      </c>
      <c r="E30" s="353">
        <v>77.077887739678758</v>
      </c>
      <c r="F30" s="212">
        <v>40</v>
      </c>
      <c r="G30" s="212" t="s">
        <v>461</v>
      </c>
      <c r="H30" s="354">
        <v>2773.3269170158824</v>
      </c>
      <c r="J30" s="218"/>
      <c r="K30" s="212"/>
      <c r="L30" s="212"/>
      <c r="M30" s="212"/>
      <c r="N30" s="212"/>
      <c r="O30" s="212"/>
      <c r="P30" s="212"/>
      <c r="Q30" s="212"/>
      <c r="R30" s="350" t="s">
        <v>462</v>
      </c>
      <c r="S30" s="304" t="e">
        <f t="array" ref="S30:V33">MINVERSE(S24:V27)</f>
        <v>#VALUE!</v>
      </c>
      <c r="T30" s="304" t="e">
        <v>#VALUE!</v>
      </c>
      <c r="U30" s="304" t="e">
        <v>#VALUE!</v>
      </c>
      <c r="V30" s="304" t="e">
        <v>#VALUE!</v>
      </c>
      <c r="W30" s="566" t="s">
        <v>570</v>
      </c>
      <c r="X30" s="567"/>
      <c r="Y30" s="567"/>
      <c r="Z30" s="204"/>
      <c r="AA30" s="497"/>
      <c r="AB30" s="204"/>
      <c r="AC30" s="204"/>
      <c r="AD30" s="204"/>
      <c r="AE30" s="204"/>
      <c r="AF30" s="216"/>
    </row>
    <row r="31" spans="2:32" x14ac:dyDescent="0.3">
      <c r="B31" s="352">
        <v>5879.24</v>
      </c>
      <c r="C31" s="212">
        <v>39</v>
      </c>
      <c r="D31" s="212">
        <v>1050</v>
      </c>
      <c r="E31" s="353">
        <v>128.93332142351892</v>
      </c>
      <c r="F31" s="212">
        <v>25</v>
      </c>
      <c r="G31" s="212" t="s">
        <v>461</v>
      </c>
      <c r="H31" s="354">
        <v>5063.8988351193775</v>
      </c>
      <c r="J31" s="218"/>
      <c r="K31" s="212"/>
      <c r="L31" s="212"/>
      <c r="M31" s="212"/>
      <c r="N31" s="212"/>
      <c r="O31" s="212"/>
      <c r="P31" s="212"/>
      <c r="Q31" s="212"/>
      <c r="R31" s="212"/>
      <c r="S31" s="304" t="e">
        <v>#VALUE!</v>
      </c>
      <c r="T31" s="304" t="e">
        <v>#VALUE!</v>
      </c>
      <c r="U31" s="304" t="e">
        <v>#VALUE!</v>
      </c>
      <c r="V31" s="304" t="e">
        <v>#VALUE!</v>
      </c>
      <c r="W31" s="566"/>
      <c r="X31" s="567"/>
      <c r="Y31" s="567"/>
      <c r="Z31" s="204"/>
      <c r="AA31" s="497"/>
      <c r="AB31" s="204"/>
      <c r="AC31" s="204"/>
      <c r="AD31" s="204"/>
      <c r="AE31" s="204"/>
      <c r="AF31" s="216"/>
    </row>
    <row r="32" spans="2:32" x14ac:dyDescent="0.3">
      <c r="B32" s="352">
        <v>1229.3699999999999</v>
      </c>
      <c r="C32" s="212">
        <v>31</v>
      </c>
      <c r="D32" s="212">
        <v>175</v>
      </c>
      <c r="E32" s="353">
        <v>25.041437029338386</v>
      </c>
      <c r="F32" s="212">
        <v>35</v>
      </c>
      <c r="G32" s="212" t="s">
        <v>461</v>
      </c>
      <c r="H32" s="354">
        <v>562.25118807232764</v>
      </c>
      <c r="J32" s="218"/>
      <c r="K32" s="212"/>
      <c r="L32" s="212"/>
      <c r="M32" s="212"/>
      <c r="N32" s="212"/>
      <c r="O32" s="212"/>
      <c r="P32" s="212"/>
      <c r="Q32" s="212"/>
      <c r="R32" s="212"/>
      <c r="S32" s="304" t="e">
        <v>#VALUE!</v>
      </c>
      <c r="T32" s="304" t="e">
        <v>#VALUE!</v>
      </c>
      <c r="U32" s="304" t="e">
        <v>#VALUE!</v>
      </c>
      <c r="V32" s="304" t="e">
        <v>#VALUE!</v>
      </c>
      <c r="W32" s="566"/>
      <c r="X32" s="567"/>
      <c r="Y32" s="567"/>
      <c r="Z32" s="204"/>
      <c r="AA32" s="497"/>
      <c r="AB32" s="204"/>
      <c r="AC32" s="204"/>
      <c r="AD32" s="204"/>
      <c r="AE32" s="204"/>
      <c r="AF32" s="216"/>
    </row>
    <row r="33" spans="2:32" x14ac:dyDescent="0.3">
      <c r="B33" s="352">
        <v>1039.8399999999999</v>
      </c>
      <c r="C33" s="212">
        <v>28</v>
      </c>
      <c r="D33" s="212">
        <v>175</v>
      </c>
      <c r="E33" s="353">
        <v>23.364144650714866</v>
      </c>
      <c r="F33" s="212">
        <v>40</v>
      </c>
      <c r="G33" s="212" t="s">
        <v>461</v>
      </c>
      <c r="H33" s="354">
        <v>391.79660074259982</v>
      </c>
      <c r="J33" s="218"/>
      <c r="K33" s="212"/>
      <c r="L33" s="212"/>
      <c r="M33" s="212"/>
      <c r="N33" s="212"/>
      <c r="O33" s="212"/>
      <c r="P33" s="212"/>
      <c r="Q33" s="212"/>
      <c r="R33" s="212"/>
      <c r="S33" s="304" t="e">
        <v>#VALUE!</v>
      </c>
      <c r="T33" s="304" t="e">
        <v>#VALUE!</v>
      </c>
      <c r="U33" s="304" t="e">
        <v>#VALUE!</v>
      </c>
      <c r="V33" s="304" t="e">
        <v>#VALUE!</v>
      </c>
      <c r="W33" s="566"/>
      <c r="X33" s="567"/>
      <c r="Y33" s="567"/>
      <c r="Z33" s="204"/>
      <c r="AA33" s="497"/>
      <c r="AB33" s="204"/>
      <c r="AC33" s="204"/>
      <c r="AD33" s="204"/>
      <c r="AE33" s="204"/>
      <c r="AF33" s="216"/>
    </row>
    <row r="34" spans="2:32" x14ac:dyDescent="0.3">
      <c r="B34" s="352">
        <v>2672.94</v>
      </c>
      <c r="C34" s="212">
        <v>27</v>
      </c>
      <c r="D34" s="212">
        <v>1050</v>
      </c>
      <c r="E34" s="353">
        <v>68.198256023348691</v>
      </c>
      <c r="F34" s="212">
        <v>40</v>
      </c>
      <c r="G34" s="212" t="s">
        <v>461</v>
      </c>
      <c r="H34" s="354">
        <v>1628.4215714345162</v>
      </c>
      <c r="J34" s="218"/>
      <c r="K34" s="212"/>
      <c r="L34" s="212"/>
      <c r="M34" s="212"/>
      <c r="N34" s="212"/>
      <c r="O34" s="212"/>
      <c r="P34" s="212"/>
      <c r="Q34" s="212"/>
      <c r="R34" s="212"/>
      <c r="S34" s="212"/>
      <c r="T34" s="212"/>
      <c r="U34" s="212"/>
      <c r="V34" s="212"/>
      <c r="W34" s="212"/>
      <c r="X34" s="212"/>
      <c r="Y34" s="212"/>
      <c r="Z34" s="212"/>
      <c r="AA34" s="218"/>
      <c r="AB34" s="212"/>
      <c r="AC34" s="212"/>
      <c r="AD34" s="212"/>
      <c r="AE34" s="212"/>
      <c r="AF34" s="216"/>
    </row>
    <row r="35" spans="2:32" x14ac:dyDescent="0.3">
      <c r="B35" s="352">
        <v>7618.41</v>
      </c>
      <c r="C35" s="212">
        <v>43</v>
      </c>
      <c r="D35" s="212">
        <v>1050</v>
      </c>
      <c r="E35" s="353">
        <v>183.23645473319311</v>
      </c>
      <c r="F35" s="212">
        <v>22</v>
      </c>
      <c r="G35" s="212" t="s">
        <v>461</v>
      </c>
      <c r="H35" s="354">
        <v>6832.6695856575989</v>
      </c>
      <c r="J35" s="218"/>
      <c r="K35" s="212"/>
      <c r="L35" s="212"/>
      <c r="M35" s="212"/>
      <c r="N35" s="212"/>
      <c r="O35" s="212"/>
      <c r="P35" s="212"/>
      <c r="Q35" s="212"/>
      <c r="R35" s="212"/>
      <c r="S35" s="212"/>
      <c r="T35" s="212"/>
      <c r="U35" s="212"/>
      <c r="V35" s="212"/>
      <c r="W35" s="212"/>
      <c r="X35" s="212"/>
      <c r="Y35" s="212"/>
      <c r="Z35" s="212"/>
      <c r="AA35" s="218"/>
      <c r="AB35" s="212"/>
      <c r="AC35" s="212"/>
      <c r="AD35" s="212"/>
      <c r="AE35" s="212"/>
      <c r="AF35" s="216"/>
    </row>
    <row r="36" spans="2:32" x14ac:dyDescent="0.3">
      <c r="B36" s="352">
        <v>7641.14</v>
      </c>
      <c r="C36" s="212">
        <v>43</v>
      </c>
      <c r="D36" s="212">
        <v>1050</v>
      </c>
      <c r="E36" s="353">
        <v>183.23645473319311</v>
      </c>
      <c r="F36" s="212">
        <v>22</v>
      </c>
      <c r="G36" s="212" t="s">
        <v>461</v>
      </c>
      <c r="H36" s="354">
        <v>6832.6695856575989</v>
      </c>
      <c r="J36" s="218"/>
      <c r="K36" s="212"/>
      <c r="L36" s="212"/>
      <c r="M36" s="212"/>
      <c r="N36" s="212"/>
      <c r="O36" s="212"/>
      <c r="P36" s="212"/>
      <c r="Q36" s="212"/>
      <c r="R36" s="350" t="s">
        <v>468</v>
      </c>
      <c r="S36" s="302"/>
      <c r="T36" s="212"/>
      <c r="U36" s="212"/>
      <c r="V36" s="212"/>
      <c r="W36" s="212"/>
      <c r="X36" s="212"/>
      <c r="Y36" s="212"/>
      <c r="Z36" s="212"/>
      <c r="AA36" s="218"/>
      <c r="AB36" s="212"/>
      <c r="AC36" s="212"/>
      <c r="AD36" s="212"/>
      <c r="AE36" s="212"/>
      <c r="AF36" s="216"/>
    </row>
    <row r="37" spans="2:32" x14ac:dyDescent="0.3">
      <c r="B37" s="352">
        <v>5238.37</v>
      </c>
      <c r="C37" s="212">
        <v>29</v>
      </c>
      <c r="D37" s="212">
        <v>1050</v>
      </c>
      <c r="E37" s="353">
        <v>122.54031630906169</v>
      </c>
      <c r="F37" s="212">
        <v>40</v>
      </c>
      <c r="G37" s="212" t="s">
        <v>461</v>
      </c>
      <c r="H37" s="354">
        <v>4514.8480648694995</v>
      </c>
      <c r="J37" s="218"/>
      <c r="K37" s="212"/>
      <c r="L37" s="212"/>
      <c r="M37" s="212"/>
      <c r="N37" s="212"/>
      <c r="O37" s="212"/>
      <c r="P37" s="212"/>
      <c r="Q37" s="212"/>
      <c r="R37" s="212"/>
      <c r="S37" s="303"/>
      <c r="T37" s="212"/>
      <c r="U37" s="212"/>
      <c r="V37" s="212"/>
      <c r="W37" s="212"/>
      <c r="X37" s="212"/>
      <c r="Y37" s="212"/>
      <c r="Z37" s="212"/>
      <c r="AA37" s="218"/>
      <c r="AB37" s="212"/>
      <c r="AC37" s="212"/>
      <c r="AD37" s="212"/>
      <c r="AE37" s="212"/>
      <c r="AF37" s="216"/>
    </row>
    <row r="38" spans="2:32" x14ac:dyDescent="0.3">
      <c r="B38" s="352">
        <v>415.64</v>
      </c>
      <c r="C38" s="212">
        <v>29</v>
      </c>
      <c r="D38" s="212">
        <v>175</v>
      </c>
      <c r="E38" s="353">
        <v>23.723561437839482</v>
      </c>
      <c r="F38" s="212">
        <v>10</v>
      </c>
      <c r="G38" s="212" t="s">
        <v>461</v>
      </c>
      <c r="H38" s="354">
        <v>53.389807637648801</v>
      </c>
      <c r="J38" s="218"/>
      <c r="K38" s="212"/>
      <c r="L38" s="212"/>
      <c r="M38" s="212"/>
      <c r="N38" s="212"/>
      <c r="O38" s="212"/>
      <c r="P38" s="212"/>
      <c r="Q38" s="212"/>
      <c r="R38" s="212"/>
      <c r="S38" s="303"/>
      <c r="T38" s="212"/>
      <c r="U38" s="212"/>
      <c r="V38" s="212"/>
      <c r="W38" s="212"/>
      <c r="X38" s="212"/>
      <c r="Y38" s="212"/>
      <c r="Z38" s="212"/>
      <c r="AA38" s="218"/>
      <c r="AB38" s="212"/>
      <c r="AC38" s="212"/>
      <c r="AD38" s="212"/>
      <c r="AE38" s="212"/>
      <c r="AF38" s="216"/>
    </row>
    <row r="39" spans="2:32" x14ac:dyDescent="0.3">
      <c r="B39" s="352">
        <v>4248.57</v>
      </c>
      <c r="C39" s="212">
        <v>29</v>
      </c>
      <c r="D39" s="212">
        <v>1050</v>
      </c>
      <c r="E39" s="353">
        <v>67.487778092444898</v>
      </c>
      <c r="F39" s="212">
        <v>40</v>
      </c>
      <c r="G39" s="212" t="s">
        <v>469</v>
      </c>
      <c r="H39" s="354">
        <v>3395.9883683996818</v>
      </c>
      <c r="J39" s="218"/>
      <c r="K39" s="212"/>
      <c r="L39" s="212"/>
      <c r="M39" s="212"/>
      <c r="N39" s="212"/>
      <c r="O39" s="212"/>
      <c r="P39" s="212"/>
      <c r="Q39" s="212"/>
      <c r="R39" s="212"/>
      <c r="S39" s="6"/>
      <c r="T39" s="212"/>
      <c r="U39" s="212"/>
      <c r="V39" s="212"/>
      <c r="W39" s="212"/>
      <c r="X39" s="212"/>
      <c r="Y39" s="212"/>
      <c r="Z39" s="212"/>
      <c r="AA39" s="218"/>
      <c r="AB39" s="212"/>
      <c r="AC39" s="212"/>
      <c r="AD39" s="212"/>
      <c r="AE39" s="212"/>
      <c r="AF39" s="216"/>
    </row>
    <row r="40" spans="2:32" x14ac:dyDescent="0.3">
      <c r="B40" s="352">
        <v>7236.33</v>
      </c>
      <c r="C40" s="212">
        <v>39</v>
      </c>
      <c r="D40" s="212">
        <v>1050</v>
      </c>
      <c r="E40" s="353">
        <v>128.93332142351892</v>
      </c>
      <c r="F40" s="212">
        <v>36</v>
      </c>
      <c r="G40" s="212" t="s">
        <v>461</v>
      </c>
      <c r="H40" s="354">
        <v>6341.9844907585311</v>
      </c>
      <c r="J40" s="218"/>
      <c r="K40" s="212"/>
      <c r="L40" s="212"/>
      <c r="M40" s="212"/>
      <c r="N40" s="212"/>
      <c r="O40" s="212"/>
      <c r="P40" s="212"/>
      <c r="Q40" s="212"/>
      <c r="R40" s="212"/>
      <c r="S40" s="212"/>
      <c r="T40" s="212"/>
      <c r="U40" s="212"/>
      <c r="V40" s="212"/>
      <c r="W40" s="212"/>
      <c r="X40" s="212"/>
      <c r="Y40" s="212"/>
      <c r="Z40" s="212"/>
      <c r="AA40" s="218"/>
      <c r="AB40" s="212"/>
      <c r="AC40" s="212"/>
      <c r="AD40" s="212"/>
      <c r="AE40" s="212"/>
      <c r="AF40" s="216"/>
    </row>
    <row r="41" spans="2:32" x14ac:dyDescent="0.3">
      <c r="B41" s="352">
        <v>7754.99</v>
      </c>
      <c r="C41" s="212">
        <v>40</v>
      </c>
      <c r="D41" s="212">
        <v>1050</v>
      </c>
      <c r="E41" s="353">
        <v>139.48163567721519</v>
      </c>
      <c r="F41" s="212">
        <v>35</v>
      </c>
      <c r="G41" s="212" t="s">
        <v>461</v>
      </c>
      <c r="H41" s="354">
        <v>6896.5078815180432</v>
      </c>
      <c r="J41" s="218"/>
      <c r="K41" s="212"/>
      <c r="L41" s="212"/>
      <c r="M41" s="212"/>
      <c r="N41" s="212"/>
      <c r="O41" s="212"/>
      <c r="P41" s="212"/>
      <c r="Q41" s="212"/>
      <c r="R41" s="212"/>
      <c r="S41" s="212"/>
      <c r="T41" s="212"/>
      <c r="U41" s="212"/>
      <c r="V41" s="212"/>
      <c r="W41" s="212"/>
      <c r="X41" s="212"/>
      <c r="Y41" s="212"/>
      <c r="Z41" s="212"/>
      <c r="AA41" s="218"/>
      <c r="AB41" s="212"/>
      <c r="AC41" s="212"/>
      <c r="AD41" s="212"/>
      <c r="AE41" s="212"/>
      <c r="AF41" s="216"/>
    </row>
    <row r="42" spans="2:32" x14ac:dyDescent="0.3">
      <c r="B42" s="352">
        <v>1967.09</v>
      </c>
      <c r="C42" s="212">
        <v>29</v>
      </c>
      <c r="D42" s="212">
        <v>1050</v>
      </c>
      <c r="E42" s="353">
        <v>122.54031630906169</v>
      </c>
      <c r="F42" s="212">
        <v>10</v>
      </c>
      <c r="G42" s="212" t="s">
        <v>461</v>
      </c>
      <c r="H42" s="354">
        <v>1505.8068039505661</v>
      </c>
      <c r="J42" s="218"/>
      <c r="K42" s="212"/>
      <c r="L42" s="212"/>
      <c r="M42" s="212"/>
      <c r="N42" s="212"/>
      <c r="O42" s="212"/>
      <c r="P42" s="212"/>
      <c r="Q42" s="212"/>
      <c r="R42" s="212"/>
      <c r="S42" s="212"/>
      <c r="T42" s="212"/>
      <c r="U42" s="212"/>
      <c r="V42" s="212"/>
      <c r="W42" s="212"/>
      <c r="X42" s="212"/>
      <c r="Y42" s="212"/>
      <c r="Z42" s="212"/>
      <c r="AA42" s="218"/>
      <c r="AB42" s="212"/>
      <c r="AC42" s="212"/>
      <c r="AD42" s="212"/>
      <c r="AE42" s="212"/>
      <c r="AF42" s="216"/>
    </row>
    <row r="43" spans="2:32" x14ac:dyDescent="0.3">
      <c r="B43" s="352">
        <v>635.02</v>
      </c>
      <c r="C43" s="212">
        <v>36</v>
      </c>
      <c r="D43" s="212">
        <v>175</v>
      </c>
      <c r="E43" s="353">
        <v>31.870247400230109</v>
      </c>
      <c r="F43" s="212">
        <v>10</v>
      </c>
      <c r="G43" s="212" t="s">
        <v>461</v>
      </c>
      <c r="H43" s="354">
        <v>168.26069172356262</v>
      </c>
      <c r="J43" s="218"/>
      <c r="K43" s="212"/>
      <c r="L43" s="212"/>
      <c r="M43" s="212"/>
      <c r="N43" s="212"/>
      <c r="O43" s="212"/>
      <c r="P43" s="212"/>
      <c r="Q43" s="212"/>
      <c r="R43" s="212"/>
      <c r="S43" s="212"/>
      <c r="T43" s="212"/>
      <c r="U43" s="212"/>
      <c r="V43" s="212"/>
      <c r="W43" s="212"/>
      <c r="X43" s="212"/>
      <c r="Y43" s="212"/>
      <c r="Z43" s="212"/>
      <c r="AA43" s="218"/>
      <c r="AB43" s="212"/>
      <c r="AC43" s="212"/>
      <c r="AD43" s="212"/>
      <c r="AE43" s="212"/>
      <c r="AF43" s="216"/>
    </row>
    <row r="44" spans="2:32" x14ac:dyDescent="0.3">
      <c r="B44" s="352">
        <v>1398.35</v>
      </c>
      <c r="C44" s="212">
        <v>44</v>
      </c>
      <c r="D44" s="212">
        <v>175</v>
      </c>
      <c r="E44" s="353">
        <v>62.177121763873409</v>
      </c>
      <c r="F44" s="212">
        <v>10</v>
      </c>
      <c r="G44" s="212" t="s">
        <v>461</v>
      </c>
      <c r="H44" s="354">
        <v>680.53863503882826</v>
      </c>
      <c r="J44" s="218"/>
      <c r="K44" s="212"/>
      <c r="L44" s="212"/>
      <c r="M44" s="212"/>
      <c r="N44" s="212"/>
      <c r="O44" s="212"/>
      <c r="P44" s="212"/>
      <c r="Q44" s="212"/>
      <c r="R44" s="350" t="s">
        <v>448</v>
      </c>
      <c r="S44" s="305"/>
      <c r="T44" s="212"/>
      <c r="U44" s="212"/>
      <c r="V44" s="212"/>
      <c r="W44" s="212"/>
      <c r="X44" s="212"/>
      <c r="Y44" s="212"/>
      <c r="Z44" s="212"/>
      <c r="AA44" s="218"/>
      <c r="AB44" s="212"/>
      <c r="AC44" s="212"/>
      <c r="AD44" s="212"/>
      <c r="AE44" s="212"/>
      <c r="AF44" s="216"/>
    </row>
    <row r="45" spans="2:32" x14ac:dyDescent="0.3">
      <c r="B45" s="352">
        <v>4050.25</v>
      </c>
      <c r="C45" s="212">
        <v>31</v>
      </c>
      <c r="D45" s="212">
        <v>1050</v>
      </c>
      <c r="E45" s="353">
        <v>81.659738837604152</v>
      </c>
      <c r="F45" s="212">
        <v>40</v>
      </c>
      <c r="G45" s="212" t="s">
        <v>461</v>
      </c>
      <c r="H45" s="354">
        <v>3069.0917579030524</v>
      </c>
      <c r="J45" s="218"/>
      <c r="K45" s="212"/>
      <c r="L45" s="212"/>
      <c r="M45" s="212"/>
      <c r="N45" s="212"/>
      <c r="O45" s="212"/>
      <c r="P45" s="212"/>
      <c r="Q45" s="212"/>
      <c r="R45" s="212"/>
      <c r="S45" s="306"/>
      <c r="T45" s="212"/>
      <c r="U45" s="212"/>
      <c r="V45" s="212"/>
      <c r="W45" s="212"/>
      <c r="X45" s="212"/>
      <c r="Y45" s="212"/>
      <c r="Z45" s="212"/>
      <c r="AA45" s="218"/>
      <c r="AB45" s="212"/>
      <c r="AC45" s="212"/>
      <c r="AD45" s="212"/>
      <c r="AE45" s="212"/>
      <c r="AF45" s="216"/>
    </row>
    <row r="46" spans="2:32" x14ac:dyDescent="0.3">
      <c r="B46" s="352">
        <v>617.67999999999995</v>
      </c>
      <c r="C46" s="212">
        <v>33</v>
      </c>
      <c r="D46" s="212">
        <v>175</v>
      </c>
      <c r="E46" s="353">
        <v>22.111433596534702</v>
      </c>
      <c r="F46" s="212">
        <v>10</v>
      </c>
      <c r="G46" s="212" t="s">
        <v>469</v>
      </c>
      <c r="H46" s="354">
        <v>459.22245942767387</v>
      </c>
      <c r="J46" s="218"/>
      <c r="K46" s="212"/>
      <c r="L46" s="212"/>
      <c r="M46" s="212"/>
      <c r="N46" s="212"/>
      <c r="O46" s="212"/>
      <c r="P46" s="212"/>
      <c r="Q46" s="212"/>
      <c r="R46" s="212"/>
      <c r="S46" s="306"/>
      <c r="T46" s="212"/>
      <c r="U46" s="212"/>
      <c r="V46" s="212"/>
      <c r="W46" s="212"/>
      <c r="X46" s="212"/>
      <c r="Y46" s="212"/>
      <c r="Z46" s="212"/>
      <c r="AA46" s="218"/>
      <c r="AB46" s="212"/>
      <c r="AC46" s="212"/>
      <c r="AD46" s="212"/>
      <c r="AE46" s="212"/>
      <c r="AF46" s="216"/>
    </row>
    <row r="47" spans="2:32" x14ac:dyDescent="0.3">
      <c r="B47" s="352">
        <v>1901.18</v>
      </c>
      <c r="C47" s="212">
        <v>41</v>
      </c>
      <c r="D47" s="212">
        <v>175</v>
      </c>
      <c r="E47" s="353">
        <v>46.605127084546467</v>
      </c>
      <c r="F47" s="212">
        <v>20</v>
      </c>
      <c r="G47" s="212" t="s">
        <v>461</v>
      </c>
      <c r="H47" s="354">
        <v>1285.3541884597826</v>
      </c>
      <c r="J47" s="218"/>
      <c r="K47" s="212"/>
      <c r="L47" s="212"/>
      <c r="M47" s="212"/>
      <c r="N47" s="212"/>
      <c r="O47" s="212"/>
      <c r="P47" s="212"/>
      <c r="Q47" s="212"/>
      <c r="R47" s="212"/>
      <c r="S47" s="307"/>
      <c r="T47" s="212"/>
      <c r="U47" s="212"/>
      <c r="V47" s="212"/>
      <c r="W47" s="212"/>
      <c r="X47" s="212"/>
      <c r="Y47" s="212"/>
      <c r="Z47" s="212"/>
      <c r="AA47" s="218"/>
      <c r="AB47" s="212"/>
      <c r="AC47" s="212"/>
      <c r="AD47" s="212"/>
      <c r="AE47" s="212"/>
      <c r="AF47" s="216"/>
    </row>
    <row r="48" spans="2:32" x14ac:dyDescent="0.3">
      <c r="B48" s="352">
        <v>883.67</v>
      </c>
      <c r="C48" s="212">
        <v>25</v>
      </c>
      <c r="D48" s="212">
        <v>175</v>
      </c>
      <c r="E48" s="353">
        <v>22.525490179202293</v>
      </c>
      <c r="F48" s="212">
        <v>40</v>
      </c>
      <c r="G48" s="212" t="s">
        <v>461</v>
      </c>
      <c r="H48" s="354">
        <v>288.23059339709596</v>
      </c>
      <c r="J48" s="218"/>
      <c r="K48" s="212"/>
      <c r="L48" s="212"/>
      <c r="M48" s="212"/>
      <c r="N48" s="212"/>
      <c r="O48" s="212"/>
      <c r="P48" s="212"/>
      <c r="Q48" s="212"/>
      <c r="R48" s="212"/>
      <c r="S48" s="212"/>
      <c r="T48" s="212"/>
      <c r="U48" s="212"/>
      <c r="V48" s="212"/>
      <c r="W48" s="212"/>
      <c r="X48" s="212"/>
      <c r="Y48" s="212"/>
      <c r="Z48" s="212"/>
      <c r="AA48" s="218"/>
      <c r="AB48" s="212"/>
      <c r="AC48" s="212"/>
      <c r="AD48" s="212"/>
      <c r="AE48" s="212"/>
      <c r="AF48" s="216"/>
    </row>
    <row r="49" spans="2:32" x14ac:dyDescent="0.3">
      <c r="B49" s="352">
        <v>2817.88</v>
      </c>
      <c r="C49" s="212">
        <v>26</v>
      </c>
      <c r="D49" s="212">
        <v>1050</v>
      </c>
      <c r="E49" s="353">
        <v>74.236417386869107</v>
      </c>
      <c r="F49" s="212">
        <v>40</v>
      </c>
      <c r="G49" s="212" t="s">
        <v>461</v>
      </c>
      <c r="H49" s="354">
        <v>1903.2956760384127</v>
      </c>
      <c r="J49" s="218"/>
      <c r="K49" s="212"/>
      <c r="L49" s="212"/>
      <c r="M49" s="212"/>
      <c r="N49" s="212"/>
      <c r="O49" s="212"/>
      <c r="P49" s="212"/>
      <c r="Q49" s="212"/>
      <c r="R49" s="212"/>
      <c r="S49" s="212"/>
      <c r="T49" s="212"/>
      <c r="U49" s="212"/>
      <c r="V49" s="212"/>
      <c r="W49" s="212"/>
      <c r="X49" s="212"/>
      <c r="Y49" s="212"/>
      <c r="Z49" s="212"/>
      <c r="AA49" s="218"/>
      <c r="AB49" s="212"/>
      <c r="AC49" s="212"/>
      <c r="AD49" s="212"/>
      <c r="AE49" s="212"/>
      <c r="AF49" s="216"/>
    </row>
    <row r="50" spans="2:32" x14ac:dyDescent="0.3">
      <c r="B50" s="352">
        <v>3266.72</v>
      </c>
      <c r="C50" s="212">
        <v>28</v>
      </c>
      <c r="D50" s="212">
        <v>1050</v>
      </c>
      <c r="E50" s="353">
        <v>76.189928984120797</v>
      </c>
      <c r="F50" s="212">
        <v>40</v>
      </c>
      <c r="G50" s="212" t="s">
        <v>461</v>
      </c>
      <c r="H50" s="354">
        <v>2285.6080101338221</v>
      </c>
      <c r="J50" s="218"/>
      <c r="K50" s="212"/>
      <c r="L50" s="212"/>
      <c r="M50" s="212"/>
      <c r="N50" s="212"/>
      <c r="O50" s="212"/>
      <c r="P50" s="212"/>
      <c r="Q50" s="212"/>
      <c r="R50" s="212"/>
      <c r="S50" s="212"/>
      <c r="T50" s="212"/>
      <c r="U50" s="212"/>
      <c r="V50" s="212"/>
      <c r="W50" s="212"/>
      <c r="X50" s="212"/>
      <c r="Y50" s="212"/>
      <c r="Z50" s="212"/>
      <c r="AA50" s="218"/>
      <c r="AB50" s="212"/>
      <c r="AC50" s="212"/>
      <c r="AD50" s="212"/>
      <c r="AE50" s="212"/>
      <c r="AF50" s="216"/>
    </row>
    <row r="51" spans="2:32" x14ac:dyDescent="0.3">
      <c r="B51" s="352">
        <v>2966.74</v>
      </c>
      <c r="C51" s="212">
        <v>28</v>
      </c>
      <c r="D51" s="212">
        <v>1050</v>
      </c>
      <c r="E51" s="353">
        <v>69.263817808691513</v>
      </c>
      <c r="F51" s="212">
        <v>40</v>
      </c>
      <c r="G51" s="212" t="s">
        <v>461</v>
      </c>
      <c r="H51" s="354">
        <v>1938.6730599666967</v>
      </c>
      <c r="J51" s="218"/>
      <c r="K51" s="212"/>
      <c r="L51" s="212"/>
      <c r="M51" s="212"/>
      <c r="N51" s="212"/>
      <c r="O51" s="212"/>
      <c r="P51" s="212"/>
      <c r="Q51" s="212"/>
      <c r="R51" s="212"/>
      <c r="S51" s="212"/>
      <c r="T51" s="212"/>
      <c r="U51" s="212"/>
      <c r="V51" s="212"/>
      <c r="W51" s="212"/>
      <c r="X51" s="212"/>
      <c r="Y51" s="212"/>
      <c r="Z51" s="212"/>
      <c r="AA51" s="218"/>
      <c r="AB51" s="212"/>
      <c r="AC51" s="212"/>
      <c r="AD51" s="212"/>
      <c r="AE51" s="212"/>
      <c r="AF51" s="216"/>
    </row>
    <row r="52" spans="2:32" x14ac:dyDescent="0.3">
      <c r="B52" s="352">
        <v>2103.71</v>
      </c>
      <c r="C52" s="212">
        <v>28</v>
      </c>
      <c r="D52" s="212">
        <v>1050</v>
      </c>
      <c r="E52" s="353">
        <v>76.189928984120797</v>
      </c>
      <c r="F52" s="212">
        <v>20</v>
      </c>
      <c r="G52" s="212" t="s">
        <v>461</v>
      </c>
      <c r="H52" s="354">
        <v>1448.9050279350463</v>
      </c>
      <c r="J52" s="218"/>
      <c r="K52" s="212"/>
      <c r="L52" s="212"/>
      <c r="M52" s="212"/>
      <c r="N52" s="212"/>
      <c r="O52" s="212"/>
      <c r="P52" s="212"/>
      <c r="Q52" s="212"/>
      <c r="R52" s="212"/>
      <c r="S52" s="212"/>
      <c r="T52" s="212"/>
      <c r="U52" s="212"/>
      <c r="V52" s="212"/>
      <c r="W52" s="212"/>
      <c r="X52" s="212"/>
      <c r="Y52" s="212"/>
      <c r="Z52" s="212"/>
      <c r="AA52" s="218"/>
      <c r="AB52" s="212"/>
      <c r="AC52" s="212"/>
      <c r="AD52" s="212"/>
      <c r="AE52" s="212"/>
      <c r="AF52" s="216"/>
    </row>
    <row r="53" spans="2:32" x14ac:dyDescent="0.3">
      <c r="B53" s="352">
        <v>3438.71</v>
      </c>
      <c r="C53" s="212">
        <v>30</v>
      </c>
      <c r="D53" s="212">
        <v>1050</v>
      </c>
      <c r="E53" s="353">
        <v>72.105300507740509</v>
      </c>
      <c r="F53" s="212">
        <v>40</v>
      </c>
      <c r="G53" s="212" t="s">
        <v>461</v>
      </c>
      <c r="H53" s="354">
        <v>2387.0258895163456</v>
      </c>
      <c r="J53" s="218"/>
      <c r="K53" s="212"/>
      <c r="L53" s="212"/>
      <c r="M53" s="212"/>
      <c r="N53" s="212"/>
      <c r="O53" s="212"/>
      <c r="P53" s="212"/>
      <c r="Q53" s="212"/>
      <c r="R53" s="212"/>
      <c r="S53" s="212"/>
      <c r="T53" s="212"/>
      <c r="U53" s="212"/>
      <c r="V53" s="212"/>
      <c r="W53" s="212"/>
      <c r="X53" s="212"/>
      <c r="Y53" s="212"/>
      <c r="Z53" s="212"/>
      <c r="AA53" s="218"/>
      <c r="AB53" s="212"/>
      <c r="AC53" s="212"/>
      <c r="AD53" s="212"/>
      <c r="AE53" s="212"/>
      <c r="AF53" s="216"/>
    </row>
    <row r="54" spans="2:32" x14ac:dyDescent="0.3">
      <c r="B54" s="352">
        <v>423.88</v>
      </c>
      <c r="C54" s="212">
        <v>26</v>
      </c>
      <c r="D54" s="212">
        <v>175</v>
      </c>
      <c r="E54" s="353">
        <v>20.695683633860106</v>
      </c>
      <c r="F54" s="212">
        <v>10</v>
      </c>
      <c r="G54" s="212" t="s">
        <v>461</v>
      </c>
      <c r="H54" s="354">
        <v>29.720224103463863</v>
      </c>
      <c r="J54" s="218"/>
      <c r="K54" s="212"/>
      <c r="L54" s="212"/>
      <c r="M54" s="212"/>
      <c r="N54" s="212"/>
      <c r="O54" s="212"/>
      <c r="P54" s="212"/>
      <c r="Q54" s="212"/>
      <c r="R54" s="212"/>
      <c r="S54" s="212"/>
      <c r="T54" s="212"/>
      <c r="U54" s="212"/>
      <c r="V54" s="212"/>
      <c r="W54" s="212"/>
      <c r="X54" s="212"/>
      <c r="Y54" s="212"/>
      <c r="Z54" s="212"/>
      <c r="AA54" s="218"/>
      <c r="AB54" s="212"/>
      <c r="AC54" s="212"/>
      <c r="AD54" s="212"/>
      <c r="AE54" s="212"/>
      <c r="AF54" s="216"/>
    </row>
    <row r="55" spans="2:32" x14ac:dyDescent="0.3">
      <c r="B55" s="352">
        <v>1359.5</v>
      </c>
      <c r="C55" s="212">
        <v>25</v>
      </c>
      <c r="D55" s="212">
        <v>175</v>
      </c>
      <c r="E55" s="353">
        <v>35.50780271533975</v>
      </c>
      <c r="F55" s="212">
        <v>40</v>
      </c>
      <c r="G55" s="212" t="s">
        <v>461</v>
      </c>
      <c r="H55" s="354">
        <v>868.78438369334015</v>
      </c>
      <c r="J55" s="218"/>
      <c r="K55" s="212"/>
      <c r="L55" s="212"/>
      <c r="M55" s="212"/>
      <c r="N55" s="212"/>
      <c r="O55" s="212"/>
      <c r="P55" s="212"/>
      <c r="Q55" s="212"/>
      <c r="R55" s="212"/>
      <c r="S55" s="212"/>
      <c r="T55" s="212"/>
      <c r="U55" s="212"/>
      <c r="V55" s="212"/>
      <c r="W55" s="212"/>
      <c r="X55" s="212"/>
      <c r="Y55" s="212"/>
      <c r="Z55" s="212"/>
      <c r="AA55" s="218"/>
      <c r="AB55" s="212"/>
      <c r="AC55" s="212"/>
      <c r="AD55" s="212"/>
      <c r="AE55" s="212"/>
      <c r="AF55" s="216"/>
    </row>
    <row r="56" spans="2:32" x14ac:dyDescent="0.3">
      <c r="B56" s="352">
        <v>358.2</v>
      </c>
      <c r="C56" s="212">
        <v>25</v>
      </c>
      <c r="D56" s="212">
        <v>175</v>
      </c>
      <c r="E56" s="353">
        <v>20.477847379094499</v>
      </c>
      <c r="F56" s="212">
        <v>10</v>
      </c>
      <c r="G56" s="212" t="s">
        <v>461</v>
      </c>
      <c r="H56" s="354">
        <v>35.94773120444728</v>
      </c>
      <c r="J56" s="218"/>
      <c r="K56" s="212"/>
      <c r="L56" s="212"/>
      <c r="M56" s="212"/>
      <c r="N56" s="212"/>
      <c r="O56" s="212"/>
      <c r="P56" s="212"/>
      <c r="Q56" s="212"/>
      <c r="R56" s="212"/>
      <c r="S56" s="212"/>
      <c r="T56" s="212"/>
      <c r="U56" s="212"/>
      <c r="V56" s="212"/>
      <c r="W56" s="212"/>
      <c r="X56" s="212"/>
      <c r="Y56" s="212"/>
      <c r="Z56" s="212"/>
      <c r="AA56" s="218"/>
      <c r="AB56" s="212"/>
      <c r="AC56" s="212"/>
      <c r="AD56" s="212"/>
      <c r="AE56" s="212"/>
      <c r="AF56" s="216"/>
    </row>
    <row r="57" spans="2:32" x14ac:dyDescent="0.3">
      <c r="B57" s="352">
        <v>4504.9399999999996</v>
      </c>
      <c r="C57" s="212">
        <v>36</v>
      </c>
      <c r="D57" s="212">
        <v>1050</v>
      </c>
      <c r="E57" s="353">
        <v>103.92938536929607</v>
      </c>
      <c r="F57" s="212">
        <v>24</v>
      </c>
      <c r="G57" s="212" t="s">
        <v>461</v>
      </c>
      <c r="H57" s="354">
        <v>3745.1375059712946</v>
      </c>
      <c r="J57" s="218"/>
      <c r="K57" s="212"/>
      <c r="L57" s="212"/>
      <c r="M57" s="212"/>
      <c r="N57" s="212"/>
      <c r="O57" s="212"/>
      <c r="P57" s="212"/>
      <c r="Q57" s="212"/>
      <c r="R57" s="212"/>
      <c r="S57" s="212"/>
      <c r="T57" s="212"/>
      <c r="U57" s="212"/>
      <c r="V57" s="212"/>
      <c r="W57" s="212"/>
      <c r="X57" s="212"/>
      <c r="Y57" s="212"/>
      <c r="Z57" s="212"/>
      <c r="AA57" s="218"/>
      <c r="AB57" s="212"/>
      <c r="AC57" s="212"/>
      <c r="AD57" s="212"/>
      <c r="AE57" s="212"/>
      <c r="AF57" s="216"/>
    </row>
    <row r="58" spans="2:32" x14ac:dyDescent="0.3">
      <c r="B58" s="352">
        <v>3209.33</v>
      </c>
      <c r="C58" s="212">
        <v>29</v>
      </c>
      <c r="D58" s="212">
        <v>1050</v>
      </c>
      <c r="E58" s="353">
        <v>70.329368748968903</v>
      </c>
      <c r="F58" s="212">
        <v>40</v>
      </c>
      <c r="G58" s="212" t="s">
        <v>461</v>
      </c>
      <c r="H58" s="354">
        <v>2147.0221341858619</v>
      </c>
      <c r="J58" s="218"/>
      <c r="K58" s="212"/>
      <c r="L58" s="212"/>
      <c r="M58" s="212"/>
      <c r="N58" s="212"/>
      <c r="O58" s="212"/>
      <c r="P58" s="212"/>
      <c r="Q58" s="212"/>
      <c r="R58" s="212"/>
      <c r="S58" s="212"/>
      <c r="T58" s="212"/>
      <c r="U58" s="212"/>
      <c r="V58" s="212"/>
      <c r="W58" s="212"/>
      <c r="X58" s="212"/>
      <c r="Y58" s="212"/>
      <c r="Z58" s="212"/>
      <c r="AA58" s="218"/>
      <c r="AB58" s="212"/>
      <c r="AC58" s="212"/>
      <c r="AD58" s="212"/>
      <c r="AE58" s="212"/>
      <c r="AF58" s="216"/>
    </row>
    <row r="59" spans="2:32" x14ac:dyDescent="0.3">
      <c r="B59" s="352">
        <v>3023.18</v>
      </c>
      <c r="C59" s="212">
        <v>27</v>
      </c>
      <c r="D59" s="212">
        <v>1050</v>
      </c>
      <c r="E59" s="353">
        <v>75.017819079958471</v>
      </c>
      <c r="F59" s="212">
        <v>40</v>
      </c>
      <c r="G59" s="212" t="s">
        <v>461</v>
      </c>
      <c r="H59" s="354">
        <v>2081.4337555902152</v>
      </c>
      <c r="J59" s="218"/>
      <c r="K59" s="212"/>
      <c r="L59" s="212"/>
      <c r="M59" s="212"/>
      <c r="N59" s="212"/>
      <c r="O59" s="212"/>
      <c r="P59" s="212"/>
      <c r="Q59" s="212"/>
      <c r="R59" s="212"/>
      <c r="S59" s="212"/>
      <c r="T59" s="212"/>
      <c r="U59" s="212"/>
      <c r="V59" s="212"/>
      <c r="W59" s="212"/>
      <c r="X59" s="212"/>
      <c r="Y59" s="212"/>
      <c r="Z59" s="212"/>
      <c r="AA59" s="218"/>
      <c r="AB59" s="212"/>
      <c r="AC59" s="212"/>
      <c r="AD59" s="212"/>
      <c r="AE59" s="212"/>
      <c r="AF59" s="216"/>
    </row>
    <row r="60" spans="2:32" x14ac:dyDescent="0.3">
      <c r="B60" s="352">
        <v>1044.51</v>
      </c>
      <c r="C60" s="212">
        <v>29</v>
      </c>
      <c r="D60" s="212">
        <v>175</v>
      </c>
      <c r="E60" s="353">
        <v>21.567017631727985</v>
      </c>
      <c r="F60" s="212">
        <v>40</v>
      </c>
      <c r="G60" s="212" t="s">
        <v>461</v>
      </c>
      <c r="H60" s="354">
        <v>356.05250069793681</v>
      </c>
      <c r="J60" s="218"/>
      <c r="K60" s="212"/>
      <c r="L60" s="212"/>
      <c r="M60" s="212"/>
      <c r="N60" s="212"/>
      <c r="O60" s="212"/>
      <c r="P60" s="212"/>
      <c r="Q60" s="212"/>
      <c r="R60" s="212"/>
      <c r="S60" s="212"/>
      <c r="T60" s="212"/>
      <c r="U60" s="212"/>
      <c r="V60" s="212"/>
      <c r="W60" s="212"/>
      <c r="X60" s="212"/>
      <c r="Y60" s="212"/>
      <c r="Z60" s="212"/>
      <c r="AA60" s="218"/>
      <c r="AB60" s="212"/>
      <c r="AC60" s="212"/>
      <c r="AD60" s="212"/>
      <c r="AE60" s="212"/>
      <c r="AF60" s="216"/>
    </row>
    <row r="61" spans="2:32" x14ac:dyDescent="0.3">
      <c r="B61" s="352">
        <v>3529.49</v>
      </c>
      <c r="C61" s="212">
        <v>25</v>
      </c>
      <c r="D61" s="212">
        <v>1050</v>
      </c>
      <c r="E61" s="353">
        <v>70.719982440120972</v>
      </c>
      <c r="F61" s="212">
        <v>40</v>
      </c>
      <c r="G61" s="212" t="s">
        <v>469</v>
      </c>
      <c r="H61" s="354">
        <v>2743.1686399553819</v>
      </c>
      <c r="J61" s="218"/>
      <c r="K61" s="212"/>
      <c r="L61" s="212"/>
      <c r="M61" s="212"/>
      <c r="N61" s="212"/>
      <c r="O61" s="212"/>
      <c r="P61" s="212"/>
      <c r="Q61" s="212"/>
      <c r="R61" s="212"/>
      <c r="S61" s="212"/>
      <c r="T61" s="212"/>
      <c r="U61" s="212"/>
      <c r="V61" s="212"/>
      <c r="W61" s="212"/>
      <c r="X61" s="212"/>
      <c r="Y61" s="212"/>
      <c r="Z61" s="212"/>
      <c r="AA61" s="218"/>
      <c r="AB61" s="212"/>
      <c r="AC61" s="212"/>
      <c r="AD61" s="212"/>
      <c r="AE61" s="212"/>
      <c r="AF61" s="216"/>
    </row>
    <row r="62" spans="2:32" x14ac:dyDescent="0.3">
      <c r="B62" s="352">
        <v>3019.81</v>
      </c>
      <c r="C62" s="212">
        <v>27</v>
      </c>
      <c r="D62" s="212">
        <v>1050</v>
      </c>
      <c r="E62" s="353">
        <v>75.017819079958471</v>
      </c>
      <c r="F62" s="212">
        <v>40</v>
      </c>
      <c r="G62" s="212" t="s">
        <v>461</v>
      </c>
      <c r="H62" s="354">
        <v>2081.4337555902152</v>
      </c>
      <c r="J62" s="218"/>
      <c r="K62" s="212"/>
      <c r="L62" s="212"/>
      <c r="M62" s="212"/>
      <c r="N62" s="212"/>
      <c r="O62" s="212"/>
      <c r="P62" s="212"/>
      <c r="Q62" s="212"/>
      <c r="R62" s="212"/>
      <c r="S62" s="212"/>
      <c r="T62" s="212"/>
      <c r="U62" s="212"/>
      <c r="V62" s="212"/>
      <c r="W62" s="212"/>
      <c r="X62" s="212"/>
      <c r="Y62" s="212"/>
      <c r="Z62" s="212"/>
      <c r="AA62" s="218"/>
      <c r="AB62" s="212"/>
      <c r="AC62" s="212"/>
      <c r="AD62" s="212"/>
      <c r="AE62" s="212"/>
      <c r="AF62" s="216"/>
    </row>
    <row r="63" spans="2:32" x14ac:dyDescent="0.3">
      <c r="B63" s="352">
        <v>2254.0300000000002</v>
      </c>
      <c r="C63" s="212">
        <v>27</v>
      </c>
      <c r="D63" s="212">
        <v>1050</v>
      </c>
      <c r="E63" s="353">
        <v>75.017819079958471</v>
      </c>
      <c r="F63" s="212">
        <v>24</v>
      </c>
      <c r="G63" s="212" t="s">
        <v>461</v>
      </c>
      <c r="H63" s="354">
        <v>1588.5047910930778</v>
      </c>
      <c r="J63" s="218"/>
      <c r="K63" s="212"/>
      <c r="L63" s="212"/>
      <c r="M63" s="212"/>
      <c r="N63" s="212"/>
      <c r="O63" s="212"/>
      <c r="P63" s="212"/>
      <c r="Q63" s="212"/>
      <c r="R63" s="212"/>
      <c r="S63" s="212"/>
      <c r="T63" s="212"/>
      <c r="U63" s="212"/>
      <c r="V63" s="212"/>
      <c r="W63" s="212"/>
      <c r="X63" s="212"/>
      <c r="Y63" s="212"/>
      <c r="Z63" s="212"/>
      <c r="AA63" s="218"/>
      <c r="AB63" s="212"/>
      <c r="AC63" s="212"/>
      <c r="AD63" s="212"/>
      <c r="AE63" s="212"/>
      <c r="AF63" s="216"/>
    </row>
    <row r="64" spans="2:32" x14ac:dyDescent="0.3">
      <c r="B64" s="352">
        <v>1887.06</v>
      </c>
      <c r="C64" s="212">
        <v>24</v>
      </c>
      <c r="D64" s="212">
        <v>1050</v>
      </c>
      <c r="E64" s="353">
        <v>66.067133706329145</v>
      </c>
      <c r="F64" s="212">
        <v>26</v>
      </c>
      <c r="G64" s="212" t="s">
        <v>461</v>
      </c>
      <c r="H64" s="354">
        <v>1108.1246567105163</v>
      </c>
      <c r="J64" s="218"/>
      <c r="K64" s="212"/>
      <c r="L64" s="212"/>
      <c r="M64" s="212"/>
      <c r="N64" s="212"/>
      <c r="O64" s="212"/>
      <c r="P64" s="212"/>
      <c r="Q64" s="212"/>
      <c r="R64" s="212"/>
      <c r="S64" s="212"/>
      <c r="T64" s="212"/>
      <c r="U64" s="212"/>
      <c r="V64" s="212"/>
      <c r="W64" s="212"/>
      <c r="X64" s="212"/>
      <c r="Y64" s="212"/>
      <c r="Z64" s="212"/>
      <c r="AA64" s="218"/>
      <c r="AB64" s="212"/>
      <c r="AC64" s="212"/>
      <c r="AD64" s="212"/>
      <c r="AE64" s="212"/>
      <c r="AF64" s="216"/>
    </row>
    <row r="65" spans="2:32" x14ac:dyDescent="0.3">
      <c r="B65" s="352">
        <v>427.52</v>
      </c>
      <c r="C65" s="212">
        <v>31</v>
      </c>
      <c r="D65" s="212">
        <v>175</v>
      </c>
      <c r="E65" s="353">
        <v>22.765102601733524</v>
      </c>
      <c r="F65" s="212">
        <v>10</v>
      </c>
      <c r="G65" s="212" t="s">
        <v>461</v>
      </c>
      <c r="H65" s="354">
        <v>31.225369986583019</v>
      </c>
      <c r="J65" s="218"/>
      <c r="K65" s="212"/>
      <c r="L65" s="212"/>
      <c r="M65" s="212"/>
      <c r="N65" s="212"/>
      <c r="O65" s="212"/>
      <c r="P65" s="212"/>
      <c r="Q65" s="212"/>
      <c r="R65" s="212"/>
      <c r="S65" s="212"/>
      <c r="T65" s="212"/>
      <c r="U65" s="212"/>
      <c r="V65" s="212"/>
      <c r="W65" s="212"/>
      <c r="X65" s="212"/>
      <c r="Y65" s="212"/>
      <c r="Z65" s="212"/>
      <c r="AA65" s="218"/>
      <c r="AB65" s="212"/>
      <c r="AC65" s="212"/>
      <c r="AD65" s="212"/>
      <c r="AE65" s="212"/>
      <c r="AF65" s="216"/>
    </row>
    <row r="66" spans="2:32" x14ac:dyDescent="0.3">
      <c r="B66" s="352">
        <v>2613.88</v>
      </c>
      <c r="C66" s="212">
        <v>29</v>
      </c>
      <c r="D66" s="212">
        <v>1050</v>
      </c>
      <c r="E66" s="353">
        <v>70.329368748968903</v>
      </c>
      <c r="F66" s="212">
        <v>30</v>
      </c>
      <c r="G66" s="212" t="s">
        <v>461</v>
      </c>
      <c r="H66" s="354">
        <v>1758.4083948805035</v>
      </c>
      <c r="J66" s="218"/>
      <c r="K66" s="212"/>
      <c r="L66" s="212"/>
      <c r="M66" s="212"/>
      <c r="N66" s="212"/>
      <c r="O66" s="212"/>
      <c r="P66" s="212"/>
      <c r="Q66" s="212"/>
      <c r="R66" s="212"/>
      <c r="S66" s="212"/>
      <c r="T66" s="212"/>
      <c r="U66" s="212"/>
      <c r="V66" s="212"/>
      <c r="W66" s="212"/>
      <c r="X66" s="212"/>
      <c r="Y66" s="212"/>
      <c r="Z66" s="212"/>
      <c r="AA66" s="218"/>
      <c r="AB66" s="212"/>
      <c r="AC66" s="212"/>
      <c r="AD66" s="212"/>
      <c r="AE66" s="212"/>
      <c r="AF66" s="216"/>
    </row>
    <row r="67" spans="2:32" x14ac:dyDescent="0.3">
      <c r="B67" s="352">
        <v>7775.5</v>
      </c>
      <c r="C67" s="212">
        <v>41</v>
      </c>
      <c r="D67" s="212">
        <v>367.89305000000002</v>
      </c>
      <c r="E67" s="353">
        <v>77.070656169284632</v>
      </c>
      <c r="F67" s="212">
        <v>34</v>
      </c>
      <c r="G67" s="212" t="s">
        <v>469</v>
      </c>
      <c r="H67" s="354">
        <v>7497.3705935732869</v>
      </c>
      <c r="J67" s="218"/>
      <c r="K67" s="212"/>
      <c r="L67" s="212"/>
      <c r="M67" s="212"/>
      <c r="N67" s="212"/>
      <c r="O67" s="212"/>
      <c r="P67" s="212"/>
      <c r="Q67" s="212"/>
      <c r="R67" s="212"/>
      <c r="S67" s="212"/>
      <c r="T67" s="212"/>
      <c r="U67" s="212"/>
      <c r="V67" s="212"/>
      <c r="W67" s="212"/>
      <c r="X67" s="212"/>
      <c r="Y67" s="212"/>
      <c r="Z67" s="212"/>
      <c r="AA67" s="218"/>
      <c r="AB67" s="212"/>
      <c r="AC67" s="212"/>
      <c r="AD67" s="212"/>
      <c r="AE67" s="212"/>
      <c r="AF67" s="216"/>
    </row>
    <row r="68" spans="2:32" x14ac:dyDescent="0.3">
      <c r="B68" s="352">
        <v>9609.77</v>
      </c>
      <c r="C68" s="212">
        <v>29</v>
      </c>
      <c r="D68" s="212">
        <v>2800</v>
      </c>
      <c r="E68" s="353">
        <v>206.2987353742366</v>
      </c>
      <c r="F68" s="212">
        <v>46</v>
      </c>
      <c r="G68" s="212" t="s">
        <v>461</v>
      </c>
      <c r="H68" s="354">
        <v>8554.5056079869428</v>
      </c>
      <c r="J68" s="218"/>
      <c r="K68" s="212"/>
      <c r="L68" s="212"/>
      <c r="M68" s="212"/>
      <c r="N68" s="212"/>
      <c r="O68" s="212"/>
      <c r="P68" s="212"/>
      <c r="Q68" s="212"/>
      <c r="R68" s="212"/>
      <c r="S68" s="212"/>
      <c r="T68" s="212"/>
      <c r="U68" s="212"/>
      <c r="V68" s="212"/>
      <c r="W68" s="212"/>
      <c r="X68" s="212"/>
      <c r="Y68" s="212"/>
      <c r="Z68" s="212"/>
      <c r="AA68" s="218"/>
      <c r="AB68" s="212"/>
      <c r="AC68" s="212"/>
      <c r="AD68" s="212"/>
      <c r="AE68" s="212"/>
      <c r="AF68" s="216"/>
    </row>
    <row r="69" spans="2:32" x14ac:dyDescent="0.3">
      <c r="B69" s="352">
        <v>25637.18</v>
      </c>
      <c r="C69" s="212">
        <v>49</v>
      </c>
      <c r="D69" s="212">
        <v>1072.75</v>
      </c>
      <c r="E69" s="353">
        <v>533.9845466655911</v>
      </c>
      <c r="F69" s="212">
        <v>36</v>
      </c>
      <c r="G69" s="212" t="s">
        <v>461</v>
      </c>
      <c r="H69" s="354">
        <v>24748.789917852304</v>
      </c>
      <c r="J69" s="218"/>
      <c r="K69" s="212"/>
      <c r="L69" s="212"/>
      <c r="M69" s="212"/>
      <c r="N69" s="212"/>
      <c r="O69" s="212"/>
      <c r="P69" s="212"/>
      <c r="Q69" s="212"/>
      <c r="R69" s="212"/>
      <c r="S69" s="212"/>
      <c r="T69" s="212"/>
      <c r="U69" s="212"/>
      <c r="V69" s="212"/>
      <c r="W69" s="212"/>
      <c r="X69" s="212"/>
      <c r="Y69" s="212"/>
      <c r="Z69" s="212"/>
      <c r="AA69" s="218"/>
      <c r="AB69" s="212"/>
      <c r="AC69" s="212"/>
      <c r="AD69" s="212"/>
      <c r="AE69" s="212"/>
      <c r="AF69" s="216"/>
    </row>
    <row r="70" spans="2:32" x14ac:dyDescent="0.3">
      <c r="B70" s="352">
        <v>12290.86</v>
      </c>
      <c r="C70" s="212">
        <v>30</v>
      </c>
      <c r="D70" s="212">
        <v>4550</v>
      </c>
      <c r="E70" s="353">
        <v>312.45630220020888</v>
      </c>
      <c r="F70" s="212">
        <v>30</v>
      </c>
      <c r="G70" s="212" t="s">
        <v>461</v>
      </c>
      <c r="H70" s="354">
        <v>11428.245295610404</v>
      </c>
      <c r="J70" s="218"/>
      <c r="K70" s="212"/>
      <c r="L70" s="212"/>
      <c r="M70" s="212"/>
      <c r="N70" s="212"/>
      <c r="O70" s="212"/>
      <c r="P70" s="212"/>
      <c r="Q70" s="212"/>
      <c r="R70" s="212"/>
      <c r="S70" s="212"/>
      <c r="T70" s="212"/>
      <c r="U70" s="212"/>
      <c r="V70" s="212"/>
      <c r="W70" s="212"/>
      <c r="X70" s="212"/>
      <c r="Y70" s="212"/>
      <c r="Z70" s="212"/>
      <c r="AA70" s="218"/>
      <c r="AB70" s="212"/>
      <c r="AC70" s="212"/>
      <c r="AD70" s="212"/>
      <c r="AE70" s="212"/>
      <c r="AF70" s="216"/>
    </row>
    <row r="71" spans="2:32" x14ac:dyDescent="0.3">
      <c r="B71" s="352">
        <v>2935.37</v>
      </c>
      <c r="C71" s="212">
        <v>32</v>
      </c>
      <c r="D71" s="212">
        <v>1050</v>
      </c>
      <c r="E71" s="353">
        <v>140.36173761357645</v>
      </c>
      <c r="F71" s="212">
        <v>38</v>
      </c>
      <c r="G71" s="212" t="s">
        <v>461</v>
      </c>
      <c r="H71" s="354">
        <v>2173.9327271492607</v>
      </c>
      <c r="J71" s="218"/>
      <c r="K71" s="212"/>
      <c r="L71" s="212"/>
      <c r="M71" s="212"/>
      <c r="N71" s="212"/>
      <c r="O71" s="212"/>
      <c r="P71" s="212"/>
      <c r="Q71" s="212"/>
      <c r="R71" s="212"/>
      <c r="S71" s="212"/>
      <c r="T71" s="212"/>
      <c r="U71" s="212"/>
      <c r="V71" s="212"/>
      <c r="W71" s="212"/>
      <c r="X71" s="212"/>
      <c r="Y71" s="212"/>
      <c r="Z71" s="212"/>
      <c r="AA71" s="218"/>
      <c r="AB71" s="212"/>
      <c r="AC71" s="212"/>
      <c r="AD71" s="212"/>
      <c r="AE71" s="212"/>
      <c r="AF71" s="216"/>
    </row>
    <row r="72" spans="2:32" x14ac:dyDescent="0.3">
      <c r="B72" s="352">
        <v>22228.02</v>
      </c>
      <c r="C72" s="212">
        <v>37</v>
      </c>
      <c r="D72" s="212">
        <v>2800</v>
      </c>
      <c r="E72" s="353">
        <v>486.17219621053454</v>
      </c>
      <c r="F72" s="212">
        <v>48</v>
      </c>
      <c r="G72" s="212" t="s">
        <v>461</v>
      </c>
      <c r="H72" s="354">
        <v>21376.013032406972</v>
      </c>
      <c r="J72" s="218"/>
      <c r="K72" s="212"/>
      <c r="L72" s="212"/>
      <c r="M72" s="212"/>
      <c r="N72" s="212"/>
      <c r="O72" s="212"/>
      <c r="P72" s="212"/>
      <c r="Q72" s="212"/>
      <c r="R72" s="212"/>
      <c r="S72" s="212"/>
      <c r="T72" s="212"/>
      <c r="U72" s="212"/>
      <c r="V72" s="212"/>
      <c r="W72" s="212"/>
      <c r="X72" s="212"/>
      <c r="Y72" s="212"/>
      <c r="Z72" s="212"/>
      <c r="AA72" s="218"/>
      <c r="AB72" s="212"/>
      <c r="AC72" s="212"/>
      <c r="AD72" s="212"/>
      <c r="AE72" s="212"/>
      <c r="AF72" s="216"/>
    </row>
    <row r="73" spans="2:32" x14ac:dyDescent="0.3">
      <c r="B73" s="352">
        <v>3919.05</v>
      </c>
      <c r="C73" s="212">
        <v>29</v>
      </c>
      <c r="D73" s="212">
        <v>1050</v>
      </c>
      <c r="E73" s="353">
        <v>77.362025765338728</v>
      </c>
      <c r="F73" s="212">
        <v>50</v>
      </c>
      <c r="G73" s="212" t="s">
        <v>461</v>
      </c>
      <c r="H73" s="354">
        <v>2757.527205282493</v>
      </c>
      <c r="J73" s="218"/>
      <c r="K73" s="212"/>
      <c r="L73" s="212"/>
      <c r="M73" s="212"/>
      <c r="N73" s="212"/>
      <c r="O73" s="212"/>
      <c r="P73" s="212"/>
      <c r="Q73" s="212"/>
      <c r="R73" s="212"/>
      <c r="S73" s="212"/>
      <c r="T73" s="212"/>
      <c r="U73" s="212"/>
      <c r="V73" s="212"/>
      <c r="W73" s="212"/>
      <c r="X73" s="212"/>
      <c r="Y73" s="212"/>
      <c r="Z73" s="212"/>
      <c r="AA73" s="218"/>
      <c r="AB73" s="212"/>
      <c r="AC73" s="212"/>
      <c r="AD73" s="212"/>
      <c r="AE73" s="212"/>
      <c r="AF73" s="216"/>
    </row>
    <row r="74" spans="2:32" x14ac:dyDescent="0.3">
      <c r="B74" s="352">
        <v>8511.2000000000007</v>
      </c>
      <c r="C74" s="212">
        <v>36</v>
      </c>
      <c r="D74" s="212">
        <v>1050</v>
      </c>
      <c r="E74" s="353">
        <v>88.3009063663944</v>
      </c>
      <c r="F74" s="212">
        <v>39</v>
      </c>
      <c r="G74" s="212" t="s">
        <v>469</v>
      </c>
      <c r="H74" s="354">
        <v>7854.3278684236029</v>
      </c>
      <c r="J74" s="218"/>
      <c r="K74" s="212"/>
      <c r="L74" s="212"/>
      <c r="M74" s="212"/>
      <c r="N74" s="212"/>
      <c r="O74" s="212"/>
      <c r="P74" s="212"/>
      <c r="Q74" s="212"/>
      <c r="R74" s="212"/>
      <c r="S74" s="212"/>
      <c r="T74" s="212"/>
      <c r="U74" s="212"/>
      <c r="V74" s="212"/>
      <c r="W74" s="212"/>
      <c r="X74" s="212"/>
      <c r="Y74" s="212"/>
      <c r="Z74" s="212"/>
      <c r="AA74" s="218"/>
      <c r="AB74" s="212"/>
      <c r="AC74" s="212"/>
      <c r="AD74" s="212"/>
      <c r="AE74" s="212"/>
      <c r="AF74" s="216"/>
    </row>
    <row r="75" spans="2:32" x14ac:dyDescent="0.3">
      <c r="B75" s="352">
        <v>27513.7</v>
      </c>
      <c r="C75" s="212">
        <v>38</v>
      </c>
      <c r="D75" s="212">
        <v>2800</v>
      </c>
      <c r="E75" s="353">
        <v>519.69331510337065</v>
      </c>
      <c r="F75" s="212">
        <v>42</v>
      </c>
      <c r="G75" s="212" t="s">
        <v>461</v>
      </c>
      <c r="H75" s="354">
        <v>26712.040752044089</v>
      </c>
      <c r="J75" s="218"/>
      <c r="K75" s="212"/>
      <c r="L75" s="212"/>
      <c r="M75" s="212"/>
      <c r="N75" s="212"/>
      <c r="O75" s="212"/>
      <c r="P75" s="212"/>
      <c r="Q75" s="212"/>
      <c r="R75" s="212"/>
      <c r="S75" s="212"/>
      <c r="T75" s="212"/>
      <c r="U75" s="212"/>
      <c r="V75" s="212"/>
      <c r="W75" s="212"/>
      <c r="X75" s="212"/>
      <c r="Y75" s="212"/>
      <c r="Z75" s="212"/>
      <c r="AA75" s="218"/>
      <c r="AB75" s="212"/>
      <c r="AC75" s="212"/>
      <c r="AD75" s="212"/>
      <c r="AE75" s="212"/>
      <c r="AF75" s="216"/>
    </row>
    <row r="76" spans="2:32" x14ac:dyDescent="0.3">
      <c r="B76" s="352">
        <v>11537.01</v>
      </c>
      <c r="C76" s="212">
        <v>24</v>
      </c>
      <c r="D76" s="212">
        <v>4550</v>
      </c>
      <c r="E76" s="353">
        <v>307.76194893919131</v>
      </c>
      <c r="F76" s="212">
        <v>50</v>
      </c>
      <c r="G76" s="212" t="s">
        <v>461</v>
      </c>
      <c r="H76" s="354">
        <v>10333.596023759459</v>
      </c>
      <c r="J76" s="218"/>
      <c r="K76" s="212"/>
      <c r="L76" s="212"/>
      <c r="M76" s="212"/>
      <c r="N76" s="212"/>
      <c r="O76" s="212"/>
      <c r="P76" s="212"/>
      <c r="Q76" s="212"/>
      <c r="R76" s="212"/>
      <c r="S76" s="212"/>
      <c r="T76" s="212"/>
      <c r="U76" s="212"/>
      <c r="V76" s="212"/>
      <c r="W76" s="212"/>
      <c r="X76" s="212"/>
      <c r="Y76" s="212"/>
      <c r="Z76" s="212"/>
      <c r="AA76" s="218"/>
      <c r="AB76" s="212"/>
      <c r="AC76" s="212"/>
      <c r="AD76" s="212"/>
      <c r="AE76" s="212"/>
      <c r="AF76" s="216"/>
    </row>
    <row r="77" spans="2:32" x14ac:dyDescent="0.3">
      <c r="B77" s="352">
        <v>32733.41</v>
      </c>
      <c r="C77" s="212">
        <v>41</v>
      </c>
      <c r="D77" s="212">
        <v>4025</v>
      </c>
      <c r="E77" s="353">
        <v>582.60231591612103</v>
      </c>
      <c r="F77" s="212">
        <v>34</v>
      </c>
      <c r="G77" s="212" t="s">
        <v>461</v>
      </c>
      <c r="H77" s="354">
        <v>31818.788315811089</v>
      </c>
      <c r="J77" s="218"/>
      <c r="K77" s="212"/>
      <c r="L77" s="212"/>
      <c r="M77" s="212"/>
      <c r="N77" s="212"/>
      <c r="O77" s="212"/>
      <c r="P77" s="212"/>
      <c r="Q77" s="212"/>
      <c r="R77" s="212"/>
      <c r="S77" s="212"/>
      <c r="T77" s="212"/>
      <c r="U77" s="212"/>
      <c r="V77" s="212"/>
      <c r="W77" s="212"/>
      <c r="X77" s="212"/>
      <c r="Y77" s="212"/>
      <c r="Z77" s="212"/>
      <c r="AA77" s="218"/>
      <c r="AB77" s="212"/>
      <c r="AC77" s="212"/>
      <c r="AD77" s="212"/>
      <c r="AE77" s="212"/>
      <c r="AF77" s="216"/>
    </row>
    <row r="78" spans="2:32" x14ac:dyDescent="0.3">
      <c r="B78" s="352">
        <v>37004.11</v>
      </c>
      <c r="C78" s="212">
        <v>40</v>
      </c>
      <c r="D78" s="212">
        <v>4812.22</v>
      </c>
      <c r="E78" s="353">
        <v>639.25363508438897</v>
      </c>
      <c r="F78" s="212">
        <v>35</v>
      </c>
      <c r="G78" s="212" t="s">
        <v>461</v>
      </c>
      <c r="H78" s="354">
        <v>36063.244915693555</v>
      </c>
      <c r="J78" s="218"/>
      <c r="K78" s="212"/>
      <c r="L78" s="212"/>
      <c r="M78" s="212"/>
      <c r="N78" s="212"/>
      <c r="O78" s="212"/>
      <c r="P78" s="212"/>
      <c r="Q78" s="212"/>
      <c r="R78" s="212"/>
      <c r="S78" s="212"/>
      <c r="T78" s="212"/>
      <c r="U78" s="212"/>
      <c r="V78" s="212"/>
      <c r="W78" s="212"/>
      <c r="X78" s="212"/>
      <c r="Y78" s="212"/>
      <c r="Z78" s="212"/>
      <c r="AA78" s="218"/>
      <c r="AB78" s="212"/>
      <c r="AC78" s="212"/>
      <c r="AD78" s="212"/>
      <c r="AE78" s="212"/>
      <c r="AF78" s="216"/>
    </row>
    <row r="79" spans="2:32" x14ac:dyDescent="0.3">
      <c r="B79" s="352">
        <v>28487.78</v>
      </c>
      <c r="C79" s="212">
        <v>37</v>
      </c>
      <c r="D79" s="212">
        <v>2800</v>
      </c>
      <c r="E79" s="353">
        <v>507.81435088004218</v>
      </c>
      <c r="F79" s="212">
        <v>38</v>
      </c>
      <c r="G79" s="212" t="s">
        <v>461</v>
      </c>
      <c r="H79" s="354">
        <v>27725.090476851121</v>
      </c>
      <c r="J79" s="218"/>
      <c r="K79" s="212"/>
      <c r="L79" s="212"/>
      <c r="M79" s="212"/>
      <c r="N79" s="212"/>
      <c r="O79" s="212"/>
      <c r="P79" s="212"/>
      <c r="Q79" s="212"/>
      <c r="R79" s="212"/>
      <c r="S79" s="212"/>
      <c r="T79" s="212"/>
      <c r="U79" s="212"/>
      <c r="V79" s="212"/>
      <c r="W79" s="212"/>
      <c r="X79" s="212"/>
      <c r="Y79" s="212"/>
      <c r="Z79" s="212"/>
      <c r="AA79" s="218"/>
      <c r="AB79" s="212"/>
      <c r="AC79" s="212"/>
      <c r="AD79" s="212"/>
      <c r="AE79" s="212"/>
      <c r="AF79" s="216"/>
    </row>
    <row r="80" spans="2:32" x14ac:dyDescent="0.3">
      <c r="B80" s="352">
        <v>5959.59</v>
      </c>
      <c r="C80" s="212">
        <v>35</v>
      </c>
      <c r="D80" s="212">
        <v>1050</v>
      </c>
      <c r="E80" s="353">
        <v>95.840283966776042</v>
      </c>
      <c r="F80" s="212">
        <v>50</v>
      </c>
      <c r="G80" s="212" t="s">
        <v>461</v>
      </c>
      <c r="H80" s="354">
        <v>4889.6885512473491</v>
      </c>
      <c r="J80" s="218"/>
      <c r="K80" s="212"/>
      <c r="L80" s="212"/>
      <c r="M80" s="212"/>
      <c r="N80" s="212"/>
      <c r="O80" s="212"/>
      <c r="P80" s="212"/>
      <c r="Q80" s="212"/>
      <c r="R80" s="212"/>
      <c r="S80" s="212"/>
      <c r="T80" s="212"/>
      <c r="U80" s="212"/>
      <c r="V80" s="212"/>
      <c r="W80" s="212"/>
      <c r="X80" s="212"/>
      <c r="Y80" s="212"/>
      <c r="Z80" s="212"/>
      <c r="AA80" s="218"/>
      <c r="AB80" s="212"/>
      <c r="AC80" s="212"/>
      <c r="AD80" s="212"/>
      <c r="AE80" s="212"/>
      <c r="AF80" s="216"/>
    </row>
    <row r="81" spans="2:32" x14ac:dyDescent="0.3">
      <c r="B81" s="352">
        <v>6898.5</v>
      </c>
      <c r="C81" s="212">
        <v>35</v>
      </c>
      <c r="D81" s="212">
        <v>1107.1886000000002</v>
      </c>
      <c r="E81" s="353">
        <v>111.16573653848477</v>
      </c>
      <c r="F81" s="212">
        <v>50</v>
      </c>
      <c r="G81" s="212" t="s">
        <v>461</v>
      </c>
      <c r="H81" s="354">
        <v>5862.1334494825533</v>
      </c>
      <c r="J81" s="218"/>
      <c r="K81" s="212"/>
      <c r="L81" s="212"/>
      <c r="M81" s="212"/>
      <c r="N81" s="212"/>
      <c r="O81" s="212"/>
      <c r="P81" s="212"/>
      <c r="Q81" s="212"/>
      <c r="R81" s="212"/>
      <c r="S81" s="212"/>
      <c r="T81" s="212"/>
      <c r="U81" s="212"/>
      <c r="V81" s="212"/>
      <c r="W81" s="212"/>
      <c r="X81" s="212"/>
      <c r="Y81" s="212"/>
      <c r="Z81" s="212"/>
      <c r="AA81" s="218"/>
      <c r="AB81" s="212"/>
      <c r="AC81" s="212"/>
      <c r="AD81" s="212"/>
      <c r="AE81" s="212"/>
      <c r="AF81" s="216"/>
    </row>
    <row r="82" spans="2:32" x14ac:dyDescent="0.3">
      <c r="B82" s="352">
        <v>5514.87</v>
      </c>
      <c r="C82" s="212">
        <v>34</v>
      </c>
      <c r="D82" s="212">
        <v>1050</v>
      </c>
      <c r="E82" s="353">
        <v>90.494846513867699</v>
      </c>
      <c r="F82" s="212">
        <v>50</v>
      </c>
      <c r="G82" s="212" t="s">
        <v>461</v>
      </c>
      <c r="H82" s="354">
        <v>4402.4467473846998</v>
      </c>
      <c r="J82" s="218"/>
      <c r="K82" s="212"/>
      <c r="L82" s="212"/>
      <c r="M82" s="212"/>
      <c r="N82" s="212"/>
      <c r="O82" s="212"/>
      <c r="P82" s="212"/>
      <c r="Q82" s="212"/>
      <c r="R82" s="212"/>
      <c r="S82" s="212"/>
      <c r="T82" s="212"/>
      <c r="U82" s="212"/>
      <c r="V82" s="212"/>
      <c r="W82" s="212"/>
      <c r="X82" s="212"/>
      <c r="Y82" s="212"/>
      <c r="Z82" s="212"/>
      <c r="AA82" s="218"/>
      <c r="AB82" s="212"/>
      <c r="AC82" s="212"/>
      <c r="AD82" s="212"/>
      <c r="AE82" s="212"/>
      <c r="AF82" s="216"/>
    </row>
    <row r="83" spans="2:32" x14ac:dyDescent="0.3">
      <c r="B83" s="352">
        <v>9898.68</v>
      </c>
      <c r="C83" s="212">
        <v>24</v>
      </c>
      <c r="D83" s="212">
        <v>1689.52</v>
      </c>
      <c r="E83" s="353">
        <v>188.61689251035543</v>
      </c>
      <c r="F83" s="212">
        <v>50</v>
      </c>
      <c r="G83" s="212" t="s">
        <v>469</v>
      </c>
      <c r="H83" s="354">
        <v>9284.5642809330238</v>
      </c>
      <c r="J83" s="218"/>
      <c r="K83" s="212"/>
      <c r="L83" s="212"/>
      <c r="M83" s="212"/>
      <c r="N83" s="212"/>
      <c r="O83" s="212"/>
      <c r="P83" s="212"/>
      <c r="Q83" s="212"/>
      <c r="R83" s="212"/>
      <c r="S83" s="212"/>
      <c r="T83" s="212"/>
      <c r="U83" s="212"/>
      <c r="V83" s="212"/>
      <c r="W83" s="212"/>
      <c r="X83" s="212"/>
      <c r="Y83" s="212"/>
      <c r="Z83" s="212"/>
      <c r="AA83" s="218"/>
      <c r="AB83" s="212"/>
      <c r="AC83" s="212"/>
      <c r="AD83" s="212"/>
      <c r="AE83" s="212"/>
      <c r="AF83" s="216"/>
    </row>
    <row r="84" spans="2:32" x14ac:dyDescent="0.3">
      <c r="B84" s="352">
        <v>23844.61</v>
      </c>
      <c r="C84" s="212">
        <v>36</v>
      </c>
      <c r="D84" s="212">
        <v>2866.3764500000002</v>
      </c>
      <c r="E84" s="353">
        <v>425.56111854080473</v>
      </c>
      <c r="F84" s="212">
        <v>39</v>
      </c>
      <c r="G84" s="212" t="s">
        <v>461</v>
      </c>
      <c r="H84" s="354">
        <v>23085.470498138671</v>
      </c>
      <c r="J84" s="218"/>
      <c r="K84" s="212"/>
      <c r="L84" s="212"/>
      <c r="M84" s="212"/>
      <c r="N84" s="212"/>
      <c r="O84" s="212"/>
      <c r="P84" s="212"/>
      <c r="Q84" s="212"/>
      <c r="R84" s="212"/>
      <c r="S84" s="212"/>
      <c r="T84" s="212"/>
      <c r="U84" s="212"/>
      <c r="V84" s="212"/>
      <c r="W84" s="212"/>
      <c r="X84" s="212"/>
      <c r="Y84" s="212"/>
      <c r="Z84" s="212"/>
      <c r="AA84" s="218"/>
      <c r="AB84" s="212"/>
      <c r="AC84" s="212"/>
      <c r="AD84" s="212"/>
      <c r="AE84" s="212"/>
      <c r="AF84" s="216"/>
    </row>
    <row r="85" spans="2:32" x14ac:dyDescent="0.3">
      <c r="B85" s="352">
        <v>33609.94</v>
      </c>
      <c r="C85" s="212">
        <v>45</v>
      </c>
      <c r="D85" s="212">
        <v>3078.3122999999996</v>
      </c>
      <c r="E85" s="353">
        <v>645.87104838354742</v>
      </c>
      <c r="F85" s="212">
        <v>32</v>
      </c>
      <c r="G85" s="212" t="s">
        <v>461</v>
      </c>
      <c r="H85" s="354">
        <v>32664.431926591769</v>
      </c>
      <c r="J85" s="218"/>
      <c r="K85" s="212"/>
      <c r="L85" s="212"/>
      <c r="M85" s="212"/>
      <c r="N85" s="212"/>
      <c r="O85" s="212"/>
      <c r="P85" s="212"/>
      <c r="Q85" s="212"/>
      <c r="R85" s="212"/>
      <c r="S85" s="212"/>
      <c r="T85" s="212"/>
      <c r="U85" s="212"/>
      <c r="V85" s="212"/>
      <c r="W85" s="212"/>
      <c r="X85" s="212"/>
      <c r="Y85" s="212"/>
      <c r="Z85" s="212"/>
      <c r="AA85" s="218"/>
      <c r="AB85" s="212"/>
      <c r="AC85" s="212"/>
      <c r="AD85" s="212"/>
      <c r="AE85" s="212"/>
      <c r="AF85" s="216"/>
    </row>
    <row r="86" spans="2:32" x14ac:dyDescent="0.3">
      <c r="B86" s="352">
        <v>24210.13</v>
      </c>
      <c r="C86" s="212">
        <v>41</v>
      </c>
      <c r="D86" s="212">
        <v>2800</v>
      </c>
      <c r="E86" s="353">
        <v>552.65053266902737</v>
      </c>
      <c r="F86" s="212">
        <v>24</v>
      </c>
      <c r="G86" s="212" t="s">
        <v>461</v>
      </c>
      <c r="H86" s="354">
        <v>23429.476499761906</v>
      </c>
      <c r="J86" s="218"/>
      <c r="K86" s="212"/>
      <c r="L86" s="212"/>
      <c r="M86" s="212"/>
      <c r="N86" s="212"/>
      <c r="O86" s="212"/>
      <c r="P86" s="212"/>
      <c r="Q86" s="212"/>
      <c r="R86" s="212"/>
      <c r="S86" s="212"/>
      <c r="T86" s="212"/>
      <c r="U86" s="212"/>
      <c r="V86" s="212"/>
      <c r="W86" s="212"/>
      <c r="X86" s="212"/>
      <c r="Y86" s="212"/>
      <c r="Z86" s="212"/>
      <c r="AA86" s="218"/>
      <c r="AB86" s="212"/>
      <c r="AC86" s="212"/>
      <c r="AD86" s="212"/>
      <c r="AE86" s="212"/>
      <c r="AF86" s="216"/>
    </row>
    <row r="87" spans="2:32" x14ac:dyDescent="0.3">
      <c r="B87" s="352">
        <v>7019.5</v>
      </c>
      <c r="C87" s="212">
        <v>31</v>
      </c>
      <c r="D87" s="212">
        <v>2800</v>
      </c>
      <c r="E87" s="353">
        <v>258.04169106135078</v>
      </c>
      <c r="F87" s="212">
        <v>29</v>
      </c>
      <c r="G87" s="212" t="s">
        <v>461</v>
      </c>
      <c r="H87" s="354">
        <v>6293.8233616833631</v>
      </c>
      <c r="J87" s="218"/>
      <c r="K87" s="212"/>
      <c r="L87" s="212"/>
      <c r="M87" s="212"/>
      <c r="N87" s="212"/>
      <c r="O87" s="212"/>
      <c r="P87" s="212"/>
      <c r="Q87" s="212"/>
      <c r="R87" s="212"/>
      <c r="S87" s="212"/>
      <c r="T87" s="212"/>
      <c r="U87" s="212"/>
      <c r="V87" s="212"/>
      <c r="W87" s="212"/>
      <c r="X87" s="212"/>
      <c r="Y87" s="212"/>
      <c r="Z87" s="212"/>
      <c r="AA87" s="218"/>
      <c r="AB87" s="212"/>
      <c r="AC87" s="212"/>
      <c r="AD87" s="212"/>
      <c r="AE87" s="212"/>
      <c r="AF87" s="216"/>
    </row>
    <row r="88" spans="2:32" x14ac:dyDescent="0.3">
      <c r="B88" s="352">
        <v>3845.78</v>
      </c>
      <c r="C88" s="212">
        <v>43</v>
      </c>
      <c r="D88" s="212">
        <v>1050</v>
      </c>
      <c r="E88" s="353">
        <v>179.0723731491772</v>
      </c>
      <c r="F88" s="212">
        <v>10</v>
      </c>
      <c r="G88" s="212" t="s">
        <v>461</v>
      </c>
      <c r="H88" s="354">
        <v>3172.1185355595135</v>
      </c>
      <c r="J88" s="218"/>
      <c r="K88" s="212"/>
      <c r="L88" s="212"/>
      <c r="M88" s="212"/>
      <c r="N88" s="212"/>
      <c r="O88" s="212"/>
      <c r="P88" s="212"/>
      <c r="Q88" s="212"/>
      <c r="R88" s="212"/>
      <c r="S88" s="212"/>
      <c r="T88" s="212"/>
      <c r="U88" s="212"/>
      <c r="V88" s="212"/>
      <c r="W88" s="212"/>
      <c r="X88" s="212"/>
      <c r="Y88" s="212"/>
      <c r="Z88" s="212"/>
      <c r="AA88" s="218"/>
      <c r="AB88" s="212"/>
      <c r="AC88" s="212"/>
      <c r="AD88" s="212"/>
      <c r="AE88" s="212"/>
      <c r="AF88" s="216"/>
    </row>
    <row r="89" spans="2:32" x14ac:dyDescent="0.3">
      <c r="B89" s="352">
        <v>71375.53</v>
      </c>
      <c r="C89" s="212">
        <v>39</v>
      </c>
      <c r="D89" s="212">
        <v>6300</v>
      </c>
      <c r="E89" s="353">
        <v>1205.551907576775</v>
      </c>
      <c r="F89" s="212">
        <v>40</v>
      </c>
      <c r="G89" s="212" t="s">
        <v>461</v>
      </c>
      <c r="H89" s="354">
        <v>70528.881133716699</v>
      </c>
      <c r="J89" s="218"/>
      <c r="K89" s="212"/>
      <c r="L89" s="212"/>
      <c r="M89" s="212"/>
      <c r="N89" s="212"/>
      <c r="O89" s="212"/>
      <c r="P89" s="212"/>
      <c r="Q89" s="212"/>
      <c r="R89" s="212"/>
      <c r="S89" s="212"/>
      <c r="T89" s="212"/>
      <c r="U89" s="212"/>
      <c r="V89" s="212"/>
      <c r="W89" s="212"/>
      <c r="X89" s="212"/>
      <c r="Y89" s="212"/>
      <c r="Z89" s="212"/>
      <c r="AA89" s="218"/>
      <c r="AB89" s="212"/>
      <c r="AC89" s="212"/>
      <c r="AD89" s="212"/>
      <c r="AE89" s="212"/>
      <c r="AF89" s="216"/>
    </row>
    <row r="90" spans="2:32" x14ac:dyDescent="0.3">
      <c r="B90" s="352">
        <v>32033.48</v>
      </c>
      <c r="C90" s="212">
        <v>43</v>
      </c>
      <c r="D90" s="212">
        <v>3149.5754500000003</v>
      </c>
      <c r="E90" s="353">
        <v>537.1447145179884</v>
      </c>
      <c r="F90" s="212">
        <v>40</v>
      </c>
      <c r="G90" s="212" t="s">
        <v>461</v>
      </c>
      <c r="H90" s="354">
        <v>31126.942919211087</v>
      </c>
      <c r="J90" s="218"/>
      <c r="K90" s="212"/>
      <c r="L90" s="212"/>
      <c r="M90" s="212"/>
      <c r="N90" s="212"/>
      <c r="O90" s="212"/>
      <c r="P90" s="212"/>
      <c r="Q90" s="212"/>
      <c r="R90" s="212"/>
      <c r="S90" s="212"/>
      <c r="T90" s="212"/>
      <c r="U90" s="212"/>
      <c r="V90" s="212"/>
      <c r="W90" s="212"/>
      <c r="X90" s="212"/>
      <c r="Y90" s="212"/>
      <c r="Z90" s="212"/>
      <c r="AA90" s="218"/>
      <c r="AB90" s="212"/>
      <c r="AC90" s="212"/>
      <c r="AD90" s="212"/>
      <c r="AE90" s="212"/>
      <c r="AF90" s="216"/>
    </row>
    <row r="91" spans="2:32" x14ac:dyDescent="0.3">
      <c r="B91" s="352">
        <v>11167.32</v>
      </c>
      <c r="C91" s="212">
        <v>40</v>
      </c>
      <c r="D91" s="212">
        <v>2800</v>
      </c>
      <c r="E91" s="353">
        <v>427.00489536834249</v>
      </c>
      <c r="F91" s="212">
        <v>15</v>
      </c>
      <c r="G91" s="212" t="s">
        <v>461</v>
      </c>
      <c r="H91" s="354">
        <v>10486.14899943851</v>
      </c>
      <c r="J91" s="218"/>
      <c r="K91" s="212"/>
      <c r="L91" s="212"/>
      <c r="M91" s="212"/>
      <c r="N91" s="212"/>
      <c r="O91" s="212"/>
      <c r="P91" s="212"/>
      <c r="Q91" s="212"/>
      <c r="R91" s="212"/>
      <c r="S91" s="212"/>
      <c r="T91" s="212"/>
      <c r="U91" s="212"/>
      <c r="V91" s="212"/>
      <c r="W91" s="212"/>
      <c r="X91" s="212"/>
      <c r="Y91" s="212"/>
      <c r="Z91" s="212"/>
      <c r="AA91" s="218"/>
      <c r="AB91" s="212"/>
      <c r="AC91" s="212"/>
      <c r="AD91" s="212"/>
      <c r="AE91" s="212"/>
      <c r="AF91" s="216"/>
    </row>
    <row r="92" spans="2:32" x14ac:dyDescent="0.3">
      <c r="B92" s="352">
        <v>22375.97</v>
      </c>
      <c r="C92" s="212">
        <v>36</v>
      </c>
      <c r="D92" s="212">
        <v>2800</v>
      </c>
      <c r="E92" s="353">
        <v>235.46908364371839</v>
      </c>
      <c r="F92" s="212">
        <v>39</v>
      </c>
      <c r="G92" s="212" t="s">
        <v>469</v>
      </c>
      <c r="H92" s="354">
        <v>21752.797992005202</v>
      </c>
      <c r="J92" s="218"/>
      <c r="K92" s="212"/>
      <c r="L92" s="212"/>
      <c r="M92" s="212"/>
      <c r="N92" s="212"/>
      <c r="O92" s="212"/>
      <c r="P92" s="212"/>
      <c r="Q92" s="212"/>
      <c r="R92" s="212"/>
      <c r="S92" s="212"/>
      <c r="T92" s="212"/>
      <c r="U92" s="212"/>
      <c r="V92" s="212"/>
      <c r="W92" s="212"/>
      <c r="X92" s="212"/>
      <c r="Y92" s="212"/>
      <c r="Z92" s="212"/>
      <c r="AA92" s="218"/>
      <c r="AB92" s="212"/>
      <c r="AC92" s="212"/>
      <c r="AD92" s="212"/>
      <c r="AE92" s="212"/>
      <c r="AF92" s="216"/>
    </row>
    <row r="93" spans="2:32" x14ac:dyDescent="0.3">
      <c r="B93" s="352">
        <v>35180.239999999998</v>
      </c>
      <c r="C93" s="212">
        <v>35</v>
      </c>
      <c r="D93" s="212">
        <v>4286.7314000000006</v>
      </c>
      <c r="E93" s="353">
        <v>338.27591486385552</v>
      </c>
      <c r="F93" s="212">
        <v>50</v>
      </c>
      <c r="G93" s="212" t="s">
        <v>469</v>
      </c>
      <c r="H93" s="354">
        <v>34329.913147292173</v>
      </c>
      <c r="J93" s="218"/>
      <c r="K93" s="212"/>
      <c r="L93" s="212"/>
      <c r="M93" s="212"/>
      <c r="N93" s="212"/>
      <c r="O93" s="212"/>
      <c r="P93" s="212"/>
      <c r="Q93" s="212"/>
      <c r="R93" s="212"/>
      <c r="S93" s="212"/>
      <c r="T93" s="212"/>
      <c r="U93" s="212"/>
      <c r="V93" s="212"/>
      <c r="W93" s="212"/>
      <c r="X93" s="212"/>
      <c r="Y93" s="212"/>
      <c r="Z93" s="212"/>
      <c r="AA93" s="218"/>
      <c r="AB93" s="212"/>
      <c r="AC93" s="212"/>
      <c r="AD93" s="212"/>
      <c r="AE93" s="212"/>
      <c r="AF93" s="216"/>
    </row>
    <row r="94" spans="2:32" x14ac:dyDescent="0.3">
      <c r="B94" s="352">
        <v>7566.24</v>
      </c>
      <c r="C94" s="212">
        <v>27</v>
      </c>
      <c r="D94" s="212">
        <v>2800</v>
      </c>
      <c r="E94" s="353">
        <v>241.51937836799766</v>
      </c>
      <c r="F94" s="212">
        <v>50</v>
      </c>
      <c r="G94" s="212" t="s">
        <v>461</v>
      </c>
      <c r="H94" s="354">
        <v>6538.004168377106</v>
      </c>
      <c r="J94" s="218"/>
      <c r="K94" s="212"/>
      <c r="L94" s="212"/>
      <c r="M94" s="212"/>
      <c r="N94" s="212"/>
      <c r="O94" s="212"/>
      <c r="P94" s="212"/>
      <c r="Q94" s="212"/>
      <c r="R94" s="212"/>
      <c r="S94" s="212"/>
      <c r="T94" s="212"/>
      <c r="U94" s="212"/>
      <c r="V94" s="212"/>
      <c r="W94" s="212"/>
      <c r="X94" s="212"/>
      <c r="Y94" s="212"/>
      <c r="Z94" s="212"/>
      <c r="AA94" s="218"/>
      <c r="AB94" s="212"/>
      <c r="AC94" s="212"/>
      <c r="AD94" s="212"/>
      <c r="AE94" s="212"/>
      <c r="AF94" s="216"/>
    </row>
    <row r="95" spans="2:32" x14ac:dyDescent="0.3">
      <c r="B95" s="352">
        <v>14529.03</v>
      </c>
      <c r="C95" s="212">
        <v>32</v>
      </c>
      <c r="D95" s="212">
        <v>2800</v>
      </c>
      <c r="E95" s="353">
        <v>206.29797335013805</v>
      </c>
      <c r="F95" s="212">
        <v>33</v>
      </c>
      <c r="G95" s="212" t="s">
        <v>469</v>
      </c>
      <c r="H95" s="354">
        <v>13860.672495188519</v>
      </c>
      <c r="J95" s="218"/>
      <c r="K95" s="212"/>
      <c r="L95" s="212"/>
      <c r="M95" s="212"/>
      <c r="N95" s="212"/>
      <c r="O95" s="212"/>
      <c r="P95" s="212"/>
      <c r="Q95" s="212"/>
      <c r="R95" s="212"/>
      <c r="S95" s="212"/>
      <c r="T95" s="212"/>
      <c r="U95" s="212"/>
      <c r="V95" s="212"/>
      <c r="W95" s="212"/>
      <c r="X95" s="212"/>
      <c r="Y95" s="212"/>
      <c r="Z95" s="212"/>
      <c r="AA95" s="218"/>
      <c r="AB95" s="212"/>
      <c r="AC95" s="212"/>
      <c r="AD95" s="212"/>
      <c r="AE95" s="212"/>
      <c r="AF95" s="216"/>
    </row>
    <row r="96" spans="2:32" x14ac:dyDescent="0.3">
      <c r="B96" s="352">
        <v>8657.8799999999992</v>
      </c>
      <c r="C96" s="212">
        <v>31</v>
      </c>
      <c r="D96" s="212">
        <v>1458.6873000000001</v>
      </c>
      <c r="E96" s="353">
        <v>103.43926070539756</v>
      </c>
      <c r="F96" s="212">
        <v>50</v>
      </c>
      <c r="G96" s="212" t="s">
        <v>469</v>
      </c>
      <c r="H96" s="354">
        <v>7707.951288928668</v>
      </c>
      <c r="J96" s="218"/>
      <c r="K96" s="212"/>
      <c r="L96" s="212"/>
      <c r="M96" s="212"/>
      <c r="N96" s="212"/>
      <c r="O96" s="212"/>
      <c r="P96" s="212"/>
      <c r="Q96" s="212"/>
      <c r="R96" s="212"/>
      <c r="S96" s="212"/>
      <c r="T96" s="212"/>
      <c r="U96" s="212"/>
      <c r="V96" s="212"/>
      <c r="W96" s="212"/>
      <c r="X96" s="212"/>
      <c r="Y96" s="212"/>
      <c r="Z96" s="212"/>
      <c r="AA96" s="218"/>
      <c r="AB96" s="212"/>
      <c r="AC96" s="212"/>
      <c r="AD96" s="212"/>
      <c r="AE96" s="212"/>
      <c r="AF96" s="216"/>
    </row>
    <row r="97" spans="2:32" x14ac:dyDescent="0.3">
      <c r="B97" s="352">
        <v>9281.5</v>
      </c>
      <c r="C97" s="212">
        <v>35</v>
      </c>
      <c r="D97" s="212">
        <v>2100</v>
      </c>
      <c r="E97" s="353">
        <v>191.68056793355208</v>
      </c>
      <c r="F97" s="212">
        <v>30</v>
      </c>
      <c r="G97" s="212" t="s">
        <v>461</v>
      </c>
      <c r="H97" s="354">
        <v>8419.4045779846001</v>
      </c>
      <c r="J97" s="218"/>
      <c r="K97" s="212"/>
      <c r="L97" s="212"/>
      <c r="M97" s="212"/>
      <c r="N97" s="212"/>
      <c r="O97" s="212"/>
      <c r="P97" s="212"/>
      <c r="Q97" s="212"/>
      <c r="R97" s="212"/>
      <c r="S97" s="212"/>
      <c r="T97" s="212"/>
      <c r="U97" s="212"/>
      <c r="V97" s="212"/>
      <c r="W97" s="212"/>
      <c r="X97" s="212"/>
      <c r="Y97" s="212"/>
      <c r="Z97" s="212"/>
      <c r="AA97" s="218"/>
      <c r="AB97" s="212"/>
      <c r="AC97" s="212"/>
      <c r="AD97" s="212"/>
      <c r="AE97" s="212"/>
      <c r="AF97" s="216"/>
    </row>
    <row r="98" spans="2:32" x14ac:dyDescent="0.3">
      <c r="B98" s="352">
        <v>1926.18</v>
      </c>
      <c r="C98" s="212">
        <v>26</v>
      </c>
      <c r="D98" s="212">
        <v>1050</v>
      </c>
      <c r="E98" s="353">
        <v>111.59679713795552</v>
      </c>
      <c r="F98" s="212">
        <v>47</v>
      </c>
      <c r="G98" s="212" t="s">
        <v>461</v>
      </c>
      <c r="H98" s="354">
        <v>1139.8364032914455</v>
      </c>
      <c r="J98" s="218"/>
      <c r="K98" s="212"/>
      <c r="L98" s="212"/>
      <c r="M98" s="212"/>
      <c r="N98" s="212"/>
      <c r="O98" s="212"/>
      <c r="P98" s="212"/>
      <c r="Q98" s="212"/>
      <c r="R98" s="212"/>
      <c r="S98" s="212"/>
      <c r="T98" s="212"/>
      <c r="U98" s="212"/>
      <c r="V98" s="212"/>
      <c r="W98" s="212"/>
      <c r="X98" s="212"/>
      <c r="Y98" s="212"/>
      <c r="Z98" s="212"/>
      <c r="AA98" s="218"/>
      <c r="AB98" s="212"/>
      <c r="AC98" s="212"/>
      <c r="AD98" s="212"/>
      <c r="AE98" s="212"/>
      <c r="AF98" s="216"/>
    </row>
    <row r="99" spans="2:32" x14ac:dyDescent="0.3">
      <c r="B99" s="352">
        <v>10174.73</v>
      </c>
      <c r="C99" s="212">
        <v>32</v>
      </c>
      <c r="D99" s="212">
        <v>2921.1048999999998</v>
      </c>
      <c r="E99" s="353">
        <v>230.51268815799199</v>
      </c>
      <c r="F99" s="212">
        <v>30</v>
      </c>
      <c r="G99" s="212" t="s">
        <v>461</v>
      </c>
      <c r="H99" s="354">
        <v>9318.5067081239104</v>
      </c>
      <c r="J99" s="218"/>
      <c r="K99" s="212"/>
      <c r="L99" s="212"/>
      <c r="M99" s="212"/>
      <c r="N99" s="212"/>
      <c r="O99" s="212"/>
      <c r="P99" s="212"/>
      <c r="Q99" s="212"/>
      <c r="R99" s="212"/>
      <c r="S99" s="212"/>
      <c r="T99" s="212"/>
      <c r="U99" s="212"/>
      <c r="V99" s="212"/>
      <c r="W99" s="212"/>
      <c r="X99" s="212"/>
      <c r="Y99" s="212"/>
      <c r="Z99" s="212"/>
      <c r="AA99" s="218"/>
      <c r="AB99" s="212"/>
      <c r="AC99" s="212"/>
      <c r="AD99" s="212"/>
      <c r="AE99" s="212"/>
      <c r="AF99" s="216"/>
    </row>
    <row r="100" spans="2:32" x14ac:dyDescent="0.3">
      <c r="B100" s="352">
        <v>5065.82</v>
      </c>
      <c r="C100" s="212">
        <v>33</v>
      </c>
      <c r="D100" s="212">
        <v>1050</v>
      </c>
      <c r="E100" s="353">
        <v>86.294853246650121</v>
      </c>
      <c r="F100" s="212">
        <v>50</v>
      </c>
      <c r="G100" s="212" t="s">
        <v>461</v>
      </c>
      <c r="H100" s="354">
        <v>3962.635562130009</v>
      </c>
      <c r="J100" s="218"/>
      <c r="K100" s="212"/>
      <c r="L100" s="212"/>
      <c r="M100" s="212"/>
      <c r="N100" s="212"/>
      <c r="O100" s="212"/>
      <c r="P100" s="212"/>
      <c r="Q100" s="212"/>
      <c r="R100" s="212"/>
      <c r="S100" s="212"/>
      <c r="T100" s="212"/>
      <c r="U100" s="212"/>
      <c r="V100" s="212"/>
      <c r="W100" s="212"/>
      <c r="X100" s="212"/>
      <c r="Y100" s="212"/>
      <c r="Z100" s="212"/>
      <c r="AA100" s="218"/>
      <c r="AB100" s="212"/>
      <c r="AC100" s="212"/>
      <c r="AD100" s="212"/>
      <c r="AE100" s="212"/>
      <c r="AF100" s="216"/>
    </row>
    <row r="101" spans="2:32" x14ac:dyDescent="0.3">
      <c r="B101" s="352">
        <v>4574.74</v>
      </c>
      <c r="C101" s="212">
        <v>35</v>
      </c>
      <c r="D101" s="212">
        <v>1050</v>
      </c>
      <c r="E101" s="353">
        <v>95.840283966776042</v>
      </c>
      <c r="F101" s="212">
        <v>29</v>
      </c>
      <c r="G101" s="212" t="s">
        <v>461</v>
      </c>
      <c r="H101" s="354">
        <v>3778.5334582391929</v>
      </c>
      <c r="J101" s="218"/>
      <c r="K101" s="212"/>
      <c r="L101" s="212"/>
      <c r="M101" s="212"/>
      <c r="N101" s="212"/>
      <c r="O101" s="212"/>
      <c r="P101" s="212"/>
      <c r="Q101" s="212"/>
      <c r="R101" s="212"/>
      <c r="S101" s="212"/>
      <c r="T101" s="212"/>
      <c r="U101" s="212"/>
      <c r="V101" s="212"/>
      <c r="W101" s="212"/>
      <c r="X101" s="212"/>
      <c r="Y101" s="212"/>
      <c r="Z101" s="212"/>
      <c r="AA101" s="218"/>
      <c r="AB101" s="212"/>
      <c r="AC101" s="212"/>
      <c r="AD101" s="212"/>
      <c r="AE101" s="212"/>
      <c r="AF101" s="216"/>
    </row>
    <row r="102" spans="2:32" x14ac:dyDescent="0.3">
      <c r="B102" s="352">
        <v>9626.01</v>
      </c>
      <c r="C102" s="212">
        <v>41</v>
      </c>
      <c r="D102" s="212">
        <v>1050</v>
      </c>
      <c r="E102" s="353">
        <v>148.52931252753768</v>
      </c>
      <c r="F102" s="212">
        <v>44</v>
      </c>
      <c r="G102" s="212" t="s">
        <v>461</v>
      </c>
      <c r="H102" s="354">
        <v>8634.0015478854693</v>
      </c>
      <c r="J102" s="218"/>
      <c r="K102" s="212"/>
      <c r="L102" s="212"/>
      <c r="M102" s="212"/>
      <c r="N102" s="212"/>
      <c r="O102" s="212"/>
      <c r="P102" s="212"/>
      <c r="Q102" s="212"/>
      <c r="R102" s="212"/>
      <c r="S102" s="212"/>
      <c r="T102" s="212"/>
      <c r="U102" s="212"/>
      <c r="V102" s="212"/>
      <c r="W102" s="212"/>
      <c r="X102" s="212"/>
      <c r="Y102" s="212"/>
      <c r="Z102" s="212"/>
      <c r="AA102" s="218"/>
      <c r="AB102" s="212"/>
      <c r="AC102" s="212"/>
      <c r="AD102" s="212"/>
      <c r="AE102" s="212"/>
      <c r="AF102" s="216"/>
    </row>
    <row r="103" spans="2:32" x14ac:dyDescent="0.3">
      <c r="B103" s="352">
        <v>9058.3799999999992</v>
      </c>
      <c r="C103" s="212">
        <v>29</v>
      </c>
      <c r="D103" s="212">
        <v>1750</v>
      </c>
      <c r="E103" s="353">
        <v>189.0059902478323</v>
      </c>
      <c r="F103" s="212">
        <v>50</v>
      </c>
      <c r="G103" s="212" t="s">
        <v>461</v>
      </c>
      <c r="H103" s="354">
        <v>8204.8661536016516</v>
      </c>
      <c r="J103" s="218"/>
      <c r="K103" s="212"/>
      <c r="L103" s="212"/>
      <c r="M103" s="212"/>
      <c r="N103" s="212"/>
      <c r="O103" s="212"/>
      <c r="P103" s="212"/>
      <c r="Q103" s="212"/>
      <c r="R103" s="212"/>
      <c r="S103" s="212"/>
      <c r="T103" s="212"/>
      <c r="U103" s="212"/>
      <c r="V103" s="212"/>
      <c r="W103" s="212"/>
      <c r="X103" s="212"/>
      <c r="Y103" s="212"/>
      <c r="Z103" s="212"/>
      <c r="AA103" s="218"/>
      <c r="AB103" s="212"/>
      <c r="AC103" s="212"/>
      <c r="AD103" s="212"/>
      <c r="AE103" s="212"/>
      <c r="AF103" s="216"/>
    </row>
    <row r="104" spans="2:32" x14ac:dyDescent="0.3">
      <c r="B104" s="352">
        <v>4661.5600000000004</v>
      </c>
      <c r="C104" s="212">
        <v>32</v>
      </c>
      <c r="D104" s="212">
        <v>1050</v>
      </c>
      <c r="E104" s="353">
        <v>82.858483639492576</v>
      </c>
      <c r="F104" s="212">
        <v>50</v>
      </c>
      <c r="G104" s="212" t="s">
        <v>461</v>
      </c>
      <c r="H104" s="354">
        <v>3565.0497587186619</v>
      </c>
      <c r="J104" s="218"/>
      <c r="K104" s="212"/>
      <c r="L104" s="212"/>
      <c r="M104" s="212"/>
      <c r="N104" s="212"/>
      <c r="O104" s="212"/>
      <c r="P104" s="212"/>
      <c r="Q104" s="212"/>
      <c r="R104" s="212"/>
      <c r="S104" s="212"/>
      <c r="T104" s="212"/>
      <c r="U104" s="212"/>
      <c r="V104" s="212"/>
      <c r="W104" s="212"/>
      <c r="X104" s="212"/>
      <c r="Y104" s="212"/>
      <c r="Z104" s="212"/>
      <c r="AA104" s="218"/>
      <c r="AB104" s="212"/>
      <c r="AC104" s="212"/>
      <c r="AD104" s="212"/>
      <c r="AE104" s="212"/>
      <c r="AF104" s="216"/>
    </row>
    <row r="105" spans="2:32" x14ac:dyDescent="0.3">
      <c r="B105" s="352">
        <v>15233.08</v>
      </c>
      <c r="C105" s="212">
        <v>55</v>
      </c>
      <c r="D105" s="212">
        <v>1050</v>
      </c>
      <c r="E105" s="353">
        <v>595.88942257790495</v>
      </c>
      <c r="F105" s="212">
        <v>15</v>
      </c>
      <c r="G105" s="212" t="s">
        <v>461</v>
      </c>
      <c r="H105" s="354">
        <v>14252.87320168103</v>
      </c>
      <c r="J105" s="218"/>
      <c r="K105" s="212"/>
      <c r="L105" s="212"/>
      <c r="M105" s="212"/>
      <c r="N105" s="212"/>
      <c r="O105" s="212"/>
      <c r="P105" s="212"/>
      <c r="Q105" s="212"/>
      <c r="R105" s="212"/>
      <c r="S105" s="212"/>
      <c r="T105" s="212"/>
      <c r="U105" s="212"/>
      <c r="V105" s="212"/>
      <c r="W105" s="212"/>
      <c r="X105" s="212"/>
      <c r="Y105" s="212"/>
      <c r="Z105" s="212"/>
      <c r="AA105" s="218"/>
      <c r="AB105" s="212"/>
      <c r="AC105" s="212"/>
      <c r="AD105" s="212"/>
      <c r="AE105" s="212"/>
      <c r="AF105" s="216"/>
    </row>
    <row r="106" spans="2:32" x14ac:dyDescent="0.3">
      <c r="B106" s="352">
        <v>2040.16</v>
      </c>
      <c r="C106" s="212">
        <v>23</v>
      </c>
      <c r="D106" s="212">
        <v>1050</v>
      </c>
      <c r="E106" s="353">
        <v>70.25833968385443</v>
      </c>
      <c r="F106" s="212">
        <v>30</v>
      </c>
      <c r="G106" s="212" t="s">
        <v>461</v>
      </c>
      <c r="H106" s="354">
        <v>1285.2952890759336</v>
      </c>
      <c r="J106" s="218"/>
      <c r="K106" s="212"/>
      <c r="L106" s="212"/>
      <c r="M106" s="212"/>
      <c r="N106" s="212"/>
      <c r="O106" s="212"/>
      <c r="P106" s="212"/>
      <c r="Q106" s="212"/>
      <c r="R106" s="212"/>
      <c r="S106" s="212"/>
      <c r="T106" s="212"/>
      <c r="U106" s="212"/>
      <c r="V106" s="212"/>
      <c r="W106" s="212"/>
      <c r="X106" s="212"/>
      <c r="Y106" s="212"/>
      <c r="Z106" s="212"/>
      <c r="AA106" s="218"/>
      <c r="AB106" s="212"/>
      <c r="AC106" s="212"/>
      <c r="AD106" s="212"/>
      <c r="AE106" s="212"/>
      <c r="AF106" s="216"/>
    </row>
    <row r="107" spans="2:32" x14ac:dyDescent="0.3">
      <c r="B107" s="352">
        <v>5624.96</v>
      </c>
      <c r="C107" s="212">
        <v>34</v>
      </c>
      <c r="D107" s="212">
        <v>1050</v>
      </c>
      <c r="E107" s="353">
        <v>90.494846513867699</v>
      </c>
      <c r="F107" s="212">
        <v>50</v>
      </c>
      <c r="G107" s="212" t="s">
        <v>461</v>
      </c>
      <c r="H107" s="354">
        <v>4492.0041756254413</v>
      </c>
      <c r="J107" s="218"/>
      <c r="K107" s="212"/>
      <c r="L107" s="212"/>
      <c r="M107" s="212"/>
      <c r="N107" s="212"/>
      <c r="O107" s="212"/>
      <c r="P107" s="212"/>
      <c r="Q107" s="212"/>
      <c r="R107" s="212"/>
      <c r="S107" s="212"/>
      <c r="T107" s="212"/>
      <c r="U107" s="212"/>
      <c r="V107" s="212"/>
      <c r="W107" s="212"/>
      <c r="X107" s="212"/>
      <c r="Y107" s="212"/>
      <c r="Z107" s="212"/>
      <c r="AA107" s="218"/>
      <c r="AB107" s="212"/>
      <c r="AC107" s="212"/>
      <c r="AD107" s="212"/>
      <c r="AE107" s="212"/>
      <c r="AF107" s="216"/>
    </row>
    <row r="108" spans="2:32" x14ac:dyDescent="0.3">
      <c r="B108" s="352">
        <v>51824.76</v>
      </c>
      <c r="C108" s="212">
        <v>44</v>
      </c>
      <c r="D108" s="212">
        <v>5250</v>
      </c>
      <c r="E108" s="353">
        <v>1013.8461693400263</v>
      </c>
      <c r="F108" s="212">
        <v>30</v>
      </c>
      <c r="G108" s="212" t="s">
        <v>461</v>
      </c>
      <c r="H108" s="354">
        <v>50856.747420443615</v>
      </c>
      <c r="J108" s="218"/>
      <c r="K108" s="212"/>
      <c r="L108" s="212"/>
      <c r="M108" s="212"/>
      <c r="N108" s="212"/>
      <c r="O108" s="212"/>
      <c r="P108" s="212"/>
      <c r="Q108" s="212"/>
      <c r="R108" s="212"/>
      <c r="S108" s="212"/>
      <c r="T108" s="212"/>
      <c r="U108" s="212"/>
      <c r="V108" s="212"/>
      <c r="W108" s="212"/>
      <c r="X108" s="212"/>
      <c r="Y108" s="212"/>
      <c r="Z108" s="212"/>
      <c r="AA108" s="218"/>
      <c r="AB108" s="212"/>
      <c r="AC108" s="212"/>
      <c r="AD108" s="212"/>
      <c r="AE108" s="212"/>
      <c r="AF108" s="216"/>
    </row>
    <row r="109" spans="2:32" x14ac:dyDescent="0.3">
      <c r="B109" s="352">
        <v>14257.02</v>
      </c>
      <c r="C109" s="212">
        <v>35</v>
      </c>
      <c r="D109" s="212">
        <v>1925</v>
      </c>
      <c r="E109" s="353">
        <v>141.30859008820869</v>
      </c>
      <c r="F109" s="212">
        <v>45</v>
      </c>
      <c r="G109" s="212" t="s">
        <v>461</v>
      </c>
      <c r="H109" s="354">
        <v>13047.408022871052</v>
      </c>
      <c r="J109" s="218"/>
      <c r="K109" s="212"/>
      <c r="L109" s="212"/>
      <c r="M109" s="212"/>
      <c r="N109" s="212"/>
      <c r="O109" s="212"/>
      <c r="P109" s="212"/>
      <c r="Q109" s="212"/>
      <c r="R109" s="212"/>
      <c r="S109" s="212"/>
      <c r="T109" s="212"/>
      <c r="U109" s="212"/>
      <c r="V109" s="212"/>
      <c r="W109" s="212"/>
      <c r="X109" s="212"/>
      <c r="Y109" s="212"/>
      <c r="Z109" s="212"/>
      <c r="AA109" s="218"/>
      <c r="AB109" s="212"/>
      <c r="AC109" s="212"/>
      <c r="AD109" s="212"/>
      <c r="AE109" s="212"/>
      <c r="AF109" s="216"/>
    </row>
    <row r="110" spans="2:32" x14ac:dyDescent="0.3">
      <c r="B110" s="352">
        <v>9769.42</v>
      </c>
      <c r="C110" s="212">
        <v>29</v>
      </c>
      <c r="D110" s="212">
        <v>2800</v>
      </c>
      <c r="E110" s="353">
        <v>201.61031008623766</v>
      </c>
      <c r="F110" s="212">
        <v>50</v>
      </c>
      <c r="G110" s="212" t="s">
        <v>461</v>
      </c>
      <c r="H110" s="354">
        <v>8609.2858622142103</v>
      </c>
      <c r="J110" s="218"/>
      <c r="K110" s="212"/>
      <c r="L110" s="212"/>
      <c r="M110" s="212"/>
      <c r="N110" s="212"/>
      <c r="O110" s="212"/>
      <c r="P110" s="212"/>
      <c r="Q110" s="212"/>
      <c r="R110" s="212"/>
      <c r="S110" s="212"/>
      <c r="T110" s="212"/>
      <c r="U110" s="212"/>
      <c r="V110" s="212"/>
      <c r="W110" s="212"/>
      <c r="X110" s="212"/>
      <c r="Y110" s="212"/>
      <c r="Z110" s="212"/>
      <c r="AA110" s="218"/>
      <c r="AB110" s="212"/>
      <c r="AC110" s="212"/>
      <c r="AD110" s="212"/>
      <c r="AE110" s="212"/>
      <c r="AF110" s="216"/>
    </row>
    <row r="111" spans="2:32" x14ac:dyDescent="0.3">
      <c r="B111" s="352">
        <v>10860.31</v>
      </c>
      <c r="C111" s="212">
        <v>31</v>
      </c>
      <c r="D111" s="212">
        <v>4079.04</v>
      </c>
      <c r="E111" s="353">
        <v>448.62146248874768</v>
      </c>
      <c r="F111" s="212">
        <v>44</v>
      </c>
      <c r="G111" s="212" t="s">
        <v>469</v>
      </c>
      <c r="H111" s="354">
        <v>10288.089902548161</v>
      </c>
      <c r="J111" s="218"/>
      <c r="K111" s="212"/>
      <c r="L111" s="212"/>
      <c r="M111" s="212"/>
      <c r="N111" s="212"/>
      <c r="O111" s="212"/>
      <c r="P111" s="212"/>
      <c r="Q111" s="212"/>
      <c r="R111" s="212"/>
      <c r="S111" s="212"/>
      <c r="T111" s="212"/>
      <c r="U111" s="212"/>
      <c r="V111" s="212"/>
      <c r="W111" s="212"/>
      <c r="X111" s="212"/>
      <c r="Y111" s="212"/>
      <c r="Z111" s="212"/>
      <c r="AA111" s="218"/>
      <c r="AB111" s="212"/>
      <c r="AC111" s="212"/>
      <c r="AD111" s="212"/>
      <c r="AE111" s="212"/>
      <c r="AF111" s="216"/>
    </row>
    <row r="112" spans="2:32" x14ac:dyDescent="0.3">
      <c r="B112" s="352">
        <v>17214.84</v>
      </c>
      <c r="C112" s="212">
        <v>38</v>
      </c>
      <c r="D112" s="212">
        <v>2800</v>
      </c>
      <c r="E112" s="353">
        <v>318.8184824341821</v>
      </c>
      <c r="F112" s="212">
        <v>36</v>
      </c>
      <c r="G112" s="212" t="s">
        <v>461</v>
      </c>
      <c r="H112" s="354">
        <v>16275.245777617209</v>
      </c>
      <c r="J112" s="218"/>
      <c r="K112" s="212"/>
      <c r="L112" s="212"/>
      <c r="M112" s="212"/>
      <c r="N112" s="212"/>
      <c r="O112" s="212"/>
      <c r="P112" s="212"/>
      <c r="Q112" s="212"/>
      <c r="R112" s="212"/>
      <c r="S112" s="212"/>
      <c r="T112" s="212"/>
      <c r="U112" s="212"/>
      <c r="V112" s="212"/>
      <c r="W112" s="212"/>
      <c r="X112" s="212"/>
      <c r="Y112" s="212"/>
      <c r="Z112" s="212"/>
      <c r="AA112" s="218"/>
      <c r="AB112" s="212"/>
      <c r="AC112" s="212"/>
      <c r="AD112" s="212"/>
      <c r="AE112" s="212"/>
      <c r="AF112" s="216"/>
    </row>
    <row r="113" spans="2:32" x14ac:dyDescent="0.3">
      <c r="B113" s="352">
        <v>189801.14</v>
      </c>
      <c r="C113" s="212">
        <v>56</v>
      </c>
      <c r="D113" s="212">
        <v>7000</v>
      </c>
      <c r="E113" s="353">
        <v>4939.8000615878536</v>
      </c>
      <c r="F113" s="212">
        <v>29</v>
      </c>
      <c r="G113" s="212" t="s">
        <v>461</v>
      </c>
      <c r="H113" s="354">
        <v>188570.62744826978</v>
      </c>
      <c r="J113" s="218"/>
      <c r="K113" s="212"/>
      <c r="L113" s="212"/>
      <c r="M113" s="212"/>
      <c r="N113" s="212"/>
      <c r="O113" s="212"/>
      <c r="P113" s="212"/>
      <c r="Q113" s="212"/>
      <c r="R113" s="212"/>
      <c r="S113" s="212"/>
      <c r="T113" s="212"/>
      <c r="U113" s="212"/>
      <c r="V113" s="212"/>
      <c r="W113" s="212"/>
      <c r="X113" s="212"/>
      <c r="Y113" s="212"/>
      <c r="Z113" s="212"/>
      <c r="AA113" s="218"/>
      <c r="AB113" s="212"/>
      <c r="AC113" s="212"/>
      <c r="AD113" s="212"/>
      <c r="AE113" s="212"/>
      <c r="AF113" s="216"/>
    </row>
    <row r="114" spans="2:32" x14ac:dyDescent="0.3">
      <c r="B114" s="352">
        <v>22194.6</v>
      </c>
      <c r="C114" s="212">
        <v>41</v>
      </c>
      <c r="D114" s="212">
        <v>2800</v>
      </c>
      <c r="E114" s="353">
        <v>368.44676794704498</v>
      </c>
      <c r="F114" s="212">
        <v>39</v>
      </c>
      <c r="G114" s="212" t="s">
        <v>461</v>
      </c>
      <c r="H114" s="354">
        <v>21218.76372335638</v>
      </c>
      <c r="J114" s="218"/>
      <c r="K114" s="212"/>
      <c r="L114" s="212"/>
      <c r="M114" s="212"/>
      <c r="N114" s="212"/>
      <c r="O114" s="212"/>
      <c r="P114" s="212"/>
      <c r="Q114" s="212"/>
      <c r="R114" s="212"/>
      <c r="S114" s="212"/>
      <c r="T114" s="212"/>
      <c r="U114" s="212"/>
      <c r="V114" s="212"/>
      <c r="W114" s="212"/>
      <c r="X114" s="212"/>
      <c r="Y114" s="212"/>
      <c r="Z114" s="212"/>
      <c r="AA114" s="218"/>
      <c r="AB114" s="212"/>
      <c r="AC114" s="212"/>
      <c r="AD114" s="212"/>
      <c r="AE114" s="212"/>
      <c r="AF114" s="216"/>
    </row>
    <row r="115" spans="2:32" x14ac:dyDescent="0.3">
      <c r="B115" s="352">
        <v>10583.94</v>
      </c>
      <c r="C115" s="212">
        <v>30</v>
      </c>
      <c r="D115" s="212">
        <v>2800</v>
      </c>
      <c r="E115" s="353">
        <v>206.70128722764187</v>
      </c>
      <c r="F115" s="212">
        <v>50</v>
      </c>
      <c r="G115" s="212" t="s">
        <v>461</v>
      </c>
      <c r="H115" s="354">
        <v>9371.1093101865772</v>
      </c>
      <c r="J115" s="218"/>
      <c r="K115" s="212"/>
      <c r="L115" s="212"/>
      <c r="M115" s="212"/>
      <c r="N115" s="212"/>
      <c r="O115" s="212"/>
      <c r="P115" s="212"/>
      <c r="Q115" s="212"/>
      <c r="R115" s="212"/>
      <c r="S115" s="212"/>
      <c r="T115" s="212"/>
      <c r="U115" s="212"/>
      <c r="V115" s="212"/>
      <c r="W115" s="212"/>
      <c r="X115" s="212"/>
      <c r="Y115" s="212"/>
      <c r="Z115" s="212"/>
      <c r="AA115" s="218"/>
      <c r="AB115" s="212"/>
      <c r="AC115" s="212"/>
      <c r="AD115" s="212"/>
      <c r="AE115" s="212"/>
      <c r="AF115" s="216"/>
    </row>
    <row r="116" spans="2:32" x14ac:dyDescent="0.3">
      <c r="B116" s="352">
        <v>56443.66</v>
      </c>
      <c r="C116" s="212">
        <v>25</v>
      </c>
      <c r="D116" s="212">
        <v>23361.1</v>
      </c>
      <c r="E116" s="353">
        <v>1469.3682953073944</v>
      </c>
      <c r="F116" s="212">
        <v>50</v>
      </c>
      <c r="G116" s="212" t="s">
        <v>461</v>
      </c>
      <c r="H116" s="354">
        <v>54968.661698844124</v>
      </c>
      <c r="J116" s="218"/>
      <c r="K116" s="212"/>
      <c r="L116" s="212"/>
      <c r="M116" s="212"/>
      <c r="N116" s="212"/>
      <c r="O116" s="212"/>
      <c r="P116" s="212"/>
      <c r="Q116" s="212"/>
      <c r="R116" s="212"/>
      <c r="S116" s="212"/>
      <c r="T116" s="212"/>
      <c r="U116" s="212"/>
      <c r="V116" s="212"/>
      <c r="W116" s="212"/>
      <c r="X116" s="212"/>
      <c r="Y116" s="212"/>
      <c r="Z116" s="212"/>
      <c r="AA116" s="218"/>
      <c r="AB116" s="212"/>
      <c r="AC116" s="212"/>
      <c r="AD116" s="212"/>
      <c r="AE116" s="212"/>
      <c r="AF116" s="216"/>
    </row>
    <row r="117" spans="2:32" x14ac:dyDescent="0.3">
      <c r="B117" s="352">
        <v>48116.25</v>
      </c>
      <c r="C117" s="212">
        <v>28</v>
      </c>
      <c r="D117" s="212">
        <v>16800</v>
      </c>
      <c r="E117" s="353">
        <v>1389.6624235534475</v>
      </c>
      <c r="F117" s="212">
        <v>50</v>
      </c>
      <c r="G117" s="212" t="s">
        <v>461</v>
      </c>
      <c r="H117" s="354">
        <v>46851.117748588411</v>
      </c>
      <c r="J117" s="218"/>
      <c r="K117" s="212"/>
      <c r="L117" s="212"/>
      <c r="M117" s="212"/>
      <c r="N117" s="212"/>
      <c r="O117" s="212"/>
      <c r="P117" s="212"/>
      <c r="Q117" s="212"/>
      <c r="R117" s="212"/>
      <c r="S117" s="212"/>
      <c r="T117" s="212"/>
      <c r="U117" s="212"/>
      <c r="V117" s="212"/>
      <c r="W117" s="212"/>
      <c r="X117" s="212"/>
      <c r="Y117" s="212"/>
      <c r="Z117" s="212"/>
      <c r="AA117" s="218"/>
      <c r="AB117" s="212"/>
      <c r="AC117" s="212"/>
      <c r="AD117" s="212"/>
      <c r="AE117" s="212"/>
      <c r="AF117" s="216"/>
    </row>
    <row r="118" spans="2:32" x14ac:dyDescent="0.3">
      <c r="B118" s="352">
        <v>38910.089999999997</v>
      </c>
      <c r="C118" s="212">
        <v>41</v>
      </c>
      <c r="D118" s="212">
        <v>2800</v>
      </c>
      <c r="E118" s="353">
        <v>704.26538683666377</v>
      </c>
      <c r="F118" s="212">
        <v>34</v>
      </c>
      <c r="G118" s="212" t="s">
        <v>461</v>
      </c>
      <c r="H118" s="354">
        <v>38133.422134975255</v>
      </c>
      <c r="J118" s="218"/>
      <c r="K118" s="212"/>
      <c r="L118" s="212"/>
      <c r="M118" s="212"/>
      <c r="N118" s="212"/>
      <c r="O118" s="212"/>
      <c r="P118" s="212"/>
      <c r="Q118" s="212"/>
      <c r="R118" s="212"/>
      <c r="S118" s="212"/>
      <c r="T118" s="212"/>
      <c r="U118" s="212"/>
      <c r="V118" s="212"/>
      <c r="W118" s="212"/>
      <c r="X118" s="212"/>
      <c r="Y118" s="212"/>
      <c r="Z118" s="212"/>
      <c r="AA118" s="218"/>
      <c r="AB118" s="212"/>
      <c r="AC118" s="212"/>
      <c r="AD118" s="212"/>
      <c r="AE118" s="212"/>
      <c r="AF118" s="216"/>
    </row>
    <row r="119" spans="2:32" x14ac:dyDescent="0.3">
      <c r="B119" s="352">
        <v>5404.88</v>
      </c>
      <c r="C119" s="212">
        <v>38</v>
      </c>
      <c r="D119" s="212">
        <v>175</v>
      </c>
      <c r="E119" s="353">
        <v>115.64405876738586</v>
      </c>
      <c r="F119" s="212">
        <v>30</v>
      </c>
      <c r="G119" s="212" t="s">
        <v>461</v>
      </c>
      <c r="H119" s="354">
        <v>4830.9882925364946</v>
      </c>
      <c r="J119" s="218"/>
      <c r="K119" s="212"/>
      <c r="L119" s="212"/>
      <c r="M119" s="212"/>
      <c r="N119" s="212"/>
      <c r="O119" s="212"/>
      <c r="P119" s="212"/>
      <c r="Q119" s="212"/>
      <c r="R119" s="212"/>
      <c r="S119" s="212"/>
      <c r="T119" s="212"/>
      <c r="U119" s="212"/>
      <c r="V119" s="212"/>
      <c r="W119" s="212"/>
      <c r="X119" s="212"/>
      <c r="Y119" s="212"/>
      <c r="Z119" s="212"/>
      <c r="AA119" s="218"/>
      <c r="AB119" s="212"/>
      <c r="AC119" s="212"/>
      <c r="AD119" s="212"/>
      <c r="AE119" s="212"/>
      <c r="AF119" s="216"/>
    </row>
    <row r="120" spans="2:32" x14ac:dyDescent="0.3">
      <c r="B120" s="352">
        <v>17783.36</v>
      </c>
      <c r="C120" s="212">
        <v>25</v>
      </c>
      <c r="D120" s="212">
        <v>4900</v>
      </c>
      <c r="E120" s="353">
        <v>322.5262565749203</v>
      </c>
      <c r="F120" s="212">
        <v>50</v>
      </c>
      <c r="G120" s="212" t="s">
        <v>461</v>
      </c>
      <c r="H120" s="354">
        <v>16603.462815688083</v>
      </c>
      <c r="J120" s="218"/>
      <c r="K120" s="212"/>
      <c r="L120" s="212"/>
      <c r="M120" s="212"/>
      <c r="N120" s="212"/>
      <c r="O120" s="212"/>
      <c r="P120" s="212"/>
      <c r="Q120" s="212"/>
      <c r="R120" s="212"/>
      <c r="S120" s="212"/>
      <c r="T120" s="212"/>
      <c r="U120" s="212"/>
      <c r="V120" s="212"/>
      <c r="W120" s="212"/>
      <c r="X120" s="212"/>
      <c r="Y120" s="212"/>
      <c r="Z120" s="212"/>
      <c r="AA120" s="218"/>
      <c r="AB120" s="212"/>
      <c r="AC120" s="212"/>
      <c r="AD120" s="212"/>
      <c r="AE120" s="212"/>
      <c r="AF120" s="216"/>
    </row>
    <row r="121" spans="2:32" x14ac:dyDescent="0.3">
      <c r="B121" s="352">
        <v>6303.71</v>
      </c>
      <c r="C121" s="212">
        <v>23</v>
      </c>
      <c r="D121" s="212">
        <v>2800</v>
      </c>
      <c r="E121" s="353">
        <v>174.28469148108047</v>
      </c>
      <c r="F121" s="212">
        <v>50</v>
      </c>
      <c r="G121" s="212" t="s">
        <v>461</v>
      </c>
      <c r="H121" s="354">
        <v>5068.021319580921</v>
      </c>
      <c r="J121" s="218"/>
      <c r="K121" s="212"/>
      <c r="L121" s="212"/>
      <c r="M121" s="212"/>
      <c r="N121" s="212"/>
      <c r="O121" s="212"/>
      <c r="P121" s="212"/>
      <c r="Q121" s="212"/>
      <c r="R121" s="212"/>
      <c r="S121" s="212"/>
      <c r="T121" s="212"/>
      <c r="U121" s="212"/>
      <c r="V121" s="212"/>
      <c r="W121" s="212"/>
      <c r="X121" s="212"/>
      <c r="Y121" s="212"/>
      <c r="Z121" s="212"/>
      <c r="AA121" s="218"/>
      <c r="AB121" s="212"/>
      <c r="AC121" s="212"/>
      <c r="AD121" s="212"/>
      <c r="AE121" s="212"/>
      <c r="AF121" s="216"/>
    </row>
    <row r="122" spans="2:32" x14ac:dyDescent="0.3">
      <c r="B122" s="352">
        <v>53114.89</v>
      </c>
      <c r="C122" s="212">
        <v>47</v>
      </c>
      <c r="D122" s="212">
        <v>3500</v>
      </c>
      <c r="E122" s="353">
        <v>1167.1045481301414</v>
      </c>
      <c r="F122" s="212">
        <v>28</v>
      </c>
      <c r="G122" s="212" t="s">
        <v>461</v>
      </c>
      <c r="H122" s="354">
        <v>52186.034382547579</v>
      </c>
      <c r="J122" s="218"/>
      <c r="K122" s="212"/>
      <c r="L122" s="212"/>
      <c r="M122" s="212"/>
      <c r="N122" s="212"/>
      <c r="O122" s="212"/>
      <c r="P122" s="212"/>
      <c r="Q122" s="212"/>
      <c r="R122" s="212"/>
      <c r="S122" s="212"/>
      <c r="T122" s="212"/>
      <c r="U122" s="212"/>
      <c r="V122" s="212"/>
      <c r="W122" s="212"/>
      <c r="X122" s="212"/>
      <c r="Y122" s="212"/>
      <c r="Z122" s="212"/>
      <c r="AA122" s="218"/>
      <c r="AB122" s="212"/>
      <c r="AC122" s="212"/>
      <c r="AD122" s="212"/>
      <c r="AE122" s="212"/>
      <c r="AF122" s="216"/>
    </row>
    <row r="123" spans="2:32" x14ac:dyDescent="0.3">
      <c r="B123" s="352">
        <v>19238.939999999999</v>
      </c>
      <c r="C123" s="212">
        <v>33</v>
      </c>
      <c r="D123" s="212">
        <v>4573.9812999999995</v>
      </c>
      <c r="E123" s="353">
        <v>451.7468394616746</v>
      </c>
      <c r="F123" s="212">
        <v>42</v>
      </c>
      <c r="G123" s="212" t="s">
        <v>469</v>
      </c>
      <c r="H123" s="354">
        <v>18597.033844564397</v>
      </c>
      <c r="J123" s="218"/>
      <c r="K123" s="212"/>
      <c r="L123" s="212"/>
      <c r="M123" s="212"/>
      <c r="N123" s="212"/>
      <c r="O123" s="212"/>
      <c r="P123" s="212"/>
      <c r="Q123" s="212"/>
      <c r="R123" s="212"/>
      <c r="S123" s="212"/>
      <c r="T123" s="212"/>
      <c r="U123" s="212"/>
      <c r="V123" s="212"/>
      <c r="W123" s="212"/>
      <c r="X123" s="212"/>
      <c r="Y123" s="212"/>
      <c r="Z123" s="212"/>
      <c r="AA123" s="218"/>
      <c r="AB123" s="212"/>
      <c r="AC123" s="212"/>
      <c r="AD123" s="212"/>
      <c r="AE123" s="212"/>
      <c r="AF123" s="216"/>
    </row>
    <row r="124" spans="2:32" x14ac:dyDescent="0.3">
      <c r="B124" s="352">
        <v>5508.12</v>
      </c>
      <c r="C124" s="212">
        <v>30</v>
      </c>
      <c r="D124" s="212">
        <v>1050</v>
      </c>
      <c r="E124" s="353">
        <v>68.198116736385131</v>
      </c>
      <c r="F124" s="212">
        <v>50</v>
      </c>
      <c r="G124" s="212" t="s">
        <v>461</v>
      </c>
      <c r="H124" s="354">
        <v>4198.7220590929655</v>
      </c>
      <c r="J124" s="218"/>
      <c r="K124" s="212"/>
      <c r="L124" s="212"/>
      <c r="M124" s="212"/>
      <c r="N124" s="212"/>
      <c r="O124" s="212"/>
      <c r="P124" s="212"/>
      <c r="Q124" s="212"/>
      <c r="R124" s="212"/>
      <c r="S124" s="212"/>
      <c r="T124" s="212"/>
      <c r="U124" s="212"/>
      <c r="V124" s="212"/>
      <c r="W124" s="212"/>
      <c r="X124" s="212"/>
      <c r="Y124" s="212"/>
      <c r="Z124" s="212"/>
      <c r="AA124" s="218"/>
      <c r="AB124" s="212"/>
      <c r="AC124" s="212"/>
      <c r="AD124" s="212"/>
      <c r="AE124" s="212"/>
      <c r="AF124" s="216"/>
    </row>
    <row r="125" spans="2:32" x14ac:dyDescent="0.3">
      <c r="B125" s="352">
        <v>3564.66</v>
      </c>
      <c r="C125" s="212">
        <v>31</v>
      </c>
      <c r="D125" s="212">
        <v>1050</v>
      </c>
      <c r="E125" s="353">
        <v>91.66861772901963</v>
      </c>
      <c r="F125" s="212">
        <v>34</v>
      </c>
      <c r="G125" s="212" t="s">
        <v>461</v>
      </c>
      <c r="H125" s="354">
        <v>2692.7719025901142</v>
      </c>
      <c r="J125" s="218"/>
      <c r="K125" s="212"/>
      <c r="L125" s="212"/>
      <c r="M125" s="212"/>
      <c r="N125" s="212"/>
      <c r="O125" s="212"/>
      <c r="P125" s="212"/>
      <c r="Q125" s="212"/>
      <c r="R125" s="212"/>
      <c r="S125" s="212"/>
      <c r="T125" s="212"/>
      <c r="U125" s="212"/>
      <c r="V125" s="212"/>
      <c r="W125" s="212"/>
      <c r="X125" s="212"/>
      <c r="Y125" s="212"/>
      <c r="Z125" s="212"/>
      <c r="AA125" s="218"/>
      <c r="AB125" s="212"/>
      <c r="AC125" s="212"/>
      <c r="AD125" s="212"/>
      <c r="AE125" s="212"/>
      <c r="AF125" s="216"/>
    </row>
    <row r="126" spans="2:32" x14ac:dyDescent="0.3">
      <c r="B126" s="352">
        <v>86100.53</v>
      </c>
      <c r="C126" s="212">
        <v>41</v>
      </c>
      <c r="D126" s="212">
        <v>17500</v>
      </c>
      <c r="E126" s="353">
        <v>2277.463362751032</v>
      </c>
      <c r="F126" s="212">
        <v>20</v>
      </c>
      <c r="G126" s="212" t="s">
        <v>461</v>
      </c>
      <c r="H126" s="354">
        <v>84971.744304485837</v>
      </c>
      <c r="J126" s="218"/>
      <c r="K126" s="212"/>
      <c r="L126" s="212"/>
      <c r="M126" s="212"/>
      <c r="N126" s="212"/>
      <c r="O126" s="212"/>
      <c r="P126" s="212"/>
      <c r="Q126" s="212"/>
      <c r="R126" s="212"/>
      <c r="S126" s="212"/>
      <c r="T126" s="212"/>
      <c r="U126" s="212"/>
      <c r="V126" s="212"/>
      <c r="W126" s="212"/>
      <c r="X126" s="212"/>
      <c r="Y126" s="212"/>
      <c r="Z126" s="212"/>
      <c r="AA126" s="218"/>
      <c r="AB126" s="212"/>
      <c r="AC126" s="212"/>
      <c r="AD126" s="212"/>
      <c r="AE126" s="212"/>
      <c r="AF126" s="216"/>
    </row>
    <row r="127" spans="2:32" x14ac:dyDescent="0.3">
      <c r="B127" s="352">
        <v>16752.12</v>
      </c>
      <c r="C127" s="212">
        <v>33</v>
      </c>
      <c r="D127" s="212">
        <v>2800</v>
      </c>
      <c r="E127" s="353">
        <v>192.27999594084233</v>
      </c>
      <c r="F127" s="212">
        <v>42</v>
      </c>
      <c r="G127" s="212" t="s">
        <v>469</v>
      </c>
      <c r="H127" s="354">
        <v>15878.968027677074</v>
      </c>
      <c r="J127" s="218"/>
      <c r="K127" s="212"/>
      <c r="L127" s="212"/>
      <c r="M127" s="212"/>
      <c r="N127" s="212"/>
      <c r="O127" s="212"/>
      <c r="P127" s="212"/>
      <c r="Q127" s="212"/>
      <c r="R127" s="212"/>
      <c r="S127" s="212"/>
      <c r="T127" s="212"/>
      <c r="U127" s="212"/>
      <c r="V127" s="212"/>
      <c r="W127" s="212"/>
      <c r="X127" s="212"/>
      <c r="Y127" s="212"/>
      <c r="Z127" s="212"/>
      <c r="AA127" s="218"/>
      <c r="AB127" s="212"/>
      <c r="AC127" s="212"/>
      <c r="AD127" s="212"/>
      <c r="AE127" s="212"/>
      <c r="AF127" s="216"/>
    </row>
    <row r="128" spans="2:32" x14ac:dyDescent="0.3">
      <c r="B128" s="352">
        <v>11978.81</v>
      </c>
      <c r="C128" s="212">
        <v>26</v>
      </c>
      <c r="D128" s="212">
        <v>2660</v>
      </c>
      <c r="E128" s="353">
        <v>296.93909665401515</v>
      </c>
      <c r="F128" s="212">
        <v>49</v>
      </c>
      <c r="G128" s="212" t="s">
        <v>461</v>
      </c>
      <c r="H128" s="354">
        <v>11158.444125059135</v>
      </c>
      <c r="J128" s="218"/>
      <c r="K128" s="212"/>
      <c r="L128" s="212"/>
      <c r="M128" s="212"/>
      <c r="N128" s="212"/>
      <c r="O128" s="212"/>
      <c r="P128" s="212"/>
      <c r="Q128" s="212"/>
      <c r="R128" s="212"/>
      <c r="S128" s="212"/>
      <c r="T128" s="212"/>
      <c r="U128" s="212"/>
      <c r="V128" s="212"/>
      <c r="W128" s="212"/>
      <c r="X128" s="212"/>
      <c r="Y128" s="212"/>
      <c r="Z128" s="212"/>
      <c r="AA128" s="218"/>
      <c r="AB128" s="212"/>
      <c r="AC128" s="212"/>
      <c r="AD128" s="212"/>
      <c r="AE128" s="212"/>
      <c r="AF128" s="216"/>
    </row>
    <row r="129" spans="2:32" x14ac:dyDescent="0.3">
      <c r="B129" s="352">
        <v>9983.67</v>
      </c>
      <c r="C129" s="212">
        <v>35</v>
      </c>
      <c r="D129" s="212">
        <v>2012.92</v>
      </c>
      <c r="E129" s="353">
        <v>183.73221371657414</v>
      </c>
      <c r="F129" s="212">
        <v>37</v>
      </c>
      <c r="G129" s="212" t="s">
        <v>461</v>
      </c>
      <c r="H129" s="354">
        <v>9041.0024249464313</v>
      </c>
      <c r="J129" s="218"/>
      <c r="K129" s="212"/>
      <c r="L129" s="212"/>
      <c r="M129" s="212"/>
      <c r="N129" s="212"/>
      <c r="O129" s="212"/>
      <c r="P129" s="212"/>
      <c r="Q129" s="212"/>
      <c r="R129" s="212"/>
      <c r="S129" s="212"/>
      <c r="T129" s="212"/>
      <c r="U129" s="212"/>
      <c r="V129" s="212"/>
      <c r="W129" s="212"/>
      <c r="X129" s="212"/>
      <c r="Y129" s="212"/>
      <c r="Z129" s="212"/>
      <c r="AA129" s="218"/>
      <c r="AB129" s="212"/>
      <c r="AC129" s="212"/>
      <c r="AD129" s="212"/>
      <c r="AE129" s="212"/>
      <c r="AF129" s="216"/>
    </row>
    <row r="130" spans="2:32" x14ac:dyDescent="0.3">
      <c r="B130" s="352">
        <v>19961.099999999999</v>
      </c>
      <c r="C130" s="212">
        <v>51</v>
      </c>
      <c r="D130" s="212">
        <v>1050</v>
      </c>
      <c r="E130" s="353">
        <v>428.14910438148058</v>
      </c>
      <c r="F130" s="212">
        <v>34</v>
      </c>
      <c r="G130" s="212" t="s">
        <v>469</v>
      </c>
      <c r="H130" s="354">
        <v>19813.319379043493</v>
      </c>
      <c r="J130" s="218"/>
      <c r="K130" s="212"/>
      <c r="L130" s="212"/>
      <c r="M130" s="212"/>
      <c r="N130" s="212"/>
      <c r="O130" s="212"/>
      <c r="P130" s="212"/>
      <c r="Q130" s="212"/>
      <c r="R130" s="212"/>
      <c r="S130" s="212"/>
      <c r="T130" s="212"/>
      <c r="U130" s="212"/>
      <c r="V130" s="212"/>
      <c r="W130" s="212"/>
      <c r="X130" s="212"/>
      <c r="Y130" s="212"/>
      <c r="Z130" s="212"/>
      <c r="AA130" s="218"/>
      <c r="AB130" s="212"/>
      <c r="AC130" s="212"/>
      <c r="AD130" s="212"/>
      <c r="AE130" s="212"/>
      <c r="AF130" s="216"/>
    </row>
    <row r="131" spans="2:32" x14ac:dyDescent="0.3">
      <c r="B131" s="352">
        <v>5813.96</v>
      </c>
      <c r="C131" s="212">
        <v>31</v>
      </c>
      <c r="D131" s="212">
        <v>1050</v>
      </c>
      <c r="E131" s="353">
        <v>74.458195214743725</v>
      </c>
      <c r="F131" s="212">
        <v>44</v>
      </c>
      <c r="G131" s="212" t="s">
        <v>461</v>
      </c>
      <c r="H131" s="354">
        <v>4704.4634422941317</v>
      </c>
      <c r="J131" s="218"/>
      <c r="K131" s="212"/>
      <c r="L131" s="212"/>
      <c r="M131" s="212"/>
      <c r="N131" s="212"/>
      <c r="O131" s="212"/>
      <c r="P131" s="212"/>
      <c r="Q131" s="212"/>
      <c r="R131" s="212"/>
      <c r="S131" s="212"/>
      <c r="T131" s="212"/>
      <c r="U131" s="212"/>
      <c r="V131" s="212"/>
      <c r="W131" s="212"/>
      <c r="X131" s="212"/>
      <c r="Y131" s="212"/>
      <c r="Z131" s="212"/>
      <c r="AA131" s="218"/>
      <c r="AB131" s="212"/>
      <c r="AC131" s="212"/>
      <c r="AD131" s="212"/>
      <c r="AE131" s="212"/>
      <c r="AF131" s="216"/>
    </row>
    <row r="132" spans="2:32" x14ac:dyDescent="0.3">
      <c r="B132" s="352">
        <v>6633.51</v>
      </c>
      <c r="C132" s="212">
        <v>39</v>
      </c>
      <c r="D132" s="212">
        <v>1050</v>
      </c>
      <c r="E132" s="353">
        <v>144.35462649153598</v>
      </c>
      <c r="F132" s="212">
        <v>31</v>
      </c>
      <c r="G132" s="212" t="s">
        <v>461</v>
      </c>
      <c r="H132" s="354">
        <v>5875.7601027519077</v>
      </c>
      <c r="J132" s="218"/>
      <c r="K132" s="212"/>
      <c r="L132" s="212"/>
      <c r="M132" s="212"/>
      <c r="N132" s="212"/>
      <c r="O132" s="212"/>
      <c r="P132" s="212"/>
      <c r="Q132" s="212"/>
      <c r="R132" s="212"/>
      <c r="S132" s="212"/>
      <c r="T132" s="212"/>
      <c r="U132" s="212"/>
      <c r="V132" s="212"/>
      <c r="W132" s="212"/>
      <c r="X132" s="212"/>
      <c r="Y132" s="212"/>
      <c r="Z132" s="212"/>
      <c r="AA132" s="218"/>
      <c r="AB132" s="212"/>
      <c r="AC132" s="212"/>
      <c r="AD132" s="212"/>
      <c r="AE132" s="212"/>
      <c r="AF132" s="216"/>
    </row>
    <row r="133" spans="2:32" x14ac:dyDescent="0.3">
      <c r="B133" s="352">
        <v>4520.84</v>
      </c>
      <c r="C133" s="212">
        <v>27</v>
      </c>
      <c r="D133" s="212">
        <v>1050</v>
      </c>
      <c r="E133" s="353">
        <v>71.021903641981154</v>
      </c>
      <c r="F133" s="212">
        <v>50</v>
      </c>
      <c r="G133" s="212" t="s">
        <v>461</v>
      </c>
      <c r="H133" s="354">
        <v>3367.8615969493844</v>
      </c>
      <c r="J133" s="218"/>
      <c r="K133" s="212"/>
      <c r="L133" s="212"/>
      <c r="M133" s="212"/>
      <c r="N133" s="212"/>
      <c r="O133" s="212"/>
      <c r="P133" s="212"/>
      <c r="Q133" s="212"/>
      <c r="R133" s="212"/>
      <c r="S133" s="212"/>
      <c r="T133" s="212"/>
      <c r="U133" s="212"/>
      <c r="V133" s="212"/>
      <c r="W133" s="212"/>
      <c r="X133" s="212"/>
      <c r="Y133" s="212"/>
      <c r="Z133" s="212"/>
      <c r="AA133" s="218"/>
      <c r="AB133" s="212"/>
      <c r="AC133" s="212"/>
      <c r="AD133" s="212"/>
      <c r="AE133" s="212"/>
      <c r="AF133" s="216"/>
    </row>
    <row r="134" spans="2:32" x14ac:dyDescent="0.3">
      <c r="B134" s="352">
        <v>14590.93</v>
      </c>
      <c r="C134" s="212">
        <v>38</v>
      </c>
      <c r="D134" s="212">
        <v>2800</v>
      </c>
      <c r="E134" s="353">
        <v>311.5730415151221</v>
      </c>
      <c r="F134" s="212">
        <v>26</v>
      </c>
      <c r="G134" s="212" t="s">
        <v>461</v>
      </c>
      <c r="H134" s="354">
        <v>13764.855869462237</v>
      </c>
      <c r="J134" s="218"/>
      <c r="K134" s="212"/>
      <c r="L134" s="212"/>
      <c r="M134" s="212"/>
      <c r="N134" s="212"/>
      <c r="O134" s="212"/>
      <c r="P134" s="212"/>
      <c r="Q134" s="212"/>
      <c r="R134" s="212"/>
      <c r="S134" s="212"/>
      <c r="T134" s="212"/>
      <c r="U134" s="212"/>
      <c r="V134" s="212"/>
      <c r="W134" s="212"/>
      <c r="X134" s="212"/>
      <c r="Y134" s="212"/>
      <c r="Z134" s="212"/>
      <c r="AA134" s="218"/>
      <c r="AB134" s="212"/>
      <c r="AC134" s="212"/>
      <c r="AD134" s="212"/>
      <c r="AE134" s="212"/>
      <c r="AF134" s="216"/>
    </row>
    <row r="135" spans="2:32" x14ac:dyDescent="0.3">
      <c r="B135" s="352">
        <v>63351.16</v>
      </c>
      <c r="C135" s="212">
        <v>51</v>
      </c>
      <c r="D135" s="212">
        <v>2970.4545499999999</v>
      </c>
      <c r="E135" s="353">
        <v>2421.937964286346</v>
      </c>
      <c r="F135" s="212">
        <v>15</v>
      </c>
      <c r="G135" s="212" t="s">
        <v>469</v>
      </c>
      <c r="H135" s="354">
        <v>63232.427360968366</v>
      </c>
      <c r="J135" s="218"/>
      <c r="K135" s="212"/>
      <c r="L135" s="212"/>
      <c r="M135" s="212"/>
      <c r="N135" s="212"/>
      <c r="O135" s="212"/>
      <c r="P135" s="212"/>
      <c r="Q135" s="212"/>
      <c r="R135" s="212"/>
      <c r="S135" s="212"/>
      <c r="T135" s="212"/>
      <c r="U135" s="212"/>
      <c r="V135" s="212"/>
      <c r="W135" s="212"/>
      <c r="X135" s="212"/>
      <c r="Y135" s="212"/>
      <c r="Z135" s="212"/>
      <c r="AA135" s="218"/>
      <c r="AB135" s="212"/>
      <c r="AC135" s="212"/>
      <c r="AD135" s="212"/>
      <c r="AE135" s="212"/>
      <c r="AF135" s="216"/>
    </row>
    <row r="136" spans="2:32" x14ac:dyDescent="0.3">
      <c r="B136" s="352">
        <v>38093.629999999997</v>
      </c>
      <c r="C136" s="212">
        <v>49</v>
      </c>
      <c r="D136" s="212">
        <v>1925</v>
      </c>
      <c r="E136" s="353">
        <v>450.06184325878047</v>
      </c>
      <c r="F136" s="212">
        <v>31</v>
      </c>
      <c r="G136" s="212" t="s">
        <v>461</v>
      </c>
      <c r="H136" s="354">
        <v>37084.824771183376</v>
      </c>
      <c r="J136" s="218"/>
      <c r="K136" s="212"/>
      <c r="L136" s="212"/>
      <c r="M136" s="212"/>
      <c r="N136" s="212"/>
      <c r="O136" s="212"/>
      <c r="P136" s="212"/>
      <c r="Q136" s="212"/>
      <c r="R136" s="212"/>
      <c r="S136" s="212"/>
      <c r="T136" s="212"/>
      <c r="U136" s="212"/>
      <c r="V136" s="212"/>
      <c r="W136" s="212"/>
      <c r="X136" s="212"/>
      <c r="Y136" s="212"/>
      <c r="Z136" s="212"/>
      <c r="AA136" s="218"/>
      <c r="AB136" s="212"/>
      <c r="AC136" s="212"/>
      <c r="AD136" s="212"/>
      <c r="AE136" s="212"/>
      <c r="AF136" s="216"/>
    </row>
    <row r="137" spans="2:32" x14ac:dyDescent="0.3">
      <c r="B137" s="352">
        <v>21378.63</v>
      </c>
      <c r="C137" s="212">
        <v>50</v>
      </c>
      <c r="D137" s="212">
        <v>2909.165</v>
      </c>
      <c r="E137" s="353">
        <v>1048.2480919955949</v>
      </c>
      <c r="F137" s="212">
        <v>11</v>
      </c>
      <c r="G137" s="212" t="s">
        <v>469</v>
      </c>
      <c r="H137" s="354">
        <v>21201.830312865546</v>
      </c>
      <c r="J137" s="218"/>
      <c r="K137" s="212"/>
      <c r="L137" s="212"/>
      <c r="M137" s="212"/>
      <c r="N137" s="212"/>
      <c r="O137" s="212"/>
      <c r="P137" s="212"/>
      <c r="Q137" s="212"/>
      <c r="R137" s="212"/>
      <c r="S137" s="212"/>
      <c r="T137" s="212"/>
      <c r="U137" s="212"/>
      <c r="V137" s="212"/>
      <c r="W137" s="212"/>
      <c r="X137" s="212"/>
      <c r="Y137" s="212"/>
      <c r="Z137" s="212"/>
      <c r="AA137" s="218"/>
      <c r="AB137" s="212"/>
      <c r="AC137" s="212"/>
      <c r="AD137" s="212"/>
      <c r="AE137" s="212"/>
      <c r="AF137" s="216"/>
    </row>
    <row r="138" spans="2:32" x14ac:dyDescent="0.3">
      <c r="B138" s="352">
        <v>30549.43</v>
      </c>
      <c r="C138" s="212">
        <v>39</v>
      </c>
      <c r="D138" s="212">
        <v>2800</v>
      </c>
      <c r="E138" s="353">
        <v>582.38698820117099</v>
      </c>
      <c r="F138" s="212">
        <v>31</v>
      </c>
      <c r="G138" s="212" t="s">
        <v>461</v>
      </c>
      <c r="H138" s="354">
        <v>29770.163023868517</v>
      </c>
      <c r="J138" s="218"/>
      <c r="K138" s="212"/>
      <c r="L138" s="212"/>
      <c r="M138" s="212"/>
      <c r="N138" s="212"/>
      <c r="O138" s="212"/>
      <c r="P138" s="212"/>
      <c r="Q138" s="212"/>
      <c r="R138" s="212"/>
      <c r="S138" s="212"/>
      <c r="T138" s="212"/>
      <c r="U138" s="212"/>
      <c r="V138" s="212"/>
      <c r="W138" s="212"/>
      <c r="X138" s="212"/>
      <c r="Y138" s="212"/>
      <c r="Z138" s="212"/>
      <c r="AA138" s="218"/>
      <c r="AB138" s="212"/>
      <c r="AC138" s="212"/>
      <c r="AD138" s="212"/>
      <c r="AE138" s="212"/>
      <c r="AF138" s="216"/>
    </row>
    <row r="139" spans="2:32" x14ac:dyDescent="0.3">
      <c r="B139" s="352">
        <v>13486.79</v>
      </c>
      <c r="C139" s="212">
        <v>39</v>
      </c>
      <c r="D139" s="212">
        <v>2205.1687000000002</v>
      </c>
      <c r="E139" s="353">
        <v>375.17496555642163</v>
      </c>
      <c r="F139" s="212">
        <v>46</v>
      </c>
      <c r="G139" s="212" t="s">
        <v>461</v>
      </c>
      <c r="H139" s="354">
        <v>12587.56513126185</v>
      </c>
      <c r="J139" s="218"/>
      <c r="K139" s="212"/>
      <c r="L139" s="212"/>
      <c r="M139" s="212"/>
      <c r="N139" s="212"/>
      <c r="O139" s="212"/>
      <c r="P139" s="212"/>
      <c r="Q139" s="212"/>
      <c r="R139" s="212"/>
      <c r="S139" s="212"/>
      <c r="T139" s="212"/>
      <c r="U139" s="212"/>
      <c r="V139" s="212"/>
      <c r="W139" s="212"/>
      <c r="X139" s="212"/>
      <c r="Y139" s="212"/>
      <c r="Z139" s="212"/>
      <c r="AA139" s="218"/>
      <c r="AB139" s="212"/>
      <c r="AC139" s="212"/>
      <c r="AD139" s="212"/>
      <c r="AE139" s="212"/>
      <c r="AF139" s="216"/>
    </row>
    <row r="140" spans="2:32" x14ac:dyDescent="0.3">
      <c r="B140" s="352">
        <v>4599.8500000000004</v>
      </c>
      <c r="C140" s="212">
        <v>33</v>
      </c>
      <c r="D140" s="212">
        <v>1050</v>
      </c>
      <c r="E140" s="353">
        <v>80.274530325056091</v>
      </c>
      <c r="F140" s="212">
        <v>46</v>
      </c>
      <c r="G140" s="212" t="s">
        <v>469</v>
      </c>
      <c r="H140" s="354">
        <v>3794.5500673696365</v>
      </c>
      <c r="J140" s="218"/>
      <c r="K140" s="212"/>
      <c r="L140" s="212"/>
      <c r="M140" s="212"/>
      <c r="N140" s="212"/>
      <c r="O140" s="212"/>
      <c r="P140" s="212"/>
      <c r="Q140" s="212"/>
      <c r="R140" s="212"/>
      <c r="S140" s="212"/>
      <c r="T140" s="212"/>
      <c r="U140" s="212"/>
      <c r="V140" s="212"/>
      <c r="W140" s="212"/>
      <c r="X140" s="212"/>
      <c r="Y140" s="212"/>
      <c r="Z140" s="212"/>
      <c r="AA140" s="218"/>
      <c r="AB140" s="212"/>
      <c r="AC140" s="212"/>
      <c r="AD140" s="212"/>
      <c r="AE140" s="212"/>
      <c r="AF140" s="216"/>
    </row>
    <row r="141" spans="2:32" x14ac:dyDescent="0.3">
      <c r="B141" s="352">
        <v>5952.45</v>
      </c>
      <c r="C141" s="212">
        <v>51</v>
      </c>
      <c r="D141" s="212">
        <v>175</v>
      </c>
      <c r="E141" s="353">
        <v>87.11321593917431</v>
      </c>
      <c r="F141" s="212">
        <v>24</v>
      </c>
      <c r="G141" s="212" t="s">
        <v>461</v>
      </c>
      <c r="H141" s="354">
        <v>5054.0906327651073</v>
      </c>
      <c r="J141" s="218"/>
      <c r="K141" s="212"/>
      <c r="L141" s="212"/>
      <c r="M141" s="212"/>
      <c r="N141" s="212"/>
      <c r="O141" s="212"/>
      <c r="P141" s="212"/>
      <c r="Q141" s="212"/>
      <c r="R141" s="212"/>
      <c r="S141" s="212"/>
      <c r="T141" s="212"/>
      <c r="U141" s="212"/>
      <c r="V141" s="212"/>
      <c r="W141" s="212"/>
      <c r="X141" s="212"/>
      <c r="Y141" s="212"/>
      <c r="Z141" s="212"/>
      <c r="AA141" s="218"/>
      <c r="AB141" s="212"/>
      <c r="AC141" s="212"/>
      <c r="AD141" s="212"/>
      <c r="AE141" s="212"/>
      <c r="AF141" s="216"/>
    </row>
    <row r="142" spans="2:32" x14ac:dyDescent="0.3">
      <c r="B142" s="352">
        <v>15708.23</v>
      </c>
      <c r="C142" s="212">
        <v>55</v>
      </c>
      <c r="D142" s="212">
        <v>1050</v>
      </c>
      <c r="E142" s="353">
        <v>643.3331266614299</v>
      </c>
      <c r="F142" s="212">
        <v>20</v>
      </c>
      <c r="G142" s="212" t="s">
        <v>461</v>
      </c>
      <c r="H142" s="354">
        <v>14695.869494409133</v>
      </c>
      <c r="J142" s="218"/>
      <c r="K142" s="212"/>
      <c r="L142" s="212"/>
      <c r="M142" s="212"/>
      <c r="N142" s="212"/>
      <c r="O142" s="212"/>
      <c r="P142" s="212"/>
      <c r="Q142" s="212"/>
      <c r="R142" s="212"/>
      <c r="S142" s="212"/>
      <c r="T142" s="212"/>
      <c r="U142" s="212"/>
      <c r="V142" s="212"/>
      <c r="W142" s="212"/>
      <c r="X142" s="212"/>
      <c r="Y142" s="212"/>
      <c r="Z142" s="212"/>
      <c r="AA142" s="218"/>
      <c r="AB142" s="212"/>
      <c r="AC142" s="212"/>
      <c r="AD142" s="212"/>
      <c r="AE142" s="212"/>
      <c r="AF142" s="216"/>
    </row>
    <row r="143" spans="2:32" x14ac:dyDescent="0.3">
      <c r="B143" s="352">
        <v>3696.64</v>
      </c>
      <c r="C143" s="212">
        <v>31</v>
      </c>
      <c r="D143" s="212">
        <v>1050</v>
      </c>
      <c r="E143" s="353">
        <v>74.236409420273688</v>
      </c>
      <c r="F143" s="212">
        <v>39</v>
      </c>
      <c r="G143" s="212" t="s">
        <v>461</v>
      </c>
      <c r="H143" s="354">
        <v>2632.6281180241635</v>
      </c>
      <c r="J143" s="218"/>
      <c r="K143" s="212"/>
      <c r="L143" s="212"/>
      <c r="M143" s="212"/>
      <c r="N143" s="212"/>
      <c r="O143" s="212"/>
      <c r="P143" s="212"/>
      <c r="Q143" s="212"/>
      <c r="R143" s="212"/>
      <c r="S143" s="212"/>
      <c r="T143" s="212"/>
      <c r="U143" s="212"/>
      <c r="V143" s="212"/>
      <c r="W143" s="212"/>
      <c r="X143" s="212"/>
      <c r="Y143" s="212"/>
      <c r="Z143" s="212"/>
      <c r="AA143" s="218"/>
      <c r="AB143" s="212"/>
      <c r="AC143" s="212"/>
      <c r="AD143" s="212"/>
      <c r="AE143" s="212"/>
      <c r="AF143" s="216"/>
    </row>
    <row r="144" spans="2:32" x14ac:dyDescent="0.3">
      <c r="B144" s="352">
        <v>1264.19</v>
      </c>
      <c r="C144" s="212">
        <v>28</v>
      </c>
      <c r="D144" s="212">
        <v>1050</v>
      </c>
      <c r="E144" s="353">
        <v>155.99315507498906</v>
      </c>
      <c r="F144" s="212">
        <v>41</v>
      </c>
      <c r="G144" s="212" t="s">
        <v>461</v>
      </c>
      <c r="H144" s="354">
        <v>677.10459342214199</v>
      </c>
      <c r="J144" s="218"/>
      <c r="K144" s="212"/>
      <c r="L144" s="212"/>
      <c r="M144" s="212"/>
      <c r="N144" s="212"/>
      <c r="O144" s="212"/>
      <c r="P144" s="212"/>
      <c r="Q144" s="212"/>
      <c r="R144" s="212"/>
      <c r="S144" s="212"/>
      <c r="T144" s="212"/>
      <c r="U144" s="212"/>
      <c r="V144" s="212"/>
      <c r="W144" s="212"/>
      <c r="X144" s="212"/>
      <c r="Y144" s="212"/>
      <c r="Z144" s="212"/>
      <c r="AA144" s="218"/>
      <c r="AB144" s="212"/>
      <c r="AC144" s="212"/>
      <c r="AD144" s="212"/>
      <c r="AE144" s="212"/>
      <c r="AF144" s="216"/>
    </row>
    <row r="145" spans="2:32" x14ac:dyDescent="0.3">
      <c r="B145" s="352">
        <v>3293.07</v>
      </c>
      <c r="C145" s="212">
        <v>29</v>
      </c>
      <c r="D145" s="212">
        <v>1050</v>
      </c>
      <c r="E145" s="353">
        <v>70.329368748968903</v>
      </c>
      <c r="F145" s="212">
        <v>41</v>
      </c>
      <c r="G145" s="212" t="s">
        <v>461</v>
      </c>
      <c r="H145" s="354">
        <v>2213.5690006616978</v>
      </c>
      <c r="J145" s="218"/>
      <c r="K145" s="212"/>
      <c r="L145" s="212"/>
      <c r="M145" s="212"/>
      <c r="N145" s="212"/>
      <c r="O145" s="212"/>
      <c r="P145" s="212"/>
      <c r="Q145" s="212"/>
      <c r="R145" s="212"/>
      <c r="S145" s="212"/>
      <c r="T145" s="212"/>
      <c r="U145" s="212"/>
      <c r="V145" s="212"/>
      <c r="W145" s="212"/>
      <c r="X145" s="212"/>
      <c r="Y145" s="212"/>
      <c r="Z145" s="212"/>
      <c r="AA145" s="218"/>
      <c r="AB145" s="212"/>
      <c r="AC145" s="212"/>
      <c r="AD145" s="212"/>
      <c r="AE145" s="212"/>
      <c r="AF145" s="216"/>
    </row>
    <row r="146" spans="2:32" x14ac:dyDescent="0.3">
      <c r="B146" s="352">
        <v>12335.38</v>
      </c>
      <c r="C146" s="212">
        <v>34</v>
      </c>
      <c r="D146" s="212">
        <v>1050</v>
      </c>
      <c r="E146" s="353">
        <v>219.49602240795926</v>
      </c>
      <c r="F146" s="212">
        <v>46</v>
      </c>
      <c r="G146" s="212" t="s">
        <v>469</v>
      </c>
      <c r="H146" s="354">
        <v>12006.935222244378</v>
      </c>
      <c r="J146" s="218"/>
      <c r="K146" s="212"/>
      <c r="L146" s="212"/>
      <c r="M146" s="212"/>
      <c r="N146" s="212"/>
      <c r="O146" s="212"/>
      <c r="P146" s="212"/>
      <c r="Q146" s="212"/>
      <c r="R146" s="212"/>
      <c r="S146" s="212"/>
      <c r="T146" s="212"/>
      <c r="U146" s="212"/>
      <c r="V146" s="212"/>
      <c r="W146" s="212"/>
      <c r="X146" s="212"/>
      <c r="Y146" s="212"/>
      <c r="Z146" s="212"/>
      <c r="AA146" s="218"/>
      <c r="AB146" s="212"/>
      <c r="AC146" s="212"/>
      <c r="AD146" s="212"/>
      <c r="AE146" s="212"/>
      <c r="AF146" s="216"/>
    </row>
    <row r="147" spans="2:32" x14ac:dyDescent="0.3">
      <c r="B147" s="352">
        <v>5921</v>
      </c>
      <c r="C147" s="212">
        <v>37</v>
      </c>
      <c r="D147" s="212">
        <v>1050</v>
      </c>
      <c r="E147" s="353">
        <v>101.23007958144417</v>
      </c>
      <c r="F147" s="212">
        <v>38</v>
      </c>
      <c r="G147" s="212" t="s">
        <v>461</v>
      </c>
      <c r="H147" s="354">
        <v>4935.0766000991734</v>
      </c>
      <c r="J147" s="218"/>
      <c r="K147" s="212"/>
      <c r="L147" s="212"/>
      <c r="M147" s="212"/>
      <c r="N147" s="212"/>
      <c r="O147" s="212"/>
      <c r="P147" s="212"/>
      <c r="Q147" s="212"/>
      <c r="R147" s="212"/>
      <c r="S147" s="212"/>
      <c r="T147" s="212"/>
      <c r="U147" s="212"/>
      <c r="V147" s="212"/>
      <c r="W147" s="212"/>
      <c r="X147" s="212"/>
      <c r="Y147" s="212"/>
      <c r="Z147" s="212"/>
      <c r="AA147" s="218"/>
      <c r="AB147" s="212"/>
      <c r="AC147" s="212"/>
      <c r="AD147" s="212"/>
      <c r="AE147" s="212"/>
      <c r="AF147" s="216"/>
    </row>
    <row r="148" spans="2:32" x14ac:dyDescent="0.3">
      <c r="B148" s="352">
        <v>4853.75</v>
      </c>
      <c r="C148" s="212">
        <v>26</v>
      </c>
      <c r="D148" s="212">
        <v>1925</v>
      </c>
      <c r="E148" s="353">
        <v>123.72779018832699</v>
      </c>
      <c r="F148" s="212">
        <v>44</v>
      </c>
      <c r="G148" s="212" t="s">
        <v>461</v>
      </c>
      <c r="H148" s="354">
        <v>3758.6306605980053</v>
      </c>
      <c r="J148" s="218"/>
      <c r="K148" s="212"/>
      <c r="L148" s="212"/>
      <c r="M148" s="212"/>
      <c r="N148" s="212"/>
      <c r="O148" s="212"/>
      <c r="P148" s="212"/>
      <c r="Q148" s="212"/>
      <c r="R148" s="212"/>
      <c r="S148" s="212"/>
      <c r="T148" s="212"/>
      <c r="U148" s="212"/>
      <c r="V148" s="212"/>
      <c r="W148" s="212"/>
      <c r="X148" s="212"/>
      <c r="Y148" s="212"/>
      <c r="Z148" s="212"/>
      <c r="AA148" s="218"/>
      <c r="AB148" s="212"/>
      <c r="AC148" s="212"/>
      <c r="AD148" s="212"/>
      <c r="AE148" s="212"/>
      <c r="AF148" s="216"/>
    </row>
    <row r="149" spans="2:32" x14ac:dyDescent="0.3">
      <c r="B149" s="352">
        <v>18823.099999999999</v>
      </c>
      <c r="C149" s="212">
        <v>34</v>
      </c>
      <c r="D149" s="212">
        <v>2800</v>
      </c>
      <c r="E149" s="353">
        <v>390.22984913832687</v>
      </c>
      <c r="F149" s="212">
        <v>31</v>
      </c>
      <c r="G149" s="212" t="s">
        <v>461</v>
      </c>
      <c r="H149" s="354">
        <v>18133.311493954348</v>
      </c>
      <c r="J149" s="218"/>
      <c r="K149" s="212"/>
      <c r="L149" s="212"/>
      <c r="M149" s="212"/>
      <c r="N149" s="212"/>
      <c r="O149" s="212"/>
      <c r="P149" s="212"/>
      <c r="Q149" s="212"/>
      <c r="R149" s="212"/>
      <c r="S149" s="212"/>
      <c r="T149" s="212"/>
      <c r="U149" s="212"/>
      <c r="V149" s="212"/>
      <c r="W149" s="212"/>
      <c r="X149" s="212"/>
      <c r="Y149" s="212"/>
      <c r="Z149" s="212"/>
      <c r="AA149" s="218"/>
      <c r="AB149" s="212"/>
      <c r="AC149" s="212"/>
      <c r="AD149" s="212"/>
      <c r="AE149" s="212"/>
      <c r="AF149" s="216"/>
    </row>
    <row r="150" spans="2:32" x14ac:dyDescent="0.3">
      <c r="B150" s="352">
        <v>18830.78</v>
      </c>
      <c r="C150" s="212">
        <v>38</v>
      </c>
      <c r="D150" s="212">
        <v>1400</v>
      </c>
      <c r="E150" s="353">
        <v>237.72854528813716</v>
      </c>
      <c r="F150" s="212">
        <v>27</v>
      </c>
      <c r="G150" s="212" t="s">
        <v>461</v>
      </c>
      <c r="H150" s="354">
        <v>18151.126870402182</v>
      </c>
      <c r="J150" s="218"/>
      <c r="K150" s="212"/>
      <c r="L150" s="212"/>
      <c r="M150" s="212"/>
      <c r="N150" s="212"/>
      <c r="O150" s="212"/>
      <c r="P150" s="212"/>
      <c r="Q150" s="212"/>
      <c r="R150" s="212"/>
      <c r="S150" s="212"/>
      <c r="T150" s="212"/>
      <c r="U150" s="212"/>
      <c r="V150" s="212"/>
      <c r="W150" s="212"/>
      <c r="X150" s="212"/>
      <c r="Y150" s="212"/>
      <c r="Z150" s="212"/>
      <c r="AA150" s="218"/>
      <c r="AB150" s="212"/>
      <c r="AC150" s="212"/>
      <c r="AD150" s="212"/>
      <c r="AE150" s="212"/>
      <c r="AF150" s="216"/>
    </row>
    <row r="151" spans="2:32" x14ac:dyDescent="0.3">
      <c r="B151" s="352">
        <v>10673.45</v>
      </c>
      <c r="C151" s="212">
        <v>27</v>
      </c>
      <c r="D151" s="212">
        <v>1050</v>
      </c>
      <c r="E151" s="353">
        <v>266.10587653515182</v>
      </c>
      <c r="F151" s="212">
        <v>43</v>
      </c>
      <c r="G151" s="212" t="s">
        <v>461</v>
      </c>
      <c r="H151" s="354">
        <v>10188.432498395323</v>
      </c>
      <c r="J151" s="218"/>
      <c r="K151" s="212"/>
      <c r="L151" s="212"/>
      <c r="M151" s="212"/>
      <c r="N151" s="212"/>
      <c r="O151" s="212"/>
      <c r="P151" s="212"/>
      <c r="Q151" s="212"/>
      <c r="R151" s="212"/>
      <c r="S151" s="212"/>
      <c r="T151" s="212"/>
      <c r="U151" s="212"/>
      <c r="V151" s="212"/>
      <c r="W151" s="212"/>
      <c r="X151" s="212"/>
      <c r="Y151" s="212"/>
      <c r="Z151" s="212"/>
      <c r="AA151" s="218"/>
      <c r="AB151" s="212"/>
      <c r="AC151" s="212"/>
      <c r="AD151" s="212"/>
      <c r="AE151" s="212"/>
      <c r="AF151" s="216"/>
    </row>
    <row r="152" spans="2:32" x14ac:dyDescent="0.3">
      <c r="B152" s="352">
        <v>5647.18</v>
      </c>
      <c r="C152" s="212">
        <v>32</v>
      </c>
      <c r="D152" s="212">
        <v>1050</v>
      </c>
      <c r="E152" s="353">
        <v>133.90559205441519</v>
      </c>
      <c r="F152" s="212">
        <v>28</v>
      </c>
      <c r="G152" s="212" t="s">
        <v>461</v>
      </c>
      <c r="H152" s="354">
        <v>5055.67992717783</v>
      </c>
      <c r="J152" s="218"/>
      <c r="K152" s="212"/>
      <c r="L152" s="212"/>
      <c r="M152" s="212"/>
      <c r="N152" s="212"/>
      <c r="O152" s="212"/>
      <c r="P152" s="212"/>
      <c r="Q152" s="212"/>
      <c r="R152" s="212"/>
      <c r="S152" s="212"/>
      <c r="T152" s="212"/>
      <c r="U152" s="212"/>
      <c r="V152" s="212"/>
      <c r="W152" s="212"/>
      <c r="X152" s="212"/>
      <c r="Y152" s="212"/>
      <c r="Z152" s="212"/>
      <c r="AA152" s="218"/>
      <c r="AB152" s="212"/>
      <c r="AC152" s="212"/>
      <c r="AD152" s="212"/>
      <c r="AE152" s="212"/>
      <c r="AF152" s="216"/>
    </row>
    <row r="153" spans="2:32" x14ac:dyDescent="0.3">
      <c r="B153" s="352">
        <v>2239.73</v>
      </c>
      <c r="C153" s="212">
        <v>35</v>
      </c>
      <c r="D153" s="212">
        <v>175</v>
      </c>
      <c r="E153" s="353">
        <v>23.636165761216155</v>
      </c>
      <c r="F153" s="212">
        <v>40</v>
      </c>
      <c r="G153" s="212" t="s">
        <v>461</v>
      </c>
      <c r="H153" s="354">
        <v>1472.859889583729</v>
      </c>
      <c r="J153" s="218"/>
      <c r="K153" s="212"/>
      <c r="L153" s="212"/>
      <c r="M153" s="212"/>
      <c r="N153" s="212"/>
      <c r="O153" s="212"/>
      <c r="P153" s="212"/>
      <c r="Q153" s="212"/>
      <c r="R153" s="212"/>
      <c r="S153" s="212"/>
      <c r="T153" s="212"/>
      <c r="U153" s="212"/>
      <c r="V153" s="212"/>
      <c r="W153" s="212"/>
      <c r="X153" s="212"/>
      <c r="Y153" s="212"/>
      <c r="Z153" s="212"/>
      <c r="AA153" s="218"/>
      <c r="AB153" s="212"/>
      <c r="AC153" s="212"/>
      <c r="AD153" s="212"/>
      <c r="AE153" s="212"/>
      <c r="AF153" s="216"/>
    </row>
    <row r="154" spans="2:32" x14ac:dyDescent="0.3">
      <c r="B154" s="352">
        <v>5377.09</v>
      </c>
      <c r="C154" s="212">
        <v>31</v>
      </c>
      <c r="D154" s="212">
        <v>1050</v>
      </c>
      <c r="E154" s="353">
        <v>69.263635583508943</v>
      </c>
      <c r="F154" s="212">
        <v>44</v>
      </c>
      <c r="G154" s="212" t="s">
        <v>461</v>
      </c>
      <c r="H154" s="354">
        <v>4261.0347714850996</v>
      </c>
      <c r="J154" s="218"/>
      <c r="K154" s="212"/>
      <c r="L154" s="212"/>
      <c r="M154" s="212"/>
      <c r="N154" s="212"/>
      <c r="O154" s="212"/>
      <c r="P154" s="212"/>
      <c r="Q154" s="212"/>
      <c r="R154" s="212"/>
      <c r="S154" s="212"/>
      <c r="T154" s="212"/>
      <c r="U154" s="212"/>
      <c r="V154" s="212"/>
      <c r="W154" s="212"/>
      <c r="X154" s="212"/>
      <c r="Y154" s="212"/>
      <c r="Z154" s="212"/>
      <c r="AA154" s="218"/>
      <c r="AB154" s="212"/>
      <c r="AC154" s="212"/>
      <c r="AD154" s="212"/>
      <c r="AE154" s="212"/>
      <c r="AF154" s="216"/>
    </row>
    <row r="155" spans="2:32" x14ac:dyDescent="0.3">
      <c r="B155" s="352">
        <v>6224.67</v>
      </c>
      <c r="C155" s="212">
        <v>31</v>
      </c>
      <c r="D155" s="212">
        <v>1050</v>
      </c>
      <c r="E155" s="353">
        <v>74.458195214743725</v>
      </c>
      <c r="F155" s="212">
        <v>50</v>
      </c>
      <c r="G155" s="212" t="s">
        <v>469</v>
      </c>
      <c r="H155" s="354">
        <v>5331.9228171844989</v>
      </c>
      <c r="J155" s="218"/>
      <c r="K155" s="212"/>
      <c r="L155" s="212"/>
      <c r="M155" s="212"/>
      <c r="N155" s="212"/>
      <c r="O155" s="212"/>
      <c r="P155" s="212"/>
      <c r="Q155" s="212"/>
      <c r="R155" s="212"/>
      <c r="S155" s="212"/>
      <c r="T155" s="212"/>
      <c r="U155" s="212"/>
      <c r="V155" s="212"/>
      <c r="W155" s="212"/>
      <c r="X155" s="212"/>
      <c r="Y155" s="212"/>
      <c r="Z155" s="212"/>
      <c r="AA155" s="218"/>
      <c r="AB155" s="212"/>
      <c r="AC155" s="212"/>
      <c r="AD155" s="212"/>
      <c r="AE155" s="212"/>
      <c r="AF155" s="216"/>
    </row>
    <row r="156" spans="2:32" x14ac:dyDescent="0.3">
      <c r="B156" s="352">
        <v>40869.22</v>
      </c>
      <c r="C156" s="212">
        <v>40</v>
      </c>
      <c r="D156" s="212">
        <v>2800</v>
      </c>
      <c r="E156" s="353">
        <v>771.50127617232943</v>
      </c>
      <c r="F156" s="212">
        <v>45</v>
      </c>
      <c r="G156" s="212" t="s">
        <v>461</v>
      </c>
      <c r="H156" s="354">
        <v>40133.224551118896</v>
      </c>
      <c r="J156" s="218"/>
      <c r="K156" s="212"/>
      <c r="L156" s="212"/>
      <c r="M156" s="212"/>
      <c r="N156" s="212"/>
      <c r="O156" s="212"/>
      <c r="P156" s="212"/>
      <c r="Q156" s="212"/>
      <c r="R156" s="212"/>
      <c r="S156" s="212"/>
      <c r="T156" s="212"/>
      <c r="U156" s="212"/>
      <c r="V156" s="212"/>
      <c r="W156" s="212"/>
      <c r="X156" s="212"/>
      <c r="Y156" s="212"/>
      <c r="Z156" s="212"/>
      <c r="AA156" s="218"/>
      <c r="AB156" s="212"/>
      <c r="AC156" s="212"/>
      <c r="AD156" s="212"/>
      <c r="AE156" s="212"/>
      <c r="AF156" s="216"/>
    </row>
    <row r="157" spans="2:32" x14ac:dyDescent="0.3">
      <c r="B157" s="352">
        <v>17967.439999999999</v>
      </c>
      <c r="C157" s="212">
        <v>45</v>
      </c>
      <c r="D157" s="212">
        <v>1050</v>
      </c>
      <c r="E157" s="353">
        <v>355.85698811412811</v>
      </c>
      <c r="F157" s="212">
        <v>30</v>
      </c>
      <c r="G157" s="212" t="s">
        <v>469</v>
      </c>
      <c r="H157" s="354">
        <v>17795.238278460303</v>
      </c>
      <c r="J157" s="218"/>
      <c r="K157" s="212"/>
      <c r="L157" s="212"/>
      <c r="M157" s="212"/>
      <c r="N157" s="212"/>
      <c r="O157" s="212"/>
      <c r="P157" s="212"/>
      <c r="Q157" s="212"/>
      <c r="R157" s="212"/>
      <c r="S157" s="212"/>
      <c r="T157" s="212"/>
      <c r="U157" s="212"/>
      <c r="V157" s="212"/>
      <c r="W157" s="212"/>
      <c r="X157" s="212"/>
      <c r="Y157" s="212"/>
      <c r="Z157" s="212"/>
      <c r="AA157" s="218"/>
      <c r="AB157" s="212"/>
      <c r="AC157" s="212"/>
      <c r="AD157" s="212"/>
      <c r="AE157" s="212"/>
      <c r="AF157" s="216"/>
    </row>
    <row r="158" spans="2:32" x14ac:dyDescent="0.3">
      <c r="B158" s="352">
        <v>11313.54</v>
      </c>
      <c r="C158" s="212">
        <v>30</v>
      </c>
      <c r="D158" s="212">
        <v>3048.1447499999999</v>
      </c>
      <c r="E158" s="353">
        <v>340.36374144044868</v>
      </c>
      <c r="F158" s="212">
        <v>50</v>
      </c>
      <c r="G158" s="212" t="s">
        <v>461</v>
      </c>
      <c r="H158" s="354">
        <v>10427.237046826647</v>
      </c>
      <c r="J158" s="218"/>
      <c r="K158" s="212"/>
      <c r="L158" s="212"/>
      <c r="M158" s="212"/>
      <c r="N158" s="212"/>
      <c r="O158" s="212"/>
      <c r="P158" s="212"/>
      <c r="Q158" s="212"/>
      <c r="R158" s="212"/>
      <c r="S158" s="212"/>
      <c r="T158" s="212"/>
      <c r="U158" s="212"/>
      <c r="V158" s="212"/>
      <c r="W158" s="212"/>
      <c r="X158" s="212"/>
      <c r="Y158" s="212"/>
      <c r="Z158" s="212"/>
      <c r="AA158" s="218"/>
      <c r="AB158" s="212"/>
      <c r="AC158" s="212"/>
      <c r="AD158" s="212"/>
      <c r="AE158" s="212"/>
      <c r="AF158" s="216"/>
    </row>
    <row r="159" spans="2:32" x14ac:dyDescent="0.3">
      <c r="B159" s="352">
        <v>9842.94</v>
      </c>
      <c r="C159" s="212">
        <v>39</v>
      </c>
      <c r="D159" s="212">
        <v>1944.35185</v>
      </c>
      <c r="E159" s="353">
        <v>238.75404003472732</v>
      </c>
      <c r="F159" s="212">
        <v>21</v>
      </c>
      <c r="G159" s="212" t="s">
        <v>469</v>
      </c>
      <c r="H159" s="354">
        <v>9580.5671796702245</v>
      </c>
      <c r="J159" s="218"/>
      <c r="K159" s="212"/>
      <c r="L159" s="212"/>
      <c r="M159" s="212"/>
      <c r="N159" s="212"/>
      <c r="O159" s="212"/>
      <c r="P159" s="212"/>
      <c r="Q159" s="212"/>
      <c r="R159" s="212"/>
      <c r="S159" s="212"/>
      <c r="T159" s="212"/>
      <c r="U159" s="212"/>
      <c r="V159" s="212"/>
      <c r="W159" s="212"/>
      <c r="X159" s="212"/>
      <c r="Y159" s="212"/>
      <c r="Z159" s="212"/>
      <c r="AA159" s="218"/>
      <c r="AB159" s="212"/>
      <c r="AC159" s="212"/>
      <c r="AD159" s="212"/>
      <c r="AE159" s="212"/>
      <c r="AF159" s="216"/>
    </row>
    <row r="160" spans="2:32" x14ac:dyDescent="0.3">
      <c r="B160" s="352">
        <v>9056.48</v>
      </c>
      <c r="C160" s="212">
        <v>26</v>
      </c>
      <c r="D160" s="212">
        <v>3540.6840000000002</v>
      </c>
      <c r="E160" s="353">
        <v>288.73992390882125</v>
      </c>
      <c r="F160" s="212">
        <v>50</v>
      </c>
      <c r="G160" s="212" t="s">
        <v>461</v>
      </c>
      <c r="H160" s="354">
        <v>8028.5700729397631</v>
      </c>
      <c r="J160" s="218"/>
      <c r="K160" s="212"/>
      <c r="L160" s="212"/>
      <c r="M160" s="212"/>
      <c r="N160" s="212"/>
      <c r="O160" s="212"/>
      <c r="P160" s="212"/>
      <c r="Q160" s="212"/>
      <c r="R160" s="212"/>
      <c r="S160" s="212"/>
      <c r="T160" s="212"/>
      <c r="U160" s="212"/>
      <c r="V160" s="212"/>
      <c r="W160" s="212"/>
      <c r="X160" s="212"/>
      <c r="Y160" s="212"/>
      <c r="Z160" s="212"/>
      <c r="AA160" s="218"/>
      <c r="AB160" s="212"/>
      <c r="AC160" s="212"/>
      <c r="AD160" s="212"/>
      <c r="AE160" s="212"/>
      <c r="AF160" s="216"/>
    </row>
    <row r="161" spans="2:32" x14ac:dyDescent="0.3">
      <c r="B161" s="352">
        <v>16039.18</v>
      </c>
      <c r="C161" s="212">
        <v>37</v>
      </c>
      <c r="D161" s="212">
        <v>2800</v>
      </c>
      <c r="E161" s="353">
        <v>290.19176599997093</v>
      </c>
      <c r="F161" s="212">
        <v>38</v>
      </c>
      <c r="G161" s="212" t="s">
        <v>469</v>
      </c>
      <c r="H161" s="354">
        <v>15533.934190189875</v>
      </c>
      <c r="J161" s="218"/>
      <c r="K161" s="212"/>
      <c r="L161" s="212"/>
      <c r="M161" s="212"/>
      <c r="N161" s="212"/>
      <c r="O161" s="212"/>
      <c r="P161" s="212"/>
      <c r="Q161" s="212"/>
      <c r="R161" s="212"/>
      <c r="S161" s="212"/>
      <c r="T161" s="212"/>
      <c r="U161" s="212"/>
      <c r="V161" s="212"/>
      <c r="W161" s="212"/>
      <c r="X161" s="212"/>
      <c r="Y161" s="212"/>
      <c r="Z161" s="212"/>
      <c r="AA161" s="218"/>
      <c r="AB161" s="212"/>
      <c r="AC161" s="212"/>
      <c r="AD161" s="212"/>
      <c r="AE161" s="212"/>
      <c r="AF161" s="216"/>
    </row>
    <row r="162" spans="2:32" x14ac:dyDescent="0.3">
      <c r="B162" s="352">
        <v>16651.16</v>
      </c>
      <c r="C162" s="212">
        <v>33</v>
      </c>
      <c r="D162" s="212">
        <v>3500</v>
      </c>
      <c r="E162" s="353">
        <v>287.64951082216703</v>
      </c>
      <c r="F162" s="212">
        <v>50</v>
      </c>
      <c r="G162" s="212" t="s">
        <v>469</v>
      </c>
      <c r="H162" s="354">
        <v>15830.01482889032</v>
      </c>
      <c r="J162" s="218"/>
      <c r="K162" s="212"/>
      <c r="L162" s="212"/>
      <c r="M162" s="212"/>
      <c r="N162" s="212"/>
      <c r="O162" s="212"/>
      <c r="P162" s="212"/>
      <c r="Q162" s="212"/>
      <c r="R162" s="212"/>
      <c r="S162" s="212"/>
      <c r="T162" s="212"/>
      <c r="U162" s="212"/>
      <c r="V162" s="212"/>
      <c r="W162" s="212"/>
      <c r="X162" s="212"/>
      <c r="Y162" s="212"/>
      <c r="Z162" s="212"/>
      <c r="AA162" s="218"/>
      <c r="AB162" s="212"/>
      <c r="AC162" s="212"/>
      <c r="AD162" s="212"/>
      <c r="AE162" s="212"/>
      <c r="AF162" s="216"/>
    </row>
    <row r="163" spans="2:32" x14ac:dyDescent="0.3">
      <c r="B163" s="352">
        <v>16221.15</v>
      </c>
      <c r="C163" s="212">
        <v>33</v>
      </c>
      <c r="D163" s="212">
        <v>3500</v>
      </c>
      <c r="E163" s="353">
        <v>287.64951082216703</v>
      </c>
      <c r="F163" s="212">
        <v>47</v>
      </c>
      <c r="G163" s="212" t="s">
        <v>469</v>
      </c>
      <c r="H163" s="354">
        <v>15436.758703647567</v>
      </c>
      <c r="J163" s="218"/>
      <c r="K163" s="212"/>
      <c r="L163" s="212"/>
      <c r="M163" s="212"/>
      <c r="N163" s="212"/>
      <c r="O163" s="212"/>
      <c r="P163" s="212"/>
      <c r="Q163" s="212"/>
      <c r="R163" s="212"/>
      <c r="S163" s="212"/>
      <c r="T163" s="212"/>
      <c r="U163" s="212"/>
      <c r="V163" s="212"/>
      <c r="W163" s="212"/>
      <c r="X163" s="212"/>
      <c r="Y163" s="212"/>
      <c r="Z163" s="212"/>
      <c r="AA163" s="218"/>
      <c r="AB163" s="212"/>
      <c r="AC163" s="212"/>
      <c r="AD163" s="212"/>
      <c r="AE163" s="212"/>
      <c r="AF163" s="216"/>
    </row>
    <row r="164" spans="2:32" x14ac:dyDescent="0.3">
      <c r="B164" s="352">
        <v>3670.5</v>
      </c>
      <c r="C164" s="212">
        <v>29</v>
      </c>
      <c r="D164" s="212">
        <v>1050</v>
      </c>
      <c r="E164" s="353">
        <v>75.603866282339126</v>
      </c>
      <c r="F164" s="212">
        <v>48</v>
      </c>
      <c r="G164" s="212" t="s">
        <v>461</v>
      </c>
      <c r="H164" s="354">
        <v>2564.0734922602223</v>
      </c>
      <c r="J164" s="218"/>
      <c r="K164" s="212"/>
      <c r="L164" s="212"/>
      <c r="M164" s="212"/>
      <c r="N164" s="212"/>
      <c r="O164" s="212"/>
      <c r="P164" s="212"/>
      <c r="Q164" s="212"/>
      <c r="R164" s="212"/>
      <c r="S164" s="212"/>
      <c r="T164" s="212"/>
      <c r="U164" s="212"/>
      <c r="V164" s="212"/>
      <c r="W164" s="212"/>
      <c r="X164" s="212"/>
      <c r="Y164" s="212"/>
      <c r="Z164" s="212"/>
      <c r="AA164" s="218"/>
      <c r="AB164" s="212"/>
      <c r="AC164" s="212"/>
      <c r="AD164" s="212"/>
      <c r="AE164" s="212"/>
      <c r="AF164" s="216"/>
    </row>
    <row r="165" spans="2:32" x14ac:dyDescent="0.3">
      <c r="B165" s="352">
        <v>10406.19</v>
      </c>
      <c r="C165" s="212">
        <v>43</v>
      </c>
      <c r="D165" s="212">
        <v>1050</v>
      </c>
      <c r="E165" s="353">
        <v>179.0723731491772</v>
      </c>
      <c r="F165" s="212">
        <v>37</v>
      </c>
      <c r="G165" s="212" t="s">
        <v>461</v>
      </c>
      <c r="H165" s="354">
        <v>9548.748149247569</v>
      </c>
      <c r="J165" s="218"/>
      <c r="K165" s="212"/>
      <c r="L165" s="212"/>
      <c r="M165" s="212"/>
      <c r="N165" s="212"/>
      <c r="O165" s="212"/>
      <c r="P165" s="212"/>
      <c r="Q165" s="212"/>
      <c r="R165" s="212"/>
      <c r="S165" s="212"/>
      <c r="T165" s="212"/>
      <c r="U165" s="212"/>
      <c r="V165" s="212"/>
      <c r="W165" s="212"/>
      <c r="X165" s="212"/>
      <c r="Y165" s="212"/>
      <c r="Z165" s="212"/>
      <c r="AA165" s="218"/>
      <c r="AB165" s="212"/>
      <c r="AC165" s="212"/>
      <c r="AD165" s="212"/>
      <c r="AE165" s="212"/>
      <c r="AF165" s="216"/>
    </row>
    <row r="166" spans="2:32" x14ac:dyDescent="0.3">
      <c r="B166" s="352">
        <v>3940.34</v>
      </c>
      <c r="C166" s="212">
        <v>33</v>
      </c>
      <c r="D166" s="212">
        <v>1050</v>
      </c>
      <c r="E166" s="353">
        <v>86.294853246650121</v>
      </c>
      <c r="F166" s="212">
        <v>30</v>
      </c>
      <c r="G166" s="212" t="s">
        <v>461</v>
      </c>
      <c r="H166" s="354">
        <v>3145.9283608130613</v>
      </c>
      <c r="J166" s="218"/>
      <c r="K166" s="212"/>
      <c r="L166" s="212"/>
      <c r="M166" s="212"/>
      <c r="N166" s="212"/>
      <c r="O166" s="212"/>
      <c r="P166" s="212"/>
      <c r="Q166" s="212"/>
      <c r="R166" s="212"/>
      <c r="S166" s="212"/>
      <c r="T166" s="212"/>
      <c r="U166" s="212"/>
      <c r="V166" s="212"/>
      <c r="W166" s="212"/>
      <c r="X166" s="212"/>
      <c r="Y166" s="212"/>
      <c r="Z166" s="212"/>
      <c r="AA166" s="218"/>
      <c r="AB166" s="212"/>
      <c r="AC166" s="212"/>
      <c r="AD166" s="212"/>
      <c r="AE166" s="212"/>
      <c r="AF166" s="216"/>
    </row>
    <row r="167" spans="2:32" x14ac:dyDescent="0.3">
      <c r="B167" s="352">
        <v>4065.05</v>
      </c>
      <c r="C167" s="212">
        <v>30</v>
      </c>
      <c r="D167" s="212">
        <v>1050</v>
      </c>
      <c r="E167" s="353">
        <v>77.512982710365705</v>
      </c>
      <c r="F167" s="212">
        <v>50</v>
      </c>
      <c r="G167" s="212" t="s">
        <v>461</v>
      </c>
      <c r="H167" s="354">
        <v>2883.4401973898393</v>
      </c>
      <c r="J167" s="218"/>
      <c r="K167" s="212"/>
      <c r="L167" s="212"/>
      <c r="M167" s="212"/>
      <c r="N167" s="212"/>
      <c r="O167" s="212"/>
      <c r="P167" s="212"/>
      <c r="Q167" s="212"/>
      <c r="R167" s="212"/>
      <c r="S167" s="212"/>
      <c r="T167" s="212"/>
      <c r="U167" s="212"/>
      <c r="V167" s="212"/>
      <c r="W167" s="212"/>
      <c r="X167" s="212"/>
      <c r="Y167" s="212"/>
      <c r="Z167" s="212"/>
      <c r="AA167" s="218"/>
      <c r="AB167" s="212"/>
      <c r="AC167" s="212"/>
      <c r="AD167" s="212"/>
      <c r="AE167" s="212"/>
      <c r="AF167" s="216"/>
    </row>
    <row r="168" spans="2:32" x14ac:dyDescent="0.3">
      <c r="B168" s="352">
        <v>5168.05</v>
      </c>
      <c r="C168" s="212">
        <v>44</v>
      </c>
      <c r="D168" s="212">
        <v>175</v>
      </c>
      <c r="E168" s="353">
        <v>108.04585268792191</v>
      </c>
      <c r="F168" s="212">
        <v>30</v>
      </c>
      <c r="G168" s="212" t="s">
        <v>461</v>
      </c>
      <c r="H168" s="354">
        <v>4436.8465069491267</v>
      </c>
      <c r="J168" s="218"/>
      <c r="K168" s="212"/>
      <c r="L168" s="212"/>
      <c r="M168" s="212"/>
      <c r="N168" s="212"/>
      <c r="O168" s="212"/>
      <c r="P168" s="212"/>
      <c r="Q168" s="212"/>
      <c r="R168" s="212"/>
      <c r="S168" s="212"/>
      <c r="T168" s="212"/>
      <c r="U168" s="212"/>
      <c r="V168" s="212"/>
      <c r="W168" s="212"/>
      <c r="X168" s="212"/>
      <c r="Y168" s="212"/>
      <c r="Z168" s="212"/>
      <c r="AA168" s="218"/>
      <c r="AB168" s="212"/>
      <c r="AC168" s="212"/>
      <c r="AD168" s="212"/>
      <c r="AE168" s="212"/>
      <c r="AF168" s="216"/>
    </row>
    <row r="169" spans="2:32" x14ac:dyDescent="0.3">
      <c r="B169" s="352">
        <v>10068.59</v>
      </c>
      <c r="C169" s="212">
        <v>37</v>
      </c>
      <c r="D169" s="212">
        <v>1050</v>
      </c>
      <c r="E169" s="353">
        <v>175.45873600205724</v>
      </c>
      <c r="F169" s="212">
        <v>38</v>
      </c>
      <c r="G169" s="212" t="s">
        <v>469</v>
      </c>
      <c r="H169" s="354">
        <v>9682.0444622991836</v>
      </c>
      <c r="J169" s="218"/>
      <c r="K169" s="212"/>
      <c r="L169" s="212"/>
      <c r="M169" s="212"/>
      <c r="N169" s="212"/>
      <c r="O169" s="212"/>
      <c r="P169" s="212"/>
      <c r="Q169" s="212"/>
      <c r="R169" s="212"/>
      <c r="S169" s="212"/>
      <c r="T169" s="212"/>
      <c r="U169" s="212"/>
      <c r="V169" s="212"/>
      <c r="W169" s="212"/>
      <c r="X169" s="212"/>
      <c r="Y169" s="212"/>
      <c r="Z169" s="212"/>
      <c r="AA169" s="218"/>
      <c r="AB169" s="212"/>
      <c r="AC169" s="212"/>
      <c r="AD169" s="212"/>
      <c r="AE169" s="212"/>
      <c r="AF169" s="216"/>
    </row>
    <row r="170" spans="2:32" x14ac:dyDescent="0.3">
      <c r="B170" s="352">
        <v>10578.33</v>
      </c>
      <c r="C170" s="212">
        <v>41</v>
      </c>
      <c r="D170" s="212">
        <v>3500</v>
      </c>
      <c r="E170" s="353">
        <v>506.61070949227911</v>
      </c>
      <c r="F170" s="212">
        <v>10</v>
      </c>
      <c r="G170" s="212" t="s">
        <v>461</v>
      </c>
      <c r="H170" s="354">
        <v>9841.4072030594562</v>
      </c>
      <c r="J170" s="218"/>
      <c r="K170" s="212"/>
      <c r="L170" s="212"/>
      <c r="M170" s="212"/>
      <c r="N170" s="212"/>
      <c r="O170" s="212"/>
      <c r="P170" s="212"/>
      <c r="Q170" s="212"/>
      <c r="R170" s="212"/>
      <c r="S170" s="212"/>
      <c r="T170" s="212"/>
      <c r="U170" s="212"/>
      <c r="V170" s="212"/>
      <c r="W170" s="212"/>
      <c r="X170" s="212"/>
      <c r="Y170" s="212"/>
      <c r="Z170" s="212"/>
      <c r="AA170" s="218"/>
      <c r="AB170" s="212"/>
      <c r="AC170" s="212"/>
      <c r="AD170" s="212"/>
      <c r="AE170" s="212"/>
      <c r="AF170" s="216"/>
    </row>
    <row r="171" spans="2:32" x14ac:dyDescent="0.3">
      <c r="B171" s="352">
        <v>29708.39</v>
      </c>
      <c r="C171" s="212">
        <v>53</v>
      </c>
      <c r="D171" s="212">
        <v>1750</v>
      </c>
      <c r="E171" s="353">
        <v>891.36666900611056</v>
      </c>
      <c r="F171" s="212">
        <v>26</v>
      </c>
      <c r="G171" s="212" t="s">
        <v>461</v>
      </c>
      <c r="H171" s="354">
        <v>28661.031458684502</v>
      </c>
      <c r="J171" s="218"/>
      <c r="K171" s="212"/>
      <c r="L171" s="212"/>
      <c r="M171" s="212"/>
      <c r="N171" s="212"/>
      <c r="O171" s="212"/>
      <c r="P171" s="212"/>
      <c r="Q171" s="212"/>
      <c r="R171" s="212"/>
      <c r="S171" s="212"/>
      <c r="T171" s="212"/>
      <c r="U171" s="212"/>
      <c r="V171" s="212"/>
      <c r="W171" s="212"/>
      <c r="X171" s="212"/>
      <c r="Y171" s="212"/>
      <c r="Z171" s="212"/>
      <c r="AA171" s="218"/>
      <c r="AB171" s="212"/>
      <c r="AC171" s="212"/>
      <c r="AD171" s="212"/>
      <c r="AE171" s="212"/>
      <c r="AF171" s="216"/>
    </row>
    <row r="172" spans="2:32" x14ac:dyDescent="0.3">
      <c r="B172" s="352">
        <v>4542.75</v>
      </c>
      <c r="C172" s="212">
        <v>28</v>
      </c>
      <c r="D172" s="212">
        <v>1050</v>
      </c>
      <c r="E172" s="353">
        <v>120.05412847780897</v>
      </c>
      <c r="F172" s="212">
        <v>32</v>
      </c>
      <c r="G172" s="212" t="s">
        <v>461</v>
      </c>
      <c r="H172" s="354">
        <v>3952.9659300198177</v>
      </c>
      <c r="J172" s="218"/>
      <c r="K172" s="212"/>
      <c r="L172" s="212"/>
      <c r="M172" s="212"/>
      <c r="N172" s="212"/>
      <c r="O172" s="212"/>
      <c r="P172" s="212"/>
      <c r="Q172" s="212"/>
      <c r="R172" s="212"/>
      <c r="S172" s="212"/>
      <c r="T172" s="212"/>
      <c r="U172" s="212"/>
      <c r="V172" s="212"/>
      <c r="W172" s="212"/>
      <c r="X172" s="212"/>
      <c r="Y172" s="212"/>
      <c r="Z172" s="212"/>
      <c r="AA172" s="218"/>
      <c r="AB172" s="212"/>
      <c r="AC172" s="212"/>
      <c r="AD172" s="212"/>
      <c r="AE172" s="212"/>
      <c r="AF172" s="216"/>
    </row>
    <row r="173" spans="2:32" x14ac:dyDescent="0.3">
      <c r="B173" s="352">
        <v>44134.71</v>
      </c>
      <c r="C173" s="212">
        <v>44</v>
      </c>
      <c r="D173" s="212">
        <v>2841.1914999999999</v>
      </c>
      <c r="E173" s="353">
        <v>452.35945499011308</v>
      </c>
      <c r="F173" s="212">
        <v>31</v>
      </c>
      <c r="G173" s="212" t="s">
        <v>461</v>
      </c>
      <c r="H173" s="354">
        <v>43250.965428118667</v>
      </c>
      <c r="J173" s="218"/>
      <c r="K173" s="212"/>
      <c r="L173" s="212"/>
      <c r="M173" s="212"/>
      <c r="N173" s="212"/>
      <c r="O173" s="212"/>
      <c r="P173" s="212"/>
      <c r="Q173" s="212"/>
      <c r="R173" s="212"/>
      <c r="S173" s="212"/>
      <c r="T173" s="212"/>
      <c r="U173" s="212"/>
      <c r="V173" s="212"/>
      <c r="W173" s="212"/>
      <c r="X173" s="212"/>
      <c r="Y173" s="212"/>
      <c r="Z173" s="212"/>
      <c r="AA173" s="218"/>
      <c r="AB173" s="212"/>
      <c r="AC173" s="212"/>
      <c r="AD173" s="212"/>
      <c r="AE173" s="212"/>
      <c r="AF173" s="216"/>
    </row>
    <row r="174" spans="2:32" x14ac:dyDescent="0.3">
      <c r="B174" s="352">
        <v>9307.64</v>
      </c>
      <c r="C174" s="212">
        <v>34</v>
      </c>
      <c r="D174" s="212">
        <v>1050</v>
      </c>
      <c r="E174" s="353">
        <v>157.31051927185018</v>
      </c>
      <c r="F174" s="212">
        <v>50</v>
      </c>
      <c r="G174" s="212" t="s">
        <v>461</v>
      </c>
      <c r="H174" s="354">
        <v>8506.6115275632401</v>
      </c>
      <c r="J174" s="218"/>
      <c r="K174" s="212"/>
      <c r="L174" s="212"/>
      <c r="M174" s="212"/>
      <c r="N174" s="212"/>
      <c r="O174" s="212"/>
      <c r="P174" s="212"/>
      <c r="Q174" s="212"/>
      <c r="R174" s="212"/>
      <c r="S174" s="212"/>
      <c r="T174" s="212"/>
      <c r="U174" s="212"/>
      <c r="V174" s="212"/>
      <c r="W174" s="212"/>
      <c r="X174" s="212"/>
      <c r="Y174" s="212"/>
      <c r="Z174" s="212"/>
      <c r="AA174" s="218"/>
      <c r="AB174" s="212"/>
      <c r="AC174" s="212"/>
      <c r="AD174" s="212"/>
      <c r="AE174" s="212"/>
      <c r="AF174" s="216"/>
    </row>
    <row r="175" spans="2:32" x14ac:dyDescent="0.3">
      <c r="B175" s="352">
        <v>5922.55</v>
      </c>
      <c r="C175" s="212">
        <v>27</v>
      </c>
      <c r="D175" s="212">
        <v>1925</v>
      </c>
      <c r="E175" s="353">
        <v>134.40704345149123</v>
      </c>
      <c r="F175" s="212">
        <v>50</v>
      </c>
      <c r="G175" s="212" t="s">
        <v>461</v>
      </c>
      <c r="H175" s="354">
        <v>4721.6842428069594</v>
      </c>
      <c r="J175" s="218"/>
      <c r="K175" s="212"/>
      <c r="L175" s="212"/>
      <c r="M175" s="212"/>
      <c r="N175" s="212"/>
      <c r="O175" s="212"/>
      <c r="P175" s="212"/>
      <c r="Q175" s="212"/>
      <c r="R175" s="212"/>
      <c r="S175" s="212"/>
      <c r="T175" s="212"/>
      <c r="U175" s="212"/>
      <c r="V175" s="212"/>
      <c r="W175" s="212"/>
      <c r="X175" s="212"/>
      <c r="Y175" s="212"/>
      <c r="Z175" s="212"/>
      <c r="AA175" s="218"/>
      <c r="AB175" s="212"/>
      <c r="AC175" s="212"/>
      <c r="AD175" s="212"/>
      <c r="AE175" s="212"/>
      <c r="AF175" s="216"/>
    </row>
    <row r="176" spans="2:32" x14ac:dyDescent="0.3">
      <c r="B176" s="352">
        <v>31824.05</v>
      </c>
      <c r="C176" s="212">
        <v>44</v>
      </c>
      <c r="D176" s="212">
        <v>2899.4784</v>
      </c>
      <c r="E176" s="353">
        <v>559.92858455698081</v>
      </c>
      <c r="F176" s="212">
        <v>37</v>
      </c>
      <c r="G176" s="212" t="s">
        <v>461</v>
      </c>
      <c r="H176" s="354">
        <v>30924.649872727376</v>
      </c>
      <c r="J176" s="218"/>
      <c r="K176" s="212"/>
      <c r="L176" s="212"/>
      <c r="M176" s="212"/>
      <c r="N176" s="212"/>
      <c r="O176" s="212"/>
      <c r="P176" s="212"/>
      <c r="Q176" s="212"/>
      <c r="R176" s="212"/>
      <c r="S176" s="212"/>
      <c r="T176" s="212"/>
      <c r="U176" s="212"/>
      <c r="V176" s="212"/>
      <c r="W176" s="212"/>
      <c r="X176" s="212"/>
      <c r="Y176" s="212"/>
      <c r="Z176" s="212"/>
      <c r="AA176" s="218"/>
      <c r="AB176" s="212"/>
      <c r="AC176" s="212"/>
      <c r="AD176" s="212"/>
      <c r="AE176" s="212"/>
      <c r="AF176" s="216"/>
    </row>
    <row r="177" spans="2:32" x14ac:dyDescent="0.3">
      <c r="B177" s="352">
        <v>5884.82</v>
      </c>
      <c r="C177" s="212">
        <v>25</v>
      </c>
      <c r="D177" s="212">
        <v>2800</v>
      </c>
      <c r="E177" s="353">
        <v>322.02525246837189</v>
      </c>
      <c r="F177" s="212">
        <v>50</v>
      </c>
      <c r="G177" s="212" t="s">
        <v>461</v>
      </c>
      <c r="H177" s="354">
        <v>5069.7172002661282</v>
      </c>
      <c r="J177" s="218"/>
      <c r="K177" s="212"/>
      <c r="L177" s="212"/>
      <c r="M177" s="212"/>
      <c r="N177" s="212"/>
      <c r="O177" s="212"/>
      <c r="P177" s="212"/>
      <c r="Q177" s="212"/>
      <c r="R177" s="212"/>
      <c r="S177" s="212"/>
      <c r="T177" s="212"/>
      <c r="U177" s="212"/>
      <c r="V177" s="212"/>
      <c r="W177" s="212"/>
      <c r="X177" s="212"/>
      <c r="Y177" s="212"/>
      <c r="Z177" s="212"/>
      <c r="AA177" s="218"/>
      <c r="AB177" s="212"/>
      <c r="AC177" s="212"/>
      <c r="AD177" s="212"/>
      <c r="AE177" s="212"/>
      <c r="AF177" s="216"/>
    </row>
    <row r="178" spans="2:32" x14ac:dyDescent="0.3">
      <c r="B178" s="352">
        <v>12698.14</v>
      </c>
      <c r="C178" s="212">
        <v>29</v>
      </c>
      <c r="D178" s="212">
        <v>2800</v>
      </c>
      <c r="E178" s="353">
        <v>326.7741768241645</v>
      </c>
      <c r="F178" s="212">
        <v>31</v>
      </c>
      <c r="G178" s="212" t="s">
        <v>461</v>
      </c>
      <c r="H178" s="354">
        <v>12023.913450391727</v>
      </c>
      <c r="J178" s="218"/>
      <c r="K178" s="212"/>
      <c r="L178" s="212"/>
      <c r="M178" s="212"/>
      <c r="N178" s="212"/>
      <c r="O178" s="212"/>
      <c r="P178" s="212"/>
      <c r="Q178" s="212"/>
      <c r="R178" s="212"/>
      <c r="S178" s="212"/>
      <c r="T178" s="212"/>
      <c r="U178" s="212"/>
      <c r="V178" s="212"/>
      <c r="W178" s="212"/>
      <c r="X178" s="212"/>
      <c r="Y178" s="212"/>
      <c r="Z178" s="212"/>
      <c r="AA178" s="218"/>
      <c r="AB178" s="212"/>
      <c r="AC178" s="212"/>
      <c r="AD178" s="212"/>
      <c r="AE178" s="212"/>
      <c r="AF178" s="216"/>
    </row>
    <row r="179" spans="2:32" x14ac:dyDescent="0.3">
      <c r="B179" s="352">
        <v>14278.36</v>
      </c>
      <c r="C179" s="212">
        <v>26</v>
      </c>
      <c r="D179" s="212">
        <v>5495</v>
      </c>
      <c r="E179" s="353">
        <v>353.18660108304243</v>
      </c>
      <c r="F179" s="212">
        <v>49</v>
      </c>
      <c r="G179" s="212" t="s">
        <v>461</v>
      </c>
      <c r="H179" s="354">
        <v>13048.177537516245</v>
      </c>
      <c r="J179" s="218"/>
      <c r="K179" s="212"/>
      <c r="L179" s="212"/>
      <c r="M179" s="212"/>
      <c r="N179" s="212"/>
      <c r="O179" s="212"/>
      <c r="P179" s="212"/>
      <c r="Q179" s="212"/>
      <c r="R179" s="212"/>
      <c r="S179" s="212"/>
      <c r="T179" s="212"/>
      <c r="U179" s="212"/>
      <c r="V179" s="212"/>
      <c r="W179" s="212"/>
      <c r="X179" s="212"/>
      <c r="Y179" s="212"/>
      <c r="Z179" s="212"/>
      <c r="AA179" s="218"/>
      <c r="AB179" s="212"/>
      <c r="AC179" s="212"/>
      <c r="AD179" s="212"/>
      <c r="AE179" s="212"/>
      <c r="AF179" s="216"/>
    </row>
    <row r="180" spans="2:32" x14ac:dyDescent="0.3">
      <c r="B180" s="352">
        <v>4046.2</v>
      </c>
      <c r="C180" s="212">
        <v>30</v>
      </c>
      <c r="D180" s="212">
        <v>1050</v>
      </c>
      <c r="E180" s="353">
        <v>77.512982710365705</v>
      </c>
      <c r="F180" s="212">
        <v>50</v>
      </c>
      <c r="G180" s="212" t="s">
        <v>461</v>
      </c>
      <c r="H180" s="354">
        <v>2883.4401973898393</v>
      </c>
      <c r="J180" s="218"/>
      <c r="K180" s="212"/>
      <c r="L180" s="212"/>
      <c r="M180" s="212"/>
      <c r="N180" s="212"/>
      <c r="O180" s="212"/>
      <c r="P180" s="212"/>
      <c r="Q180" s="212"/>
      <c r="R180" s="212"/>
      <c r="S180" s="212"/>
      <c r="T180" s="212"/>
      <c r="U180" s="212"/>
      <c r="V180" s="212"/>
      <c r="W180" s="212"/>
      <c r="X180" s="212"/>
      <c r="Y180" s="212"/>
      <c r="Z180" s="212"/>
      <c r="AA180" s="218"/>
      <c r="AB180" s="212"/>
      <c r="AC180" s="212"/>
      <c r="AD180" s="212"/>
      <c r="AE180" s="212"/>
      <c r="AF180" s="216"/>
    </row>
    <row r="181" spans="2:32" x14ac:dyDescent="0.3">
      <c r="B181" s="352">
        <v>5122.72</v>
      </c>
      <c r="C181" s="212">
        <v>23</v>
      </c>
      <c r="D181" s="212">
        <v>1950.4275</v>
      </c>
      <c r="E181" s="353">
        <v>143.55869962894261</v>
      </c>
      <c r="F181" s="212">
        <v>50</v>
      </c>
      <c r="G181" s="212" t="s">
        <v>461</v>
      </c>
      <c r="H181" s="354">
        <v>4056.5933537650139</v>
      </c>
      <c r="J181" s="218"/>
      <c r="K181" s="212"/>
      <c r="L181" s="212"/>
      <c r="M181" s="212"/>
      <c r="N181" s="212"/>
      <c r="O181" s="212"/>
      <c r="P181" s="212"/>
      <c r="Q181" s="212"/>
      <c r="R181" s="212"/>
      <c r="S181" s="212"/>
      <c r="T181" s="212"/>
      <c r="U181" s="212"/>
      <c r="V181" s="212"/>
      <c r="W181" s="212"/>
      <c r="X181" s="212"/>
      <c r="Y181" s="212"/>
      <c r="Z181" s="212"/>
      <c r="AA181" s="218"/>
      <c r="AB181" s="212"/>
      <c r="AC181" s="212"/>
      <c r="AD181" s="212"/>
      <c r="AE181" s="212"/>
      <c r="AF181" s="216"/>
    </row>
    <row r="182" spans="2:32" x14ac:dyDescent="0.3">
      <c r="B182" s="352">
        <v>25831.37</v>
      </c>
      <c r="C182" s="212">
        <v>39</v>
      </c>
      <c r="D182" s="212">
        <v>3500</v>
      </c>
      <c r="E182" s="353">
        <v>420.01069303155538</v>
      </c>
      <c r="F182" s="212">
        <v>46</v>
      </c>
      <c r="G182" s="212" t="s">
        <v>461</v>
      </c>
      <c r="H182" s="354">
        <v>24757.555316458558</v>
      </c>
      <c r="J182" s="218"/>
      <c r="K182" s="212"/>
      <c r="L182" s="212"/>
      <c r="M182" s="212"/>
      <c r="N182" s="212"/>
      <c r="O182" s="212"/>
      <c r="P182" s="212"/>
      <c r="Q182" s="212"/>
      <c r="R182" s="212"/>
      <c r="S182" s="212"/>
      <c r="T182" s="212"/>
      <c r="U182" s="212"/>
      <c r="V182" s="212"/>
      <c r="W182" s="212"/>
      <c r="X182" s="212"/>
      <c r="Y182" s="212"/>
      <c r="Z182" s="212"/>
      <c r="AA182" s="218"/>
      <c r="AB182" s="212"/>
      <c r="AC182" s="212"/>
      <c r="AD182" s="212"/>
      <c r="AE182" s="212"/>
      <c r="AF182" s="216"/>
    </row>
    <row r="183" spans="2:32" x14ac:dyDescent="0.3">
      <c r="B183" s="352">
        <v>6538.52</v>
      </c>
      <c r="C183" s="212">
        <v>40</v>
      </c>
      <c r="D183" s="212">
        <v>1050</v>
      </c>
      <c r="E183" s="353">
        <v>139.48163567721519</v>
      </c>
      <c r="F183" s="212">
        <v>25</v>
      </c>
      <c r="G183" s="212" t="s">
        <v>461</v>
      </c>
      <c r="H183" s="354">
        <v>5804.4860776295172</v>
      </c>
      <c r="J183" s="218"/>
      <c r="K183" s="212"/>
      <c r="L183" s="212"/>
      <c r="M183" s="212"/>
      <c r="N183" s="212"/>
      <c r="O183" s="212"/>
      <c r="P183" s="212"/>
      <c r="Q183" s="212"/>
      <c r="R183" s="212"/>
      <c r="S183" s="212"/>
      <c r="T183" s="212"/>
      <c r="U183" s="212"/>
      <c r="V183" s="212"/>
      <c r="W183" s="212"/>
      <c r="X183" s="212"/>
      <c r="Y183" s="212"/>
      <c r="Z183" s="212"/>
      <c r="AA183" s="218"/>
      <c r="AB183" s="212"/>
      <c r="AC183" s="212"/>
      <c r="AD183" s="212"/>
      <c r="AE183" s="212"/>
      <c r="AF183" s="216"/>
    </row>
    <row r="184" spans="2:32" x14ac:dyDescent="0.3">
      <c r="B184" s="352">
        <v>11446.18</v>
      </c>
      <c r="C184" s="212">
        <v>32</v>
      </c>
      <c r="D184" s="212">
        <v>2800</v>
      </c>
      <c r="E184" s="353">
        <v>205.5410339724767</v>
      </c>
      <c r="F184" s="212">
        <v>48</v>
      </c>
      <c r="G184" s="212" t="s">
        <v>461</v>
      </c>
      <c r="H184" s="354">
        <v>10290.604271345021</v>
      </c>
      <c r="J184" s="218"/>
      <c r="K184" s="212"/>
      <c r="L184" s="212"/>
      <c r="M184" s="212"/>
      <c r="N184" s="212"/>
      <c r="O184" s="212"/>
      <c r="P184" s="212"/>
      <c r="Q184" s="212"/>
      <c r="R184" s="212"/>
      <c r="S184" s="212"/>
      <c r="T184" s="212"/>
      <c r="U184" s="212"/>
      <c r="V184" s="212"/>
      <c r="W184" s="212"/>
      <c r="X184" s="212"/>
      <c r="Y184" s="212"/>
      <c r="Z184" s="212"/>
      <c r="AA184" s="218"/>
      <c r="AB184" s="212"/>
      <c r="AC184" s="212"/>
      <c r="AD184" s="212"/>
      <c r="AE184" s="212"/>
      <c r="AF184" s="216"/>
    </row>
    <row r="185" spans="2:32" x14ac:dyDescent="0.3">
      <c r="B185" s="352">
        <v>12845.93</v>
      </c>
      <c r="C185" s="212">
        <v>32</v>
      </c>
      <c r="D185" s="212">
        <v>2800</v>
      </c>
      <c r="E185" s="353">
        <v>226.09424352010078</v>
      </c>
      <c r="F185" s="212">
        <v>50</v>
      </c>
      <c r="G185" s="212" t="s">
        <v>461</v>
      </c>
      <c r="H185" s="354">
        <v>11661.454848144922</v>
      </c>
      <c r="J185" s="218"/>
      <c r="K185" s="212"/>
      <c r="L185" s="212"/>
      <c r="M185" s="212"/>
      <c r="N185" s="212"/>
      <c r="O185" s="212"/>
      <c r="P185" s="212"/>
      <c r="Q185" s="212"/>
      <c r="R185" s="212"/>
      <c r="S185" s="212"/>
      <c r="T185" s="212"/>
      <c r="U185" s="212"/>
      <c r="V185" s="212"/>
      <c r="W185" s="212"/>
      <c r="X185" s="212"/>
      <c r="Y185" s="212"/>
      <c r="Z185" s="212"/>
      <c r="AA185" s="218"/>
      <c r="AB185" s="212"/>
      <c r="AC185" s="212"/>
      <c r="AD185" s="212"/>
      <c r="AE185" s="212"/>
      <c r="AF185" s="216"/>
    </row>
    <row r="186" spans="2:32" x14ac:dyDescent="0.3">
      <c r="B186" s="352">
        <v>10619.67</v>
      </c>
      <c r="C186" s="212">
        <v>33</v>
      </c>
      <c r="D186" s="212">
        <v>2800</v>
      </c>
      <c r="E186" s="353">
        <v>230.11960865773364</v>
      </c>
      <c r="F186" s="212">
        <v>30</v>
      </c>
      <c r="G186" s="212" t="s">
        <v>469</v>
      </c>
      <c r="H186" s="354">
        <v>10059.662482566253</v>
      </c>
      <c r="J186" s="218"/>
      <c r="K186" s="212"/>
      <c r="L186" s="212"/>
      <c r="M186" s="212"/>
      <c r="N186" s="212"/>
      <c r="O186" s="212"/>
      <c r="P186" s="212"/>
      <c r="Q186" s="212"/>
      <c r="R186" s="212"/>
      <c r="S186" s="212"/>
      <c r="T186" s="212"/>
      <c r="U186" s="212"/>
      <c r="V186" s="212"/>
      <c r="W186" s="212"/>
      <c r="X186" s="212"/>
      <c r="Y186" s="212"/>
      <c r="Z186" s="212"/>
      <c r="AA186" s="218"/>
      <c r="AB186" s="212"/>
      <c r="AC186" s="212"/>
      <c r="AD186" s="212"/>
      <c r="AE186" s="212"/>
      <c r="AF186" s="216"/>
    </row>
    <row r="187" spans="2:32" x14ac:dyDescent="0.3">
      <c r="B187" s="352">
        <v>14931.35</v>
      </c>
      <c r="C187" s="212">
        <v>37</v>
      </c>
      <c r="D187" s="212">
        <v>2800</v>
      </c>
      <c r="E187" s="353">
        <v>388.95577722505914</v>
      </c>
      <c r="F187" s="212">
        <v>37</v>
      </c>
      <c r="G187" s="212" t="s">
        <v>469</v>
      </c>
      <c r="H187" s="354">
        <v>14554.573250105526</v>
      </c>
      <c r="J187" s="218"/>
      <c r="K187" s="212"/>
      <c r="L187" s="212"/>
      <c r="M187" s="212"/>
      <c r="N187" s="212"/>
      <c r="O187" s="212"/>
      <c r="P187" s="212"/>
      <c r="Q187" s="212"/>
      <c r="R187" s="212"/>
      <c r="S187" s="212"/>
      <c r="T187" s="212"/>
      <c r="U187" s="212"/>
      <c r="V187" s="212"/>
      <c r="W187" s="212"/>
      <c r="X187" s="212"/>
      <c r="Y187" s="212"/>
      <c r="Z187" s="212"/>
      <c r="AA187" s="218"/>
      <c r="AB187" s="212"/>
      <c r="AC187" s="212"/>
      <c r="AD187" s="212"/>
      <c r="AE187" s="212"/>
      <c r="AF187" s="216"/>
    </row>
    <row r="188" spans="2:32" x14ac:dyDescent="0.3">
      <c r="B188" s="352">
        <v>232852.69</v>
      </c>
      <c r="C188" s="212">
        <v>41</v>
      </c>
      <c r="D188" s="212">
        <v>19248.88</v>
      </c>
      <c r="E188" s="353">
        <v>2016.3882249194321</v>
      </c>
      <c r="F188" s="212">
        <v>44</v>
      </c>
      <c r="G188" s="212" t="s">
        <v>461</v>
      </c>
      <c r="H188" s="354">
        <v>231405.8621281723</v>
      </c>
      <c r="J188" s="218"/>
      <c r="K188" s="212"/>
      <c r="L188" s="212"/>
      <c r="M188" s="212"/>
      <c r="N188" s="212"/>
      <c r="O188" s="212"/>
      <c r="P188" s="212"/>
      <c r="Q188" s="212"/>
      <c r="R188" s="212"/>
      <c r="S188" s="212"/>
      <c r="T188" s="212"/>
      <c r="U188" s="212"/>
      <c r="V188" s="212"/>
      <c r="W188" s="212"/>
      <c r="X188" s="212"/>
      <c r="Y188" s="212"/>
      <c r="Z188" s="212"/>
      <c r="AA188" s="218"/>
      <c r="AB188" s="212"/>
      <c r="AC188" s="212"/>
      <c r="AD188" s="212"/>
      <c r="AE188" s="212"/>
      <c r="AF188" s="216"/>
    </row>
    <row r="189" spans="2:32" x14ac:dyDescent="0.3">
      <c r="B189" s="352">
        <v>4245.0200000000004</v>
      </c>
      <c r="C189" s="212">
        <v>26</v>
      </c>
      <c r="D189" s="212">
        <v>1925</v>
      </c>
      <c r="E189" s="353">
        <v>167.8332480614956</v>
      </c>
      <c r="F189" s="212">
        <v>49</v>
      </c>
      <c r="G189" s="212" t="s">
        <v>461</v>
      </c>
      <c r="H189" s="354">
        <v>3339.4340841027652</v>
      </c>
      <c r="J189" s="218"/>
      <c r="K189" s="212"/>
      <c r="L189" s="212"/>
      <c r="M189" s="212"/>
      <c r="N189" s="212"/>
      <c r="O189" s="212"/>
      <c r="P189" s="212"/>
      <c r="Q189" s="212"/>
      <c r="R189" s="212"/>
      <c r="S189" s="212"/>
      <c r="T189" s="212"/>
      <c r="U189" s="212"/>
      <c r="V189" s="212"/>
      <c r="W189" s="212"/>
      <c r="X189" s="212"/>
      <c r="Y189" s="212"/>
      <c r="Z189" s="212"/>
      <c r="AA189" s="218"/>
      <c r="AB189" s="212"/>
      <c r="AC189" s="212"/>
      <c r="AD189" s="212"/>
      <c r="AE189" s="212"/>
      <c r="AF189" s="216"/>
    </row>
    <row r="190" spans="2:32" x14ac:dyDescent="0.3">
      <c r="B190" s="352">
        <v>4405.41</v>
      </c>
      <c r="C190" s="212">
        <v>31</v>
      </c>
      <c r="D190" s="212">
        <v>1050</v>
      </c>
      <c r="E190" s="353">
        <v>87.783942958901278</v>
      </c>
      <c r="F190" s="212">
        <v>44</v>
      </c>
      <c r="G190" s="212" t="s">
        <v>461</v>
      </c>
      <c r="H190" s="354">
        <v>3378.6142338445402</v>
      </c>
      <c r="J190" s="218"/>
      <c r="K190" s="212"/>
      <c r="L190" s="212"/>
      <c r="M190" s="212"/>
      <c r="N190" s="212"/>
      <c r="O190" s="212"/>
      <c r="P190" s="212"/>
      <c r="Q190" s="212"/>
      <c r="R190" s="212"/>
      <c r="S190" s="212"/>
      <c r="T190" s="212"/>
      <c r="U190" s="212"/>
      <c r="V190" s="212"/>
      <c r="W190" s="212"/>
      <c r="X190" s="212"/>
      <c r="Y190" s="212"/>
      <c r="Z190" s="212"/>
      <c r="AA190" s="218"/>
      <c r="AB190" s="212"/>
      <c r="AC190" s="212"/>
      <c r="AD190" s="212"/>
      <c r="AE190" s="212"/>
      <c r="AF190" s="216"/>
    </row>
    <row r="191" spans="2:32" x14ac:dyDescent="0.3">
      <c r="B191" s="352">
        <v>13313.09</v>
      </c>
      <c r="C191" s="212">
        <v>30</v>
      </c>
      <c r="D191" s="212">
        <v>2800</v>
      </c>
      <c r="E191" s="353">
        <v>181.8616446303603</v>
      </c>
      <c r="F191" s="212">
        <v>45</v>
      </c>
      <c r="G191" s="212" t="s">
        <v>461</v>
      </c>
      <c r="H191" s="354">
        <v>12074.730743090458</v>
      </c>
      <c r="J191" s="218"/>
      <c r="K191" s="212"/>
      <c r="L191" s="212"/>
      <c r="M191" s="212"/>
      <c r="N191" s="212"/>
      <c r="O191" s="212"/>
      <c r="P191" s="212"/>
      <c r="Q191" s="212"/>
      <c r="R191" s="212"/>
      <c r="S191" s="212"/>
      <c r="T191" s="212"/>
      <c r="U191" s="212"/>
      <c r="V191" s="212"/>
      <c r="W191" s="212"/>
      <c r="X191" s="212"/>
      <c r="Y191" s="212"/>
      <c r="Z191" s="212"/>
      <c r="AA191" s="218"/>
      <c r="AB191" s="212"/>
      <c r="AC191" s="212"/>
      <c r="AD191" s="212"/>
      <c r="AE191" s="212"/>
      <c r="AF191" s="216"/>
    </row>
    <row r="192" spans="2:32" x14ac:dyDescent="0.3">
      <c r="B192" s="352">
        <v>4417.8</v>
      </c>
      <c r="C192" s="212">
        <v>31</v>
      </c>
      <c r="D192" s="212">
        <v>1050</v>
      </c>
      <c r="E192" s="353">
        <v>79.803911794263783</v>
      </c>
      <c r="F192" s="212">
        <v>50</v>
      </c>
      <c r="G192" s="212" t="s">
        <v>461</v>
      </c>
      <c r="H192" s="354">
        <v>3273.8600667557321</v>
      </c>
      <c r="J192" s="218"/>
      <c r="K192" s="212"/>
      <c r="L192" s="212"/>
      <c r="M192" s="212"/>
      <c r="N192" s="212"/>
      <c r="O192" s="212"/>
      <c r="P192" s="212"/>
      <c r="Q192" s="212"/>
      <c r="R192" s="212"/>
      <c r="S192" s="212"/>
      <c r="T192" s="212"/>
      <c r="U192" s="212"/>
      <c r="V192" s="212"/>
      <c r="W192" s="212"/>
      <c r="X192" s="212"/>
      <c r="Y192" s="212"/>
      <c r="Z192" s="212"/>
      <c r="AA192" s="218"/>
      <c r="AB192" s="212"/>
      <c r="AC192" s="212"/>
      <c r="AD192" s="212"/>
      <c r="AE192" s="212"/>
      <c r="AF192" s="216"/>
    </row>
    <row r="193" spans="2:32" x14ac:dyDescent="0.3">
      <c r="B193" s="352">
        <v>32036.35</v>
      </c>
      <c r="C193" s="212">
        <v>37</v>
      </c>
      <c r="D193" s="212">
        <v>6686.1224499999998</v>
      </c>
      <c r="E193" s="353">
        <v>637.51608172007411</v>
      </c>
      <c r="F193" s="212">
        <v>30</v>
      </c>
      <c r="G193" s="212" t="s">
        <v>461</v>
      </c>
      <c r="H193" s="354">
        <v>31105.906558759732</v>
      </c>
      <c r="J193" s="218"/>
      <c r="K193" s="212"/>
      <c r="L193" s="212"/>
      <c r="M193" s="212"/>
      <c r="N193" s="212"/>
      <c r="O193" s="212"/>
      <c r="P193" s="212"/>
      <c r="Q193" s="212"/>
      <c r="R193" s="212"/>
      <c r="S193" s="212"/>
      <c r="T193" s="212"/>
      <c r="U193" s="212"/>
      <c r="V193" s="212"/>
      <c r="W193" s="212"/>
      <c r="X193" s="212"/>
      <c r="Y193" s="212"/>
      <c r="Z193" s="212"/>
      <c r="AA193" s="218"/>
      <c r="AB193" s="212"/>
      <c r="AC193" s="212"/>
      <c r="AD193" s="212"/>
      <c r="AE193" s="212"/>
      <c r="AF193" s="216"/>
    </row>
    <row r="194" spans="2:32" x14ac:dyDescent="0.3">
      <c r="B194" s="352">
        <v>10238.91</v>
      </c>
      <c r="C194" s="212">
        <v>28</v>
      </c>
      <c r="D194" s="212">
        <v>3172.3846000000003</v>
      </c>
      <c r="E194" s="353">
        <v>230.1940546517319</v>
      </c>
      <c r="F194" s="212">
        <v>47</v>
      </c>
      <c r="G194" s="212" t="s">
        <v>461</v>
      </c>
      <c r="H194" s="354">
        <v>9140.9859245222015</v>
      </c>
      <c r="J194" s="218"/>
      <c r="K194" s="212"/>
      <c r="L194" s="212"/>
      <c r="M194" s="212"/>
      <c r="N194" s="212"/>
      <c r="O194" s="212"/>
      <c r="P194" s="212"/>
      <c r="Q194" s="212"/>
      <c r="R194" s="212"/>
      <c r="S194" s="212"/>
      <c r="T194" s="212"/>
      <c r="U194" s="212"/>
      <c r="V194" s="212"/>
      <c r="W194" s="212"/>
      <c r="X194" s="212"/>
      <c r="Y194" s="212"/>
      <c r="Z194" s="212"/>
      <c r="AA194" s="218"/>
      <c r="AB194" s="212"/>
      <c r="AC194" s="212"/>
      <c r="AD194" s="212"/>
      <c r="AE194" s="212"/>
      <c r="AF194" s="216"/>
    </row>
    <row r="195" spans="2:32" x14ac:dyDescent="0.3">
      <c r="B195" s="352">
        <v>13831.8</v>
      </c>
      <c r="C195" s="212">
        <v>29</v>
      </c>
      <c r="D195" s="212">
        <v>2800</v>
      </c>
      <c r="E195" s="353">
        <v>197.96343293487351</v>
      </c>
      <c r="F195" s="212">
        <v>46</v>
      </c>
      <c r="G195" s="212" t="s">
        <v>461</v>
      </c>
      <c r="H195" s="354">
        <v>12676.519579595266</v>
      </c>
      <c r="J195" s="218"/>
      <c r="K195" s="212"/>
      <c r="L195" s="212"/>
      <c r="M195" s="212"/>
      <c r="N195" s="212"/>
      <c r="O195" s="212"/>
      <c r="P195" s="212"/>
      <c r="Q195" s="212"/>
      <c r="R195" s="212"/>
      <c r="S195" s="212"/>
      <c r="T195" s="212"/>
      <c r="U195" s="212"/>
      <c r="V195" s="212"/>
      <c r="W195" s="212"/>
      <c r="X195" s="212"/>
      <c r="Y195" s="212"/>
      <c r="Z195" s="212"/>
      <c r="AA195" s="218"/>
      <c r="AB195" s="212"/>
      <c r="AC195" s="212"/>
      <c r="AD195" s="212"/>
      <c r="AE195" s="212"/>
      <c r="AF195" s="216"/>
    </row>
    <row r="196" spans="2:32" x14ac:dyDescent="0.3">
      <c r="B196" s="352">
        <v>18449</v>
      </c>
      <c r="C196" s="212">
        <v>45</v>
      </c>
      <c r="D196" s="212">
        <v>1050</v>
      </c>
      <c r="E196" s="353">
        <v>166.82363489011763</v>
      </c>
      <c r="F196" s="212">
        <v>40</v>
      </c>
      <c r="G196" s="212" t="s">
        <v>461</v>
      </c>
      <c r="H196" s="354">
        <v>17439.960877204925</v>
      </c>
      <c r="J196" s="218"/>
      <c r="K196" s="212"/>
      <c r="L196" s="212"/>
      <c r="M196" s="212"/>
      <c r="N196" s="212"/>
      <c r="O196" s="212"/>
      <c r="P196" s="212"/>
      <c r="Q196" s="212"/>
      <c r="R196" s="212"/>
      <c r="S196" s="212"/>
      <c r="T196" s="212"/>
      <c r="U196" s="212"/>
      <c r="V196" s="212"/>
      <c r="W196" s="212"/>
      <c r="X196" s="212"/>
      <c r="Y196" s="212"/>
      <c r="Z196" s="212"/>
      <c r="AA196" s="218"/>
      <c r="AB196" s="212"/>
      <c r="AC196" s="212"/>
      <c r="AD196" s="212"/>
      <c r="AE196" s="212"/>
      <c r="AF196" s="216"/>
    </row>
    <row r="197" spans="2:32" x14ac:dyDescent="0.3">
      <c r="B197" s="352">
        <v>8730.69</v>
      </c>
      <c r="C197" s="212">
        <v>29</v>
      </c>
      <c r="D197" s="212">
        <v>2800</v>
      </c>
      <c r="E197" s="353">
        <v>255.51160356560339</v>
      </c>
      <c r="F197" s="212">
        <v>46</v>
      </c>
      <c r="G197" s="212" t="s">
        <v>461</v>
      </c>
      <c r="H197" s="354">
        <v>7756.791470321391</v>
      </c>
      <c r="J197" s="218"/>
      <c r="K197" s="212"/>
      <c r="L197" s="212"/>
      <c r="M197" s="212"/>
      <c r="N197" s="212"/>
      <c r="O197" s="212"/>
      <c r="P197" s="212"/>
      <c r="Q197" s="212"/>
      <c r="R197" s="212"/>
      <c r="S197" s="212"/>
      <c r="T197" s="212"/>
      <c r="U197" s="212"/>
      <c r="V197" s="212"/>
      <c r="W197" s="212"/>
      <c r="X197" s="212"/>
      <c r="Y197" s="212"/>
      <c r="Z197" s="212"/>
      <c r="AA197" s="218"/>
      <c r="AB197" s="212"/>
      <c r="AC197" s="212"/>
      <c r="AD197" s="212"/>
      <c r="AE197" s="212"/>
      <c r="AF197" s="216"/>
    </row>
    <row r="198" spans="2:32" x14ac:dyDescent="0.3">
      <c r="B198" s="352">
        <v>10999.03</v>
      </c>
      <c r="C198" s="212">
        <v>29</v>
      </c>
      <c r="D198" s="212">
        <v>2800</v>
      </c>
      <c r="E198" s="353">
        <v>226.92770587274345</v>
      </c>
      <c r="F198" s="212">
        <v>50</v>
      </c>
      <c r="G198" s="212" t="s">
        <v>461</v>
      </c>
      <c r="H198" s="354">
        <v>9887.1340950636622</v>
      </c>
      <c r="J198" s="218"/>
      <c r="K198" s="212"/>
      <c r="L198" s="212"/>
      <c r="M198" s="212"/>
      <c r="N198" s="212"/>
      <c r="O198" s="212"/>
      <c r="P198" s="212"/>
      <c r="Q198" s="212"/>
      <c r="R198" s="212"/>
      <c r="S198" s="212"/>
      <c r="T198" s="212"/>
      <c r="U198" s="212"/>
      <c r="V198" s="212"/>
      <c r="W198" s="212"/>
      <c r="X198" s="212"/>
      <c r="Y198" s="212"/>
      <c r="Z198" s="212"/>
      <c r="AA198" s="218"/>
      <c r="AB198" s="212"/>
      <c r="AC198" s="212"/>
      <c r="AD198" s="212"/>
      <c r="AE198" s="212"/>
      <c r="AF198" s="216"/>
    </row>
    <row r="199" spans="2:32" x14ac:dyDescent="0.3">
      <c r="B199" s="352">
        <v>7773.3</v>
      </c>
      <c r="C199" s="212">
        <v>29</v>
      </c>
      <c r="D199" s="212">
        <v>1750</v>
      </c>
      <c r="E199" s="353">
        <v>112.47963015407484</v>
      </c>
      <c r="F199" s="212">
        <v>46</v>
      </c>
      <c r="G199" s="212" t="s">
        <v>461</v>
      </c>
      <c r="H199" s="354">
        <v>6596.6033420465164</v>
      </c>
      <c r="J199" s="218"/>
      <c r="K199" s="212"/>
      <c r="L199" s="212"/>
      <c r="M199" s="212"/>
      <c r="N199" s="212"/>
      <c r="O199" s="212"/>
      <c r="P199" s="212"/>
      <c r="Q199" s="212"/>
      <c r="R199" s="212"/>
      <c r="S199" s="212"/>
      <c r="T199" s="212"/>
      <c r="U199" s="212"/>
      <c r="V199" s="212"/>
      <c r="W199" s="212"/>
      <c r="X199" s="212"/>
      <c r="Y199" s="212"/>
      <c r="Z199" s="212"/>
      <c r="AA199" s="218"/>
      <c r="AB199" s="212"/>
      <c r="AC199" s="212"/>
      <c r="AD199" s="212"/>
      <c r="AE199" s="212"/>
      <c r="AF199" s="216"/>
    </row>
    <row r="200" spans="2:32" x14ac:dyDescent="0.3">
      <c r="B200" s="352">
        <v>3081.24</v>
      </c>
      <c r="C200" s="212">
        <v>26</v>
      </c>
      <c r="D200" s="212">
        <v>1050</v>
      </c>
      <c r="E200" s="353">
        <v>72.549288806164085</v>
      </c>
      <c r="F200" s="212">
        <v>50</v>
      </c>
      <c r="G200" s="212" t="s">
        <v>461</v>
      </c>
      <c r="H200" s="354">
        <v>1921.1145438266808</v>
      </c>
      <c r="J200" s="218"/>
      <c r="K200" s="212"/>
      <c r="L200" s="212"/>
      <c r="M200" s="212"/>
      <c r="N200" s="212"/>
      <c r="O200" s="212"/>
      <c r="P200" s="212"/>
      <c r="Q200" s="212"/>
      <c r="R200" s="212"/>
      <c r="S200" s="212"/>
      <c r="T200" s="212"/>
      <c r="U200" s="212"/>
      <c r="V200" s="212"/>
      <c r="W200" s="212"/>
      <c r="X200" s="212"/>
      <c r="Y200" s="212"/>
      <c r="Z200" s="212"/>
      <c r="AA200" s="218"/>
      <c r="AB200" s="212"/>
      <c r="AC200" s="212"/>
      <c r="AD200" s="212"/>
      <c r="AE200" s="212"/>
      <c r="AF200" s="216"/>
    </row>
    <row r="201" spans="2:32" x14ac:dyDescent="0.3">
      <c r="B201" s="352">
        <v>5479.24</v>
      </c>
      <c r="C201" s="212">
        <v>34</v>
      </c>
      <c r="D201" s="212">
        <v>1050</v>
      </c>
      <c r="E201" s="353">
        <v>92.599277646432142</v>
      </c>
      <c r="F201" s="212">
        <v>46</v>
      </c>
      <c r="G201" s="212" t="s">
        <v>461</v>
      </c>
      <c r="H201" s="354">
        <v>4401.3356289696394</v>
      </c>
      <c r="J201" s="218"/>
      <c r="K201" s="212"/>
      <c r="L201" s="212"/>
      <c r="M201" s="212"/>
      <c r="N201" s="212"/>
      <c r="O201" s="212"/>
      <c r="P201" s="212"/>
      <c r="Q201" s="212"/>
      <c r="R201" s="212"/>
      <c r="S201" s="212"/>
      <c r="T201" s="212"/>
      <c r="U201" s="212"/>
      <c r="V201" s="212"/>
      <c r="W201" s="212"/>
      <c r="X201" s="212"/>
      <c r="Y201" s="212"/>
      <c r="Z201" s="212"/>
      <c r="AA201" s="218"/>
      <c r="AB201" s="212"/>
      <c r="AC201" s="212"/>
      <c r="AD201" s="212"/>
      <c r="AE201" s="212"/>
      <c r="AF201" s="216"/>
    </row>
    <row r="202" spans="2:32" x14ac:dyDescent="0.3">
      <c r="B202" s="352">
        <v>26994.59</v>
      </c>
      <c r="C202" s="212">
        <v>48</v>
      </c>
      <c r="D202" s="212">
        <v>1293.2486000000001</v>
      </c>
      <c r="E202" s="353">
        <v>271.3289292421091</v>
      </c>
      <c r="F202" s="212">
        <v>37</v>
      </c>
      <c r="G202" s="212" t="s">
        <v>461</v>
      </c>
      <c r="H202" s="354">
        <v>26055.54434886805</v>
      </c>
      <c r="J202" s="218"/>
      <c r="K202" s="212"/>
      <c r="L202" s="212"/>
      <c r="M202" s="212"/>
      <c r="N202" s="212"/>
      <c r="O202" s="212"/>
      <c r="P202" s="212"/>
      <c r="Q202" s="212"/>
      <c r="R202" s="212"/>
      <c r="S202" s="212"/>
      <c r="T202" s="212"/>
      <c r="U202" s="212"/>
      <c r="V202" s="212"/>
      <c r="W202" s="212"/>
      <c r="X202" s="212"/>
      <c r="Y202" s="212"/>
      <c r="Z202" s="212"/>
      <c r="AA202" s="218"/>
      <c r="AB202" s="212"/>
      <c r="AC202" s="212"/>
      <c r="AD202" s="212"/>
      <c r="AE202" s="212"/>
      <c r="AF202" s="216"/>
    </row>
    <row r="203" spans="2:32" x14ac:dyDescent="0.3">
      <c r="B203" s="352">
        <v>26374.639999999999</v>
      </c>
      <c r="C203" s="212">
        <v>30</v>
      </c>
      <c r="D203" s="212">
        <v>4900</v>
      </c>
      <c r="E203" s="353">
        <v>342.12626851471759</v>
      </c>
      <c r="F203" s="212">
        <v>50</v>
      </c>
      <c r="G203" s="212" t="s">
        <v>461</v>
      </c>
      <c r="H203" s="354">
        <v>25142.812440636757</v>
      </c>
      <c r="J203" s="218"/>
      <c r="K203" s="212"/>
      <c r="L203" s="212"/>
      <c r="M203" s="212"/>
      <c r="N203" s="212"/>
      <c r="O203" s="212"/>
      <c r="P203" s="212"/>
      <c r="Q203" s="212"/>
      <c r="R203" s="212"/>
      <c r="S203" s="212"/>
      <c r="T203" s="212"/>
      <c r="U203" s="212"/>
      <c r="V203" s="212"/>
      <c r="W203" s="212"/>
      <c r="X203" s="212"/>
      <c r="Y203" s="212"/>
      <c r="Z203" s="212"/>
      <c r="AA203" s="218"/>
      <c r="AB203" s="212"/>
      <c r="AC203" s="212"/>
      <c r="AD203" s="212"/>
      <c r="AE203" s="212"/>
      <c r="AF203" s="216"/>
    </row>
    <row r="204" spans="2:32" x14ac:dyDescent="0.3">
      <c r="B204" s="352">
        <v>7225.74</v>
      </c>
      <c r="C204" s="212">
        <v>28</v>
      </c>
      <c r="D204" s="212">
        <v>2884.28</v>
      </c>
      <c r="E204" s="353">
        <v>276.98445804084781</v>
      </c>
      <c r="F204" s="212">
        <v>50</v>
      </c>
      <c r="G204" s="212" t="s">
        <v>469</v>
      </c>
      <c r="H204" s="354">
        <v>6527.5019412792635</v>
      </c>
      <c r="J204" s="218"/>
      <c r="K204" s="212"/>
      <c r="L204" s="212"/>
      <c r="M204" s="212"/>
      <c r="N204" s="212"/>
      <c r="O204" s="212"/>
      <c r="P204" s="212"/>
      <c r="Q204" s="212"/>
      <c r="R204" s="212"/>
      <c r="S204" s="212"/>
      <c r="T204" s="212"/>
      <c r="U204" s="212"/>
      <c r="V204" s="212"/>
      <c r="W204" s="212"/>
      <c r="X204" s="212"/>
      <c r="Y204" s="212"/>
      <c r="Z204" s="212"/>
      <c r="AA204" s="218"/>
      <c r="AB204" s="212"/>
      <c r="AC204" s="212"/>
      <c r="AD204" s="212"/>
      <c r="AE204" s="212"/>
      <c r="AF204" s="216"/>
    </row>
    <row r="205" spans="2:32" x14ac:dyDescent="0.3">
      <c r="B205" s="352">
        <v>22881.09</v>
      </c>
      <c r="C205" s="212">
        <v>24</v>
      </c>
      <c r="D205" s="212">
        <v>9901.7099999999991</v>
      </c>
      <c r="E205" s="353">
        <v>616.17322484684439</v>
      </c>
      <c r="F205" s="212">
        <v>50</v>
      </c>
      <c r="G205" s="212" t="s">
        <v>461</v>
      </c>
      <c r="H205" s="354">
        <v>21613.745850862153</v>
      </c>
      <c r="J205" s="218"/>
      <c r="K205" s="212"/>
      <c r="L205" s="212"/>
      <c r="M205" s="212"/>
      <c r="N205" s="212"/>
      <c r="O205" s="212"/>
      <c r="P205" s="212"/>
      <c r="Q205" s="212"/>
      <c r="R205" s="212"/>
      <c r="S205" s="212"/>
      <c r="T205" s="212"/>
      <c r="U205" s="212"/>
      <c r="V205" s="212"/>
      <c r="W205" s="212"/>
      <c r="X205" s="212"/>
      <c r="Y205" s="212"/>
      <c r="Z205" s="212"/>
      <c r="AA205" s="218"/>
      <c r="AB205" s="212"/>
      <c r="AC205" s="212"/>
      <c r="AD205" s="212"/>
      <c r="AE205" s="212"/>
      <c r="AF205" s="216"/>
    </row>
    <row r="206" spans="2:32" x14ac:dyDescent="0.3">
      <c r="B206" s="352">
        <v>28291.99</v>
      </c>
      <c r="C206" s="212">
        <v>39</v>
      </c>
      <c r="D206" s="212">
        <v>2800</v>
      </c>
      <c r="E206" s="353">
        <v>277.14152322146293</v>
      </c>
      <c r="F206" s="212">
        <v>36</v>
      </c>
      <c r="G206" s="212" t="s">
        <v>461</v>
      </c>
      <c r="H206" s="354">
        <v>27279.185485129379</v>
      </c>
      <c r="J206" s="218"/>
      <c r="K206" s="212"/>
      <c r="L206" s="212"/>
      <c r="M206" s="212"/>
      <c r="N206" s="212"/>
      <c r="O206" s="212"/>
      <c r="P206" s="212"/>
      <c r="Q206" s="212"/>
      <c r="R206" s="212"/>
      <c r="S206" s="212"/>
      <c r="T206" s="212"/>
      <c r="U206" s="212"/>
      <c r="V206" s="212"/>
      <c r="W206" s="212"/>
      <c r="X206" s="212"/>
      <c r="Y206" s="212"/>
      <c r="Z206" s="212"/>
      <c r="AA206" s="218"/>
      <c r="AB206" s="212"/>
      <c r="AC206" s="212"/>
      <c r="AD206" s="212"/>
      <c r="AE206" s="212"/>
      <c r="AF206" s="216"/>
    </row>
    <row r="207" spans="2:32" x14ac:dyDescent="0.3">
      <c r="B207" s="352">
        <v>7345.63</v>
      </c>
      <c r="C207" s="212">
        <v>34</v>
      </c>
      <c r="D207" s="212">
        <v>1050</v>
      </c>
      <c r="E207" s="353">
        <v>157.31051927185018</v>
      </c>
      <c r="F207" s="212">
        <v>30</v>
      </c>
      <c r="G207" s="212" t="s">
        <v>469</v>
      </c>
      <c r="H207" s="354">
        <v>7069.9730241185562</v>
      </c>
      <c r="J207" s="218"/>
      <c r="K207" s="212"/>
      <c r="L207" s="212"/>
      <c r="M207" s="212"/>
      <c r="N207" s="212"/>
      <c r="O207" s="212"/>
      <c r="P207" s="212"/>
      <c r="Q207" s="212"/>
      <c r="R207" s="212"/>
      <c r="S207" s="212"/>
      <c r="T207" s="212"/>
      <c r="U207" s="212"/>
      <c r="V207" s="212"/>
      <c r="W207" s="212"/>
      <c r="X207" s="212"/>
      <c r="Y207" s="212"/>
      <c r="Z207" s="212"/>
      <c r="AA207" s="218"/>
      <c r="AB207" s="212"/>
      <c r="AC207" s="212"/>
      <c r="AD207" s="212"/>
      <c r="AE207" s="212"/>
      <c r="AF207" s="216"/>
    </row>
    <row r="208" spans="2:32" x14ac:dyDescent="0.3">
      <c r="B208" s="352">
        <v>3650.32</v>
      </c>
      <c r="C208" s="212">
        <v>28</v>
      </c>
      <c r="D208" s="212">
        <v>1050</v>
      </c>
      <c r="E208" s="353">
        <v>127.52753832236158</v>
      </c>
      <c r="F208" s="212">
        <v>42</v>
      </c>
      <c r="G208" s="212" t="s">
        <v>461</v>
      </c>
      <c r="H208" s="354">
        <v>2950.5505076085037</v>
      </c>
      <c r="J208" s="218"/>
      <c r="K208" s="212"/>
      <c r="L208" s="212"/>
      <c r="M208" s="212"/>
      <c r="N208" s="212"/>
      <c r="O208" s="212"/>
      <c r="P208" s="212"/>
      <c r="Q208" s="212"/>
      <c r="R208" s="212"/>
      <c r="S208" s="212"/>
      <c r="T208" s="212"/>
      <c r="U208" s="212"/>
      <c r="V208" s="212"/>
      <c r="W208" s="212"/>
      <c r="X208" s="212"/>
      <c r="Y208" s="212"/>
      <c r="Z208" s="212"/>
      <c r="AA208" s="218"/>
      <c r="AB208" s="212"/>
      <c r="AC208" s="212"/>
      <c r="AD208" s="212"/>
      <c r="AE208" s="212"/>
      <c r="AF208" s="216"/>
    </row>
    <row r="209" spans="2:32" x14ac:dyDescent="0.3">
      <c r="B209" s="352">
        <v>4735.95</v>
      </c>
      <c r="C209" s="212">
        <v>32</v>
      </c>
      <c r="D209" s="212">
        <v>1050</v>
      </c>
      <c r="E209" s="353">
        <v>82.858483639492576</v>
      </c>
      <c r="F209" s="212">
        <v>50</v>
      </c>
      <c r="G209" s="212" t="s">
        <v>461</v>
      </c>
      <c r="H209" s="354">
        <v>3565.0497587186619</v>
      </c>
      <c r="J209" s="218"/>
      <c r="K209" s="212"/>
      <c r="L209" s="212"/>
      <c r="M209" s="212"/>
      <c r="N209" s="212"/>
      <c r="O209" s="212"/>
      <c r="P209" s="212"/>
      <c r="Q209" s="212"/>
      <c r="R209" s="212"/>
      <c r="S209" s="212"/>
      <c r="T209" s="212"/>
      <c r="U209" s="212"/>
      <c r="V209" s="212"/>
      <c r="W209" s="212"/>
      <c r="X209" s="212"/>
      <c r="Y209" s="212"/>
      <c r="Z209" s="212"/>
      <c r="AA209" s="218"/>
      <c r="AB209" s="212"/>
      <c r="AC209" s="212"/>
      <c r="AD209" s="212"/>
      <c r="AE209" s="212"/>
      <c r="AF209" s="216"/>
    </row>
    <row r="210" spans="2:32" x14ac:dyDescent="0.3">
      <c r="B210" s="352">
        <v>6596.34</v>
      </c>
      <c r="C210" s="212">
        <v>23</v>
      </c>
      <c r="D210" s="212">
        <v>2800</v>
      </c>
      <c r="E210" s="353">
        <v>187.35557249027849</v>
      </c>
      <c r="F210" s="212">
        <v>50</v>
      </c>
      <c r="G210" s="212" t="s">
        <v>461</v>
      </c>
      <c r="H210" s="354">
        <v>5492.1712414297472</v>
      </c>
      <c r="J210" s="218"/>
      <c r="K210" s="212"/>
      <c r="L210" s="212"/>
      <c r="M210" s="212"/>
      <c r="N210" s="212"/>
      <c r="O210" s="212"/>
      <c r="P210" s="212"/>
      <c r="Q210" s="212"/>
      <c r="R210" s="212"/>
      <c r="S210" s="212"/>
      <c r="T210" s="212"/>
      <c r="U210" s="212"/>
      <c r="V210" s="212"/>
      <c r="W210" s="212"/>
      <c r="X210" s="212"/>
      <c r="Y210" s="212"/>
      <c r="Z210" s="212"/>
      <c r="AA210" s="218"/>
      <c r="AB210" s="212"/>
      <c r="AC210" s="212"/>
      <c r="AD210" s="212"/>
      <c r="AE210" s="212"/>
      <c r="AF210" s="216"/>
    </row>
    <row r="211" spans="2:32" x14ac:dyDescent="0.3">
      <c r="B211" s="352">
        <v>15381.3</v>
      </c>
      <c r="C211" s="212">
        <v>30</v>
      </c>
      <c r="D211" s="212">
        <v>2941.1297999999997</v>
      </c>
      <c r="E211" s="353">
        <v>205.35464565131377</v>
      </c>
      <c r="F211" s="212">
        <v>50</v>
      </c>
      <c r="G211" s="212" t="s">
        <v>469</v>
      </c>
      <c r="H211" s="354">
        <v>14424.413547647857</v>
      </c>
      <c r="J211" s="218"/>
      <c r="K211" s="212"/>
      <c r="L211" s="212"/>
      <c r="M211" s="212"/>
      <c r="N211" s="212"/>
      <c r="O211" s="212"/>
      <c r="P211" s="212"/>
      <c r="Q211" s="212"/>
      <c r="R211" s="212"/>
      <c r="S211" s="212"/>
      <c r="T211" s="212"/>
      <c r="U211" s="212"/>
      <c r="V211" s="212"/>
      <c r="W211" s="212"/>
      <c r="X211" s="212"/>
      <c r="Y211" s="212"/>
      <c r="Z211" s="212"/>
      <c r="AA211" s="218"/>
      <c r="AB211" s="212"/>
      <c r="AC211" s="212"/>
      <c r="AD211" s="212"/>
      <c r="AE211" s="212"/>
      <c r="AF211" s="216"/>
    </row>
    <row r="212" spans="2:32" x14ac:dyDescent="0.3">
      <c r="B212" s="352">
        <v>23637.75</v>
      </c>
      <c r="C212" s="212">
        <v>37</v>
      </c>
      <c r="D212" s="212">
        <v>4079.04</v>
      </c>
      <c r="E212" s="353">
        <v>422.75136470875765</v>
      </c>
      <c r="F212" s="212">
        <v>35</v>
      </c>
      <c r="G212" s="212" t="s">
        <v>469</v>
      </c>
      <c r="H212" s="354">
        <v>23085.048432331354</v>
      </c>
      <c r="J212" s="218"/>
      <c r="K212" s="212"/>
      <c r="L212" s="212"/>
      <c r="M212" s="212"/>
      <c r="N212" s="212"/>
      <c r="O212" s="212"/>
      <c r="P212" s="212"/>
      <c r="Q212" s="212"/>
      <c r="R212" s="212"/>
      <c r="S212" s="212"/>
      <c r="T212" s="212"/>
      <c r="U212" s="212"/>
      <c r="V212" s="212"/>
      <c r="W212" s="212"/>
      <c r="X212" s="212"/>
      <c r="Y212" s="212"/>
      <c r="Z212" s="212"/>
      <c r="AA212" s="218"/>
      <c r="AB212" s="212"/>
      <c r="AC212" s="212"/>
      <c r="AD212" s="212"/>
      <c r="AE212" s="212"/>
      <c r="AF212" s="216"/>
    </row>
    <row r="213" spans="2:32" x14ac:dyDescent="0.3">
      <c r="B213" s="352">
        <v>10365.530000000001</v>
      </c>
      <c r="C213" s="212">
        <v>32</v>
      </c>
      <c r="D213" s="212">
        <v>1109.1041499999999</v>
      </c>
      <c r="E213" s="353">
        <v>122.57194430777145</v>
      </c>
      <c r="F213" s="212">
        <v>50</v>
      </c>
      <c r="G213" s="212" t="s">
        <v>461</v>
      </c>
      <c r="H213" s="354">
        <v>9455.5491503107205</v>
      </c>
      <c r="J213" s="218"/>
      <c r="K213" s="212"/>
      <c r="L213" s="212"/>
      <c r="M213" s="212"/>
      <c r="N213" s="212"/>
      <c r="O213" s="212"/>
      <c r="P213" s="212"/>
      <c r="Q213" s="212"/>
      <c r="R213" s="212"/>
      <c r="S213" s="212"/>
      <c r="T213" s="212"/>
      <c r="U213" s="212"/>
      <c r="V213" s="212"/>
      <c r="W213" s="212"/>
      <c r="X213" s="212"/>
      <c r="Y213" s="212"/>
      <c r="Z213" s="212"/>
      <c r="AA213" s="218"/>
      <c r="AB213" s="212"/>
      <c r="AC213" s="212"/>
      <c r="AD213" s="212"/>
      <c r="AE213" s="212"/>
      <c r="AF213" s="216"/>
    </row>
    <row r="214" spans="2:32" x14ac:dyDescent="0.3">
      <c r="B214" s="352">
        <v>6016.26</v>
      </c>
      <c r="C214" s="212">
        <v>35</v>
      </c>
      <c r="D214" s="212">
        <v>1050</v>
      </c>
      <c r="E214" s="353">
        <v>95.840283966776042</v>
      </c>
      <c r="F214" s="212">
        <v>50</v>
      </c>
      <c r="G214" s="212" t="s">
        <v>461</v>
      </c>
      <c r="H214" s="354">
        <v>4889.6885512473491</v>
      </c>
      <c r="J214" s="218"/>
      <c r="K214" s="212"/>
      <c r="L214" s="212"/>
      <c r="M214" s="212"/>
      <c r="N214" s="212"/>
      <c r="O214" s="212"/>
      <c r="P214" s="212"/>
      <c r="Q214" s="212"/>
      <c r="R214" s="212"/>
      <c r="S214" s="212"/>
      <c r="T214" s="212"/>
      <c r="U214" s="212"/>
      <c r="V214" s="212"/>
      <c r="W214" s="212"/>
      <c r="X214" s="212"/>
      <c r="Y214" s="212"/>
      <c r="Z214" s="212"/>
      <c r="AA214" s="218"/>
      <c r="AB214" s="212"/>
      <c r="AC214" s="212"/>
      <c r="AD214" s="212"/>
      <c r="AE214" s="212"/>
      <c r="AF214" s="216"/>
    </row>
    <row r="215" spans="2:32" x14ac:dyDescent="0.3">
      <c r="B215" s="352">
        <v>11881.56</v>
      </c>
      <c r="C215" s="212">
        <v>36</v>
      </c>
      <c r="D215" s="212">
        <v>1050</v>
      </c>
      <c r="E215" s="353">
        <v>203.12434488808577</v>
      </c>
      <c r="F215" s="212">
        <v>48</v>
      </c>
      <c r="G215" s="212" t="s">
        <v>469</v>
      </c>
      <c r="H215" s="354">
        <v>11486.605447020351</v>
      </c>
      <c r="J215" s="218"/>
      <c r="K215" s="212"/>
      <c r="L215" s="212"/>
      <c r="M215" s="212"/>
      <c r="N215" s="212"/>
      <c r="O215" s="212"/>
      <c r="P215" s="212"/>
      <c r="Q215" s="212"/>
      <c r="R215" s="212"/>
      <c r="S215" s="212"/>
      <c r="T215" s="212"/>
      <c r="U215" s="212"/>
      <c r="V215" s="212"/>
      <c r="W215" s="212"/>
      <c r="X215" s="212"/>
      <c r="Y215" s="212"/>
      <c r="Z215" s="212"/>
      <c r="AA215" s="218"/>
      <c r="AB215" s="212"/>
      <c r="AC215" s="212"/>
      <c r="AD215" s="212"/>
      <c r="AE215" s="212"/>
      <c r="AF215" s="216"/>
    </row>
    <row r="216" spans="2:32" x14ac:dyDescent="0.3">
      <c r="B216" s="352">
        <v>3176.58</v>
      </c>
      <c r="C216" s="212">
        <v>30</v>
      </c>
      <c r="D216" s="212">
        <v>1050</v>
      </c>
      <c r="E216" s="353">
        <v>77.512982710365705</v>
      </c>
      <c r="F216" s="212">
        <v>30</v>
      </c>
      <c r="G216" s="212" t="s">
        <v>461</v>
      </c>
      <c r="H216" s="354">
        <v>2325.8137791639128</v>
      </c>
      <c r="J216" s="218"/>
      <c r="K216" s="212"/>
      <c r="L216" s="212"/>
      <c r="M216" s="212"/>
      <c r="N216" s="212"/>
      <c r="O216" s="212"/>
      <c r="P216" s="212"/>
      <c r="Q216" s="212"/>
      <c r="R216" s="212"/>
      <c r="S216" s="212"/>
      <c r="T216" s="212"/>
      <c r="U216" s="212"/>
      <c r="V216" s="212"/>
      <c r="W216" s="212"/>
      <c r="X216" s="212"/>
      <c r="Y216" s="212"/>
      <c r="Z216" s="212"/>
      <c r="AA216" s="218"/>
      <c r="AB216" s="212"/>
      <c r="AC216" s="212"/>
      <c r="AD216" s="212"/>
      <c r="AE216" s="212"/>
      <c r="AF216" s="216"/>
    </row>
    <row r="217" spans="2:32" x14ac:dyDescent="0.3">
      <c r="B217" s="352">
        <v>4673.1099999999997</v>
      </c>
      <c r="C217" s="212">
        <v>32</v>
      </c>
      <c r="D217" s="212">
        <v>1050</v>
      </c>
      <c r="E217" s="353">
        <v>82.858483639492576</v>
      </c>
      <c r="F217" s="212">
        <v>50</v>
      </c>
      <c r="G217" s="212" t="s">
        <v>461</v>
      </c>
      <c r="H217" s="354">
        <v>3565.0497587186619</v>
      </c>
      <c r="J217" s="218"/>
      <c r="K217" s="212"/>
      <c r="L217" s="212"/>
      <c r="M217" s="212"/>
      <c r="N217" s="212"/>
      <c r="O217" s="212"/>
      <c r="P217" s="212"/>
      <c r="Q217" s="212"/>
      <c r="R217" s="212"/>
      <c r="S217" s="212"/>
      <c r="T217" s="212"/>
      <c r="U217" s="212"/>
      <c r="V217" s="212"/>
      <c r="W217" s="212"/>
      <c r="X217" s="212"/>
      <c r="Y217" s="212"/>
      <c r="Z217" s="212"/>
      <c r="AA217" s="218"/>
      <c r="AB217" s="212"/>
      <c r="AC217" s="212"/>
      <c r="AD217" s="212"/>
      <c r="AE217" s="212"/>
      <c r="AF217" s="216"/>
    </row>
    <row r="218" spans="2:32" x14ac:dyDescent="0.3">
      <c r="B218" s="352">
        <v>60464.66</v>
      </c>
      <c r="C218" s="212">
        <v>40</v>
      </c>
      <c r="D218" s="212">
        <v>4550</v>
      </c>
      <c r="E218" s="353">
        <v>1098.8817820364525</v>
      </c>
      <c r="F218" s="212">
        <v>37</v>
      </c>
      <c r="G218" s="212" t="s">
        <v>469</v>
      </c>
      <c r="H218" s="354">
        <v>60188.477077041352</v>
      </c>
      <c r="J218" s="218"/>
      <c r="K218" s="212"/>
      <c r="L218" s="212"/>
      <c r="M218" s="212"/>
      <c r="N218" s="212"/>
      <c r="O218" s="212"/>
      <c r="P218" s="212"/>
      <c r="Q218" s="212"/>
      <c r="R218" s="212"/>
      <c r="S218" s="212"/>
      <c r="T218" s="212"/>
      <c r="U218" s="212"/>
      <c r="V218" s="212"/>
      <c r="W218" s="212"/>
      <c r="X218" s="212"/>
      <c r="Y218" s="212"/>
      <c r="Z218" s="212"/>
      <c r="AA218" s="218"/>
      <c r="AB218" s="212"/>
      <c r="AC218" s="212"/>
      <c r="AD218" s="212"/>
      <c r="AE218" s="212"/>
      <c r="AF218" s="216"/>
    </row>
    <row r="219" spans="2:32" x14ac:dyDescent="0.3">
      <c r="B219" s="352">
        <v>19200.84</v>
      </c>
      <c r="C219" s="212">
        <v>45</v>
      </c>
      <c r="D219" s="212">
        <v>1140.63355</v>
      </c>
      <c r="E219" s="353">
        <v>425.22331887645419</v>
      </c>
      <c r="F219" s="212">
        <v>25</v>
      </c>
      <c r="G219" s="212" t="s">
        <v>469</v>
      </c>
      <c r="H219" s="354">
        <v>19035.153175402898</v>
      </c>
      <c r="J219" s="218"/>
      <c r="K219" s="212"/>
      <c r="L219" s="212"/>
      <c r="M219" s="212"/>
      <c r="N219" s="212"/>
      <c r="O219" s="212"/>
      <c r="P219" s="212"/>
      <c r="Q219" s="212"/>
      <c r="R219" s="212"/>
      <c r="S219" s="212"/>
      <c r="T219" s="212"/>
      <c r="U219" s="212"/>
      <c r="V219" s="212"/>
      <c r="W219" s="212"/>
      <c r="X219" s="212"/>
      <c r="Y219" s="212"/>
      <c r="Z219" s="212"/>
      <c r="AA219" s="218"/>
      <c r="AB219" s="212"/>
      <c r="AC219" s="212"/>
      <c r="AD219" s="212"/>
      <c r="AE219" s="212"/>
      <c r="AF219" s="216"/>
    </row>
    <row r="220" spans="2:32" x14ac:dyDescent="0.3">
      <c r="B220" s="352">
        <v>29337.5</v>
      </c>
      <c r="C220" s="212">
        <v>39</v>
      </c>
      <c r="D220" s="212">
        <v>2800</v>
      </c>
      <c r="E220" s="353">
        <v>270.84325902156053</v>
      </c>
      <c r="F220" s="212">
        <v>44</v>
      </c>
      <c r="G220" s="212" t="s">
        <v>461</v>
      </c>
      <c r="H220" s="354">
        <v>28220.382927934159</v>
      </c>
      <c r="J220" s="218"/>
      <c r="K220" s="212"/>
      <c r="L220" s="212"/>
      <c r="M220" s="212"/>
      <c r="N220" s="212"/>
      <c r="O220" s="212"/>
      <c r="P220" s="212"/>
      <c r="Q220" s="212"/>
      <c r="R220" s="212"/>
      <c r="S220" s="212"/>
      <c r="T220" s="212"/>
      <c r="U220" s="212"/>
      <c r="V220" s="212"/>
      <c r="W220" s="212"/>
      <c r="X220" s="212"/>
      <c r="Y220" s="212"/>
      <c r="Z220" s="212"/>
      <c r="AA220" s="218"/>
      <c r="AB220" s="212"/>
      <c r="AC220" s="212"/>
      <c r="AD220" s="212"/>
      <c r="AE220" s="212"/>
      <c r="AF220" s="216"/>
    </row>
    <row r="221" spans="2:32" x14ac:dyDescent="0.3">
      <c r="B221" s="352">
        <v>15954.46</v>
      </c>
      <c r="C221" s="212">
        <v>37</v>
      </c>
      <c r="D221" s="212">
        <v>1050</v>
      </c>
      <c r="E221" s="353">
        <v>307.03199271020151</v>
      </c>
      <c r="F221" s="212">
        <v>33</v>
      </c>
      <c r="G221" s="212" t="s">
        <v>461</v>
      </c>
      <c r="H221" s="354">
        <v>15310.716834501183</v>
      </c>
      <c r="J221" s="218"/>
      <c r="K221" s="212"/>
      <c r="L221" s="212"/>
      <c r="M221" s="212"/>
      <c r="N221" s="212"/>
      <c r="O221" s="212"/>
      <c r="P221" s="212"/>
      <c r="Q221" s="212"/>
      <c r="R221" s="212"/>
      <c r="S221" s="212"/>
      <c r="T221" s="212"/>
      <c r="U221" s="212"/>
      <c r="V221" s="212"/>
      <c r="W221" s="212"/>
      <c r="X221" s="212"/>
      <c r="Y221" s="212"/>
      <c r="Z221" s="212"/>
      <c r="AA221" s="218"/>
      <c r="AB221" s="212"/>
      <c r="AC221" s="212"/>
      <c r="AD221" s="212"/>
      <c r="AE221" s="212"/>
      <c r="AF221" s="216"/>
    </row>
    <row r="222" spans="2:32" x14ac:dyDescent="0.3">
      <c r="B222" s="352">
        <v>4052.68</v>
      </c>
      <c r="C222" s="212">
        <v>25</v>
      </c>
      <c r="D222" s="212">
        <v>1050</v>
      </c>
      <c r="E222" s="353">
        <v>70.719982440120972</v>
      </c>
      <c r="F222" s="212">
        <v>50</v>
      </c>
      <c r="G222" s="212" t="s">
        <v>469</v>
      </c>
      <c r="H222" s="354">
        <v>3109.182092248252</v>
      </c>
      <c r="J222" s="218"/>
      <c r="K222" s="212"/>
      <c r="L222" s="212"/>
      <c r="M222" s="212"/>
      <c r="N222" s="212"/>
      <c r="O222" s="212"/>
      <c r="P222" s="212"/>
      <c r="Q222" s="212"/>
      <c r="R222" s="212"/>
      <c r="S222" s="212"/>
      <c r="T222" s="212"/>
      <c r="U222" s="212"/>
      <c r="V222" s="212"/>
      <c r="W222" s="212"/>
      <c r="X222" s="212"/>
      <c r="Y222" s="212"/>
      <c r="Z222" s="212"/>
      <c r="AA222" s="218"/>
      <c r="AB222" s="212"/>
      <c r="AC222" s="212"/>
      <c r="AD222" s="212"/>
      <c r="AE222" s="212"/>
      <c r="AF222" s="216"/>
    </row>
    <row r="223" spans="2:32" x14ac:dyDescent="0.3">
      <c r="B223" s="352">
        <v>4106.96</v>
      </c>
      <c r="C223" s="212">
        <v>30</v>
      </c>
      <c r="D223" s="212">
        <v>1050</v>
      </c>
      <c r="E223" s="353">
        <v>77.512982710365705</v>
      </c>
      <c r="F223" s="212">
        <v>50</v>
      </c>
      <c r="G223" s="212" t="s">
        <v>461</v>
      </c>
      <c r="H223" s="354">
        <v>2947.3025466431855</v>
      </c>
      <c r="J223" s="218"/>
      <c r="K223" s="212"/>
      <c r="L223" s="212"/>
      <c r="M223" s="212"/>
      <c r="N223" s="212"/>
      <c r="O223" s="212"/>
      <c r="P223" s="212"/>
      <c r="Q223" s="212"/>
      <c r="R223" s="212"/>
      <c r="S223" s="212"/>
      <c r="T223" s="212"/>
      <c r="U223" s="212"/>
      <c r="V223" s="212"/>
      <c r="W223" s="212"/>
      <c r="X223" s="212"/>
      <c r="Y223" s="212"/>
      <c r="Z223" s="212"/>
      <c r="AA223" s="218"/>
      <c r="AB223" s="212"/>
      <c r="AC223" s="212"/>
      <c r="AD223" s="212"/>
      <c r="AE223" s="212"/>
      <c r="AF223" s="216"/>
    </row>
    <row r="224" spans="2:32" x14ac:dyDescent="0.3">
      <c r="B224" s="352">
        <v>7563.11</v>
      </c>
      <c r="C224" s="212">
        <v>27</v>
      </c>
      <c r="D224" s="212">
        <v>2800</v>
      </c>
      <c r="E224" s="353">
        <v>246.0654102021044</v>
      </c>
      <c r="F224" s="212">
        <v>48</v>
      </c>
      <c r="G224" s="212" t="s">
        <v>469</v>
      </c>
      <c r="H224" s="354">
        <v>6843.2566329172023</v>
      </c>
      <c r="J224" s="218"/>
      <c r="K224" s="212"/>
      <c r="L224" s="212"/>
      <c r="M224" s="212"/>
      <c r="N224" s="212"/>
      <c r="O224" s="212"/>
      <c r="P224" s="212"/>
      <c r="Q224" s="212"/>
      <c r="R224" s="212"/>
      <c r="S224" s="212"/>
      <c r="T224" s="212"/>
      <c r="U224" s="212"/>
      <c r="V224" s="212"/>
      <c r="W224" s="212"/>
      <c r="X224" s="212"/>
      <c r="Y224" s="212"/>
      <c r="Z224" s="212"/>
      <c r="AA224" s="218"/>
      <c r="AB224" s="212"/>
      <c r="AC224" s="212"/>
      <c r="AD224" s="212"/>
      <c r="AE224" s="212"/>
      <c r="AF224" s="216"/>
    </row>
    <row r="225" spans="2:32" x14ac:dyDescent="0.3">
      <c r="B225" s="352">
        <v>16233.51</v>
      </c>
      <c r="C225" s="212">
        <v>38</v>
      </c>
      <c r="D225" s="212">
        <v>2540.7546499999999</v>
      </c>
      <c r="E225" s="353">
        <v>282.72523358721054</v>
      </c>
      <c r="F225" s="212">
        <v>37</v>
      </c>
      <c r="G225" s="212" t="s">
        <v>461</v>
      </c>
      <c r="H225" s="354">
        <v>15327.317296232139</v>
      </c>
      <c r="J225" s="218"/>
      <c r="K225" s="212"/>
      <c r="L225" s="212"/>
      <c r="M225" s="212"/>
      <c r="N225" s="212"/>
      <c r="O225" s="212"/>
      <c r="P225" s="212"/>
      <c r="Q225" s="212"/>
      <c r="R225" s="212"/>
      <c r="S225" s="212"/>
      <c r="T225" s="212"/>
      <c r="U225" s="212"/>
      <c r="V225" s="212"/>
      <c r="W225" s="212"/>
      <c r="X225" s="212"/>
      <c r="Y225" s="212"/>
      <c r="Z225" s="212"/>
      <c r="AA225" s="218"/>
      <c r="AB225" s="212"/>
      <c r="AC225" s="212"/>
      <c r="AD225" s="212"/>
      <c r="AE225" s="212"/>
      <c r="AF225" s="216"/>
    </row>
    <row r="226" spans="2:32" x14ac:dyDescent="0.3">
      <c r="B226" s="352">
        <v>18019.240000000002</v>
      </c>
      <c r="C226" s="212">
        <v>36</v>
      </c>
      <c r="D226" s="212">
        <v>1750</v>
      </c>
      <c r="E226" s="353">
        <v>314.57779819433927</v>
      </c>
      <c r="F226" s="212">
        <v>49</v>
      </c>
      <c r="G226" s="212" t="s">
        <v>461</v>
      </c>
      <c r="H226" s="354">
        <v>17198.087648723591</v>
      </c>
      <c r="J226" s="218"/>
      <c r="K226" s="212"/>
      <c r="L226" s="212"/>
      <c r="M226" s="212"/>
      <c r="N226" s="212"/>
      <c r="O226" s="212"/>
      <c r="P226" s="212"/>
      <c r="Q226" s="212"/>
      <c r="R226" s="212"/>
      <c r="S226" s="212"/>
      <c r="T226" s="212"/>
      <c r="U226" s="212"/>
      <c r="V226" s="212"/>
      <c r="W226" s="212"/>
      <c r="X226" s="212"/>
      <c r="Y226" s="212"/>
      <c r="Z226" s="212"/>
      <c r="AA226" s="218"/>
      <c r="AB226" s="212"/>
      <c r="AC226" s="212"/>
      <c r="AD226" s="212"/>
      <c r="AE226" s="212"/>
      <c r="AF226" s="216"/>
    </row>
    <row r="227" spans="2:32" x14ac:dyDescent="0.3">
      <c r="B227" s="352">
        <v>6692.48</v>
      </c>
      <c r="C227" s="212">
        <v>37</v>
      </c>
      <c r="D227" s="212">
        <v>1050</v>
      </c>
      <c r="E227" s="353">
        <v>145.02974271926587</v>
      </c>
      <c r="F227" s="212">
        <v>48</v>
      </c>
      <c r="G227" s="212" t="s">
        <v>469</v>
      </c>
      <c r="H227" s="354">
        <v>6253.4202069977855</v>
      </c>
      <c r="J227" s="218"/>
      <c r="K227" s="212"/>
      <c r="L227" s="212"/>
      <c r="M227" s="212"/>
      <c r="N227" s="212"/>
      <c r="O227" s="212"/>
      <c r="P227" s="212"/>
      <c r="Q227" s="212"/>
      <c r="R227" s="212"/>
      <c r="S227" s="212"/>
      <c r="T227" s="212"/>
      <c r="U227" s="212"/>
      <c r="V227" s="212"/>
      <c r="W227" s="212"/>
      <c r="X227" s="212"/>
      <c r="Y227" s="212"/>
      <c r="Z227" s="212"/>
      <c r="AA227" s="218"/>
      <c r="AB227" s="212"/>
      <c r="AC227" s="212"/>
      <c r="AD227" s="212"/>
      <c r="AE227" s="212"/>
      <c r="AF227" s="216"/>
    </row>
    <row r="228" spans="2:32" x14ac:dyDescent="0.3">
      <c r="B228" s="352">
        <v>14732.93</v>
      </c>
      <c r="C228" s="212">
        <v>36</v>
      </c>
      <c r="D228" s="212">
        <v>2625</v>
      </c>
      <c r="E228" s="353">
        <v>253.91869306063035</v>
      </c>
      <c r="F228" s="212">
        <v>39</v>
      </c>
      <c r="G228" s="212" t="s">
        <v>461</v>
      </c>
      <c r="H228" s="354">
        <v>13756.648091791316</v>
      </c>
      <c r="J228" s="218"/>
      <c r="K228" s="212"/>
      <c r="L228" s="212"/>
      <c r="M228" s="212"/>
      <c r="N228" s="212"/>
      <c r="O228" s="212"/>
      <c r="P228" s="212"/>
      <c r="Q228" s="212"/>
      <c r="R228" s="212"/>
      <c r="S228" s="212"/>
      <c r="T228" s="212"/>
      <c r="U228" s="212"/>
      <c r="V228" s="212"/>
      <c r="W228" s="212"/>
      <c r="X228" s="212"/>
      <c r="Y228" s="212"/>
      <c r="Z228" s="212"/>
      <c r="AA228" s="218"/>
      <c r="AB228" s="212"/>
      <c r="AC228" s="212"/>
      <c r="AD228" s="212"/>
      <c r="AE228" s="212"/>
      <c r="AF228" s="216"/>
    </row>
    <row r="229" spans="2:32" x14ac:dyDescent="0.3">
      <c r="B229" s="352">
        <v>10166.26</v>
      </c>
      <c r="C229" s="212">
        <v>42</v>
      </c>
      <c r="D229" s="212">
        <v>1750</v>
      </c>
      <c r="E229" s="353">
        <v>278.04777122385428</v>
      </c>
      <c r="F229" s="212">
        <v>18</v>
      </c>
      <c r="G229" s="212" t="s">
        <v>469</v>
      </c>
      <c r="H229" s="354">
        <v>9973.748732472277</v>
      </c>
      <c r="J229" s="218"/>
      <c r="K229" s="212"/>
      <c r="L229" s="212"/>
      <c r="M229" s="212"/>
      <c r="N229" s="212"/>
      <c r="O229" s="212"/>
      <c r="P229" s="212"/>
      <c r="Q229" s="212"/>
      <c r="R229" s="212"/>
      <c r="S229" s="212"/>
      <c r="T229" s="212"/>
      <c r="U229" s="212"/>
      <c r="V229" s="212"/>
      <c r="W229" s="212"/>
      <c r="X229" s="212"/>
      <c r="Y229" s="212"/>
      <c r="Z229" s="212"/>
      <c r="AA229" s="218"/>
      <c r="AB229" s="212"/>
      <c r="AC229" s="212"/>
      <c r="AD229" s="212"/>
      <c r="AE229" s="212"/>
      <c r="AF229" s="216"/>
    </row>
    <row r="230" spans="2:32" x14ac:dyDescent="0.3">
      <c r="B230" s="352">
        <v>18754.62</v>
      </c>
      <c r="C230" s="212">
        <v>45</v>
      </c>
      <c r="D230" s="212">
        <v>1050</v>
      </c>
      <c r="E230" s="353">
        <v>166.82363489011763</v>
      </c>
      <c r="F230" s="212">
        <v>40</v>
      </c>
      <c r="G230" s="212" t="s">
        <v>461</v>
      </c>
      <c r="H230" s="354">
        <v>17748.501895780719</v>
      </c>
      <c r="J230" s="218"/>
      <c r="K230" s="212"/>
      <c r="L230" s="212"/>
      <c r="M230" s="212"/>
      <c r="N230" s="212"/>
      <c r="O230" s="212"/>
      <c r="P230" s="212"/>
      <c r="Q230" s="212"/>
      <c r="R230" s="212"/>
      <c r="S230" s="212"/>
      <c r="T230" s="212"/>
      <c r="U230" s="212"/>
      <c r="V230" s="212"/>
      <c r="W230" s="212"/>
      <c r="X230" s="212"/>
      <c r="Y230" s="212"/>
      <c r="Z230" s="212"/>
      <c r="AA230" s="218"/>
      <c r="AB230" s="212"/>
      <c r="AC230" s="212"/>
      <c r="AD230" s="212"/>
      <c r="AE230" s="212"/>
      <c r="AF230" s="216"/>
    </row>
    <row r="231" spans="2:32" x14ac:dyDescent="0.3">
      <c r="B231" s="352">
        <v>45386.83</v>
      </c>
      <c r="C231" s="212">
        <v>49</v>
      </c>
      <c r="D231" s="212">
        <v>1946.721</v>
      </c>
      <c r="E231" s="353">
        <v>965.35287544486107</v>
      </c>
      <c r="F231" s="212">
        <v>36</v>
      </c>
      <c r="G231" s="212" t="s">
        <v>461</v>
      </c>
      <c r="H231" s="354">
        <v>44475.425868953309</v>
      </c>
      <c r="J231" s="218"/>
      <c r="K231" s="212"/>
      <c r="L231" s="212"/>
      <c r="M231" s="212"/>
      <c r="N231" s="212"/>
      <c r="O231" s="212"/>
      <c r="P231" s="212"/>
      <c r="Q231" s="212"/>
      <c r="R231" s="212"/>
      <c r="S231" s="212"/>
      <c r="T231" s="212"/>
      <c r="U231" s="212"/>
      <c r="V231" s="212"/>
      <c r="W231" s="212"/>
      <c r="X231" s="212"/>
      <c r="Y231" s="212"/>
      <c r="Z231" s="212"/>
      <c r="AA231" s="218"/>
      <c r="AB231" s="212"/>
      <c r="AC231" s="212"/>
      <c r="AD231" s="212"/>
      <c r="AE231" s="212"/>
      <c r="AF231" s="216"/>
    </row>
    <row r="232" spans="2:32" x14ac:dyDescent="0.3">
      <c r="B232" s="352">
        <v>8280.99</v>
      </c>
      <c r="C232" s="212">
        <v>39</v>
      </c>
      <c r="D232" s="212">
        <v>1050</v>
      </c>
      <c r="E232" s="353">
        <v>128.93332142351892</v>
      </c>
      <c r="F232" s="212">
        <v>46</v>
      </c>
      <c r="G232" s="212" t="s">
        <v>461</v>
      </c>
      <c r="H232" s="354">
        <v>7291.7453239708602</v>
      </c>
      <c r="J232" s="218"/>
      <c r="K232" s="212"/>
      <c r="L232" s="212"/>
      <c r="M232" s="212"/>
      <c r="N232" s="212"/>
      <c r="O232" s="212"/>
      <c r="P232" s="212"/>
      <c r="Q232" s="212"/>
      <c r="R232" s="212"/>
      <c r="S232" s="212"/>
      <c r="T232" s="212"/>
      <c r="U232" s="212"/>
      <c r="V232" s="212"/>
      <c r="W232" s="212"/>
      <c r="X232" s="212"/>
      <c r="Y232" s="212"/>
      <c r="Z232" s="212"/>
      <c r="AA232" s="218"/>
      <c r="AB232" s="212"/>
      <c r="AC232" s="212"/>
      <c r="AD232" s="212"/>
      <c r="AE232" s="212"/>
      <c r="AF232" s="216"/>
    </row>
    <row r="233" spans="2:32" x14ac:dyDescent="0.3">
      <c r="B233" s="352">
        <v>23713.38</v>
      </c>
      <c r="C233" s="212">
        <v>33</v>
      </c>
      <c r="D233" s="212">
        <v>3188.4758500000003</v>
      </c>
      <c r="E233" s="353">
        <v>690.55792536640229</v>
      </c>
      <c r="F233" s="212">
        <v>50</v>
      </c>
      <c r="G233" s="212" t="s">
        <v>461</v>
      </c>
      <c r="H233" s="354">
        <v>23024.650058155865</v>
      </c>
      <c r="J233" s="218"/>
      <c r="K233" s="212"/>
      <c r="L233" s="212"/>
      <c r="M233" s="212"/>
      <c r="N233" s="212"/>
      <c r="O233" s="212"/>
      <c r="P233" s="212"/>
      <c r="Q233" s="212"/>
      <c r="R233" s="212"/>
      <c r="S233" s="212"/>
      <c r="T233" s="212"/>
      <c r="U233" s="212"/>
      <c r="V233" s="212"/>
      <c r="W233" s="212"/>
      <c r="X233" s="212"/>
      <c r="Y233" s="212"/>
      <c r="Z233" s="212"/>
      <c r="AA233" s="218"/>
      <c r="AB233" s="212"/>
      <c r="AC233" s="212"/>
      <c r="AD233" s="212"/>
      <c r="AE233" s="212"/>
      <c r="AF233" s="216"/>
    </row>
    <row r="234" spans="2:32" x14ac:dyDescent="0.3">
      <c r="B234" s="352">
        <v>5566.13</v>
      </c>
      <c r="C234" s="212">
        <v>35</v>
      </c>
      <c r="D234" s="212">
        <v>1050</v>
      </c>
      <c r="E234" s="353">
        <v>95.840283966776042</v>
      </c>
      <c r="F234" s="212">
        <v>40</v>
      </c>
      <c r="G234" s="212" t="s">
        <v>461</v>
      </c>
      <c r="H234" s="354">
        <v>4583.1470044446087</v>
      </c>
      <c r="J234" s="218"/>
      <c r="K234" s="212"/>
      <c r="L234" s="212"/>
      <c r="M234" s="212"/>
      <c r="N234" s="212"/>
      <c r="O234" s="212"/>
      <c r="P234" s="212"/>
      <c r="Q234" s="212"/>
      <c r="R234" s="212"/>
      <c r="S234" s="212"/>
      <c r="T234" s="212"/>
      <c r="U234" s="212"/>
      <c r="V234" s="212"/>
      <c r="W234" s="212"/>
      <c r="X234" s="212"/>
      <c r="Y234" s="212"/>
      <c r="Z234" s="212"/>
      <c r="AA234" s="218"/>
      <c r="AB234" s="212"/>
      <c r="AC234" s="212"/>
      <c r="AD234" s="212"/>
      <c r="AE234" s="212"/>
      <c r="AF234" s="216"/>
    </row>
    <row r="235" spans="2:32" x14ac:dyDescent="0.3">
      <c r="B235" s="352">
        <v>3311.54</v>
      </c>
      <c r="C235" s="212">
        <v>27</v>
      </c>
      <c r="D235" s="212">
        <v>1050</v>
      </c>
      <c r="E235" s="353">
        <v>75.017819079958471</v>
      </c>
      <c r="F235" s="212">
        <v>48</v>
      </c>
      <c r="G235" s="212" t="s">
        <v>461</v>
      </c>
      <c r="H235" s="354">
        <v>2186.3814344157663</v>
      </c>
      <c r="J235" s="218"/>
      <c r="K235" s="212"/>
      <c r="L235" s="212"/>
      <c r="M235" s="212"/>
      <c r="N235" s="212"/>
      <c r="O235" s="212"/>
      <c r="P235" s="212"/>
      <c r="Q235" s="212"/>
      <c r="R235" s="212"/>
      <c r="S235" s="212"/>
      <c r="T235" s="212"/>
      <c r="U235" s="212"/>
      <c r="V235" s="212"/>
      <c r="W235" s="212"/>
      <c r="X235" s="212"/>
      <c r="Y235" s="212"/>
      <c r="Z235" s="212"/>
      <c r="AA235" s="218"/>
      <c r="AB235" s="212"/>
      <c r="AC235" s="212"/>
      <c r="AD235" s="212"/>
      <c r="AE235" s="212"/>
      <c r="AF235" s="216"/>
    </row>
    <row r="236" spans="2:32" x14ac:dyDescent="0.3">
      <c r="B236" s="352">
        <v>4135.66</v>
      </c>
      <c r="C236" s="212">
        <v>27</v>
      </c>
      <c r="D236" s="212">
        <v>1333.47235</v>
      </c>
      <c r="E236" s="353">
        <v>95.27065476231148</v>
      </c>
      <c r="F236" s="212">
        <v>49</v>
      </c>
      <c r="G236" s="212" t="s">
        <v>461</v>
      </c>
      <c r="H236" s="354">
        <v>3053.2719102167248</v>
      </c>
      <c r="J236" s="218"/>
      <c r="K236" s="212"/>
      <c r="L236" s="212"/>
      <c r="M236" s="212"/>
      <c r="N236" s="212"/>
      <c r="O236" s="212"/>
      <c r="P236" s="212"/>
      <c r="Q236" s="212"/>
      <c r="R236" s="212"/>
      <c r="S236" s="212"/>
      <c r="T236" s="212"/>
      <c r="U236" s="212"/>
      <c r="V236" s="212"/>
      <c r="W236" s="212"/>
      <c r="X236" s="212"/>
      <c r="Y236" s="212"/>
      <c r="Z236" s="212"/>
      <c r="AA236" s="218"/>
      <c r="AB236" s="212"/>
      <c r="AC236" s="212"/>
      <c r="AD236" s="212"/>
      <c r="AE236" s="212"/>
      <c r="AF236" s="216"/>
    </row>
    <row r="237" spans="2:32" x14ac:dyDescent="0.3">
      <c r="B237" s="352">
        <v>13752.4</v>
      </c>
      <c r="C237" s="212">
        <v>48</v>
      </c>
      <c r="D237" s="212">
        <v>1050</v>
      </c>
      <c r="E237" s="353">
        <v>312.53610266693329</v>
      </c>
      <c r="F237" s="212">
        <v>27</v>
      </c>
      <c r="G237" s="212" t="s">
        <v>469</v>
      </c>
      <c r="H237" s="354">
        <v>13557.241860167982</v>
      </c>
      <c r="J237" s="218"/>
      <c r="K237" s="212"/>
      <c r="L237" s="212"/>
      <c r="M237" s="212"/>
      <c r="N237" s="212"/>
      <c r="O237" s="212"/>
      <c r="P237" s="212"/>
      <c r="Q237" s="212"/>
      <c r="R237" s="212"/>
      <c r="S237" s="212"/>
      <c r="T237" s="212"/>
      <c r="U237" s="212"/>
      <c r="V237" s="212"/>
      <c r="W237" s="212"/>
      <c r="X237" s="212"/>
      <c r="Y237" s="212"/>
      <c r="Z237" s="212"/>
      <c r="AA237" s="218"/>
      <c r="AB237" s="212"/>
      <c r="AC237" s="212"/>
      <c r="AD237" s="212"/>
      <c r="AE237" s="212"/>
      <c r="AF237" s="216"/>
    </row>
    <row r="238" spans="2:32" x14ac:dyDescent="0.3">
      <c r="B238" s="352">
        <v>18230.37</v>
      </c>
      <c r="C238" s="212">
        <v>49</v>
      </c>
      <c r="D238" s="212">
        <v>1050</v>
      </c>
      <c r="E238" s="353">
        <v>374.60168633393795</v>
      </c>
      <c r="F238" s="212">
        <v>35</v>
      </c>
      <c r="G238" s="212" t="s">
        <v>461</v>
      </c>
      <c r="H238" s="354">
        <v>17328.675915117474</v>
      </c>
      <c r="J238" s="218"/>
      <c r="K238" s="212"/>
      <c r="L238" s="212"/>
      <c r="M238" s="212"/>
      <c r="N238" s="212"/>
      <c r="O238" s="212"/>
      <c r="P238" s="212"/>
      <c r="Q238" s="212"/>
      <c r="R238" s="212"/>
      <c r="S238" s="212"/>
      <c r="T238" s="212"/>
      <c r="U238" s="212"/>
      <c r="V238" s="212"/>
      <c r="W238" s="212"/>
      <c r="X238" s="212"/>
      <c r="Y238" s="212"/>
      <c r="Z238" s="212"/>
      <c r="AA238" s="218"/>
      <c r="AB238" s="212"/>
      <c r="AC238" s="212"/>
      <c r="AD238" s="212"/>
      <c r="AE238" s="212"/>
      <c r="AF238" s="216"/>
    </row>
    <row r="239" spans="2:32" x14ac:dyDescent="0.3">
      <c r="B239" s="352">
        <v>18381</v>
      </c>
      <c r="C239" s="212">
        <v>24</v>
      </c>
      <c r="D239" s="212">
        <v>2800</v>
      </c>
      <c r="E239" s="353">
        <v>368.82430779465506</v>
      </c>
      <c r="F239" s="212">
        <v>50</v>
      </c>
      <c r="G239" s="212" t="s">
        <v>469</v>
      </c>
      <c r="H239" s="354">
        <v>17888.913539732508</v>
      </c>
      <c r="J239" s="218"/>
      <c r="K239" s="212"/>
      <c r="L239" s="212"/>
      <c r="M239" s="212"/>
      <c r="N239" s="212"/>
      <c r="O239" s="212"/>
      <c r="P239" s="212"/>
      <c r="Q239" s="212"/>
      <c r="R239" s="212"/>
      <c r="S239" s="212"/>
      <c r="T239" s="212"/>
      <c r="U239" s="212"/>
      <c r="V239" s="212"/>
      <c r="W239" s="212"/>
      <c r="X239" s="212"/>
      <c r="Y239" s="212"/>
      <c r="Z239" s="212"/>
      <c r="AA239" s="218"/>
      <c r="AB239" s="212"/>
      <c r="AC239" s="212"/>
      <c r="AD239" s="212"/>
      <c r="AE239" s="212"/>
      <c r="AF239" s="216"/>
    </row>
    <row r="240" spans="2:32" x14ac:dyDescent="0.3">
      <c r="B240" s="352">
        <v>21366.38</v>
      </c>
      <c r="C240" s="212">
        <v>29</v>
      </c>
      <c r="D240" s="212">
        <v>6572.59645</v>
      </c>
      <c r="E240" s="353">
        <v>435.39240869567715</v>
      </c>
      <c r="F240" s="212">
        <v>50</v>
      </c>
      <c r="G240" s="212" t="s">
        <v>461</v>
      </c>
      <c r="H240" s="354">
        <v>20055.91615896596</v>
      </c>
      <c r="J240" s="218"/>
      <c r="K240" s="212"/>
      <c r="L240" s="212"/>
      <c r="M240" s="212"/>
      <c r="N240" s="212"/>
      <c r="O240" s="212"/>
      <c r="P240" s="212"/>
      <c r="Q240" s="212"/>
      <c r="R240" s="212"/>
      <c r="S240" s="212"/>
      <c r="T240" s="212"/>
      <c r="U240" s="212"/>
      <c r="V240" s="212"/>
      <c r="W240" s="212"/>
      <c r="X240" s="212"/>
      <c r="Y240" s="212"/>
      <c r="Z240" s="212"/>
      <c r="AA240" s="218"/>
      <c r="AB240" s="212"/>
      <c r="AC240" s="212"/>
      <c r="AD240" s="212"/>
      <c r="AE240" s="212"/>
      <c r="AF240" s="216"/>
    </row>
    <row r="241" spans="2:32" x14ac:dyDescent="0.3">
      <c r="B241" s="352">
        <v>13801.8</v>
      </c>
      <c r="C241" s="212">
        <v>41</v>
      </c>
      <c r="D241" s="212">
        <v>1106.6195</v>
      </c>
      <c r="E241" s="353">
        <v>234.79880108253596</v>
      </c>
      <c r="F241" s="212">
        <v>44</v>
      </c>
      <c r="G241" s="212" t="s">
        <v>461</v>
      </c>
      <c r="H241" s="354">
        <v>12987.912342218062</v>
      </c>
      <c r="J241" s="218"/>
      <c r="K241" s="212"/>
      <c r="L241" s="212"/>
      <c r="M241" s="212"/>
      <c r="N241" s="212"/>
      <c r="O241" s="212"/>
      <c r="P241" s="212"/>
      <c r="Q241" s="212"/>
      <c r="R241" s="212"/>
      <c r="S241" s="212"/>
      <c r="T241" s="212"/>
      <c r="U241" s="212"/>
      <c r="V241" s="212"/>
      <c r="W241" s="212"/>
      <c r="X241" s="212"/>
      <c r="Y241" s="212"/>
      <c r="Z241" s="212"/>
      <c r="AA241" s="218"/>
      <c r="AB241" s="212"/>
      <c r="AC241" s="212"/>
      <c r="AD241" s="212"/>
      <c r="AE241" s="212"/>
      <c r="AF241" s="216"/>
    </row>
    <row r="242" spans="2:32" x14ac:dyDescent="0.3">
      <c r="B242" s="352">
        <v>3222.96</v>
      </c>
      <c r="C242" s="212">
        <v>27</v>
      </c>
      <c r="D242" s="212">
        <v>1050</v>
      </c>
      <c r="E242" s="353">
        <v>73.312932791722503</v>
      </c>
      <c r="F242" s="212">
        <v>49</v>
      </c>
      <c r="G242" s="212" t="s">
        <v>461</v>
      </c>
      <c r="H242" s="354">
        <v>2108.2040852024074</v>
      </c>
      <c r="J242" s="218"/>
      <c r="K242" s="212"/>
      <c r="L242" s="212"/>
      <c r="M242" s="212"/>
      <c r="N242" s="212"/>
      <c r="O242" s="212"/>
      <c r="P242" s="212"/>
      <c r="Q242" s="212"/>
      <c r="R242" s="212"/>
      <c r="S242" s="212"/>
      <c r="T242" s="212"/>
      <c r="U242" s="212"/>
      <c r="V242" s="212"/>
      <c r="W242" s="212"/>
      <c r="X242" s="212"/>
      <c r="Y242" s="212"/>
      <c r="Z242" s="212"/>
      <c r="AA242" s="218"/>
      <c r="AB242" s="212"/>
      <c r="AC242" s="212"/>
      <c r="AD242" s="212"/>
      <c r="AE242" s="212"/>
      <c r="AF242" s="216"/>
    </row>
    <row r="243" spans="2:32" x14ac:dyDescent="0.3">
      <c r="B243" s="352">
        <v>15733.62</v>
      </c>
      <c r="C243" s="212">
        <v>35</v>
      </c>
      <c r="D243" s="212">
        <v>2800</v>
      </c>
      <c r="E243" s="353">
        <v>255.57409057806947</v>
      </c>
      <c r="F243" s="212">
        <v>50</v>
      </c>
      <c r="G243" s="212" t="s">
        <v>461</v>
      </c>
      <c r="H243" s="354">
        <v>14625.243811089806</v>
      </c>
      <c r="J243" s="218"/>
      <c r="K243" s="212"/>
      <c r="L243" s="212"/>
      <c r="M243" s="212"/>
      <c r="N243" s="212"/>
      <c r="O243" s="212"/>
      <c r="P243" s="212"/>
      <c r="Q243" s="212"/>
      <c r="R243" s="212"/>
      <c r="S243" s="212"/>
      <c r="T243" s="212"/>
      <c r="U243" s="212"/>
      <c r="V243" s="212"/>
      <c r="W243" s="212"/>
      <c r="X243" s="212"/>
      <c r="Y243" s="212"/>
      <c r="Z243" s="212"/>
      <c r="AA243" s="218"/>
      <c r="AB243" s="212"/>
      <c r="AC243" s="212"/>
      <c r="AD243" s="212"/>
      <c r="AE243" s="212"/>
      <c r="AF243" s="216"/>
    </row>
    <row r="244" spans="2:32" x14ac:dyDescent="0.3">
      <c r="B244" s="352">
        <v>10112.06</v>
      </c>
      <c r="C244" s="212">
        <v>27</v>
      </c>
      <c r="D244" s="212">
        <v>2275</v>
      </c>
      <c r="E244" s="353">
        <v>256.26962122875551</v>
      </c>
      <c r="F244" s="212">
        <v>39</v>
      </c>
      <c r="G244" s="212" t="s">
        <v>461</v>
      </c>
      <c r="H244" s="354">
        <v>9411.0238654980458</v>
      </c>
      <c r="J244" s="218"/>
      <c r="K244" s="212"/>
      <c r="L244" s="212"/>
      <c r="M244" s="212"/>
      <c r="N244" s="212"/>
      <c r="O244" s="212"/>
      <c r="P244" s="212"/>
      <c r="Q244" s="212"/>
      <c r="R244" s="212"/>
      <c r="S244" s="212"/>
      <c r="T244" s="212"/>
      <c r="U244" s="212"/>
      <c r="V244" s="212"/>
      <c r="W244" s="212"/>
      <c r="X244" s="212"/>
      <c r="Y244" s="212"/>
      <c r="Z244" s="212"/>
      <c r="AA244" s="218"/>
      <c r="AB244" s="212"/>
      <c r="AC244" s="212"/>
      <c r="AD244" s="212"/>
      <c r="AE244" s="212"/>
      <c r="AF244" s="216"/>
    </row>
    <row r="245" spans="2:32" x14ac:dyDescent="0.3">
      <c r="B245" s="352">
        <v>3665.77</v>
      </c>
      <c r="C245" s="212">
        <v>25</v>
      </c>
      <c r="D245" s="212">
        <v>1050</v>
      </c>
      <c r="E245" s="353">
        <v>64.291113233361159</v>
      </c>
      <c r="F245" s="212">
        <v>50</v>
      </c>
      <c r="G245" s="212" t="s">
        <v>461</v>
      </c>
      <c r="H245" s="354">
        <v>2424.4937999116992</v>
      </c>
      <c r="J245" s="218"/>
      <c r="K245" s="212"/>
      <c r="L245" s="212"/>
      <c r="M245" s="212"/>
      <c r="N245" s="212"/>
      <c r="O245" s="212"/>
      <c r="P245" s="212"/>
      <c r="Q245" s="212"/>
      <c r="R245" s="212"/>
      <c r="S245" s="212"/>
      <c r="T245" s="212"/>
      <c r="U245" s="212"/>
      <c r="V245" s="212"/>
      <c r="W245" s="212"/>
      <c r="X245" s="212"/>
      <c r="Y245" s="212"/>
      <c r="Z245" s="212"/>
      <c r="AA245" s="218"/>
      <c r="AB245" s="212"/>
      <c r="AC245" s="212"/>
      <c r="AD245" s="212"/>
      <c r="AE245" s="212"/>
      <c r="AF245" s="216"/>
    </row>
    <row r="246" spans="2:32" x14ac:dyDescent="0.3">
      <c r="B246" s="352">
        <v>8638.17</v>
      </c>
      <c r="C246" s="212">
        <v>26</v>
      </c>
      <c r="D246" s="212">
        <v>3141.25</v>
      </c>
      <c r="E246" s="353">
        <v>217.04328901177425</v>
      </c>
      <c r="F246" s="212">
        <v>50</v>
      </c>
      <c r="G246" s="212" t="s">
        <v>461</v>
      </c>
      <c r="H246" s="354">
        <v>7463.0123771793988</v>
      </c>
      <c r="J246" s="218"/>
      <c r="K246" s="212"/>
      <c r="L246" s="212"/>
      <c r="M246" s="212"/>
      <c r="N246" s="212"/>
      <c r="O246" s="212"/>
      <c r="P246" s="212"/>
      <c r="Q246" s="212"/>
      <c r="R246" s="212"/>
      <c r="S246" s="212"/>
      <c r="T246" s="212"/>
      <c r="U246" s="212"/>
      <c r="V246" s="212"/>
      <c r="W246" s="212"/>
      <c r="X246" s="212"/>
      <c r="Y246" s="212"/>
      <c r="Z246" s="212"/>
      <c r="AA246" s="218"/>
      <c r="AB246" s="212"/>
      <c r="AC246" s="212"/>
      <c r="AD246" s="212"/>
      <c r="AE246" s="212"/>
      <c r="AF246" s="216"/>
    </row>
    <row r="247" spans="2:32" x14ac:dyDescent="0.3">
      <c r="B247" s="352">
        <v>14352.55</v>
      </c>
      <c r="C247" s="212">
        <v>36</v>
      </c>
      <c r="D247" s="212">
        <v>2800</v>
      </c>
      <c r="E247" s="353">
        <v>251.95124896394205</v>
      </c>
      <c r="F247" s="212">
        <v>39</v>
      </c>
      <c r="G247" s="212" t="s">
        <v>469</v>
      </c>
      <c r="H247" s="354">
        <v>13770.865028504464</v>
      </c>
      <c r="J247" s="218"/>
      <c r="K247" s="212"/>
      <c r="L247" s="212"/>
      <c r="M247" s="212"/>
      <c r="N247" s="212"/>
      <c r="O247" s="212"/>
      <c r="P247" s="212"/>
      <c r="Q247" s="212"/>
      <c r="R247" s="212"/>
      <c r="S247" s="212"/>
      <c r="T247" s="212"/>
      <c r="U247" s="212"/>
      <c r="V247" s="212"/>
      <c r="W247" s="212"/>
      <c r="X247" s="212"/>
      <c r="Y247" s="212"/>
      <c r="Z247" s="212"/>
      <c r="AA247" s="218"/>
      <c r="AB247" s="212"/>
      <c r="AC247" s="212"/>
      <c r="AD247" s="212"/>
      <c r="AE247" s="212"/>
      <c r="AF247" s="216"/>
    </row>
    <row r="248" spans="2:32" x14ac:dyDescent="0.3">
      <c r="B248" s="352">
        <v>16523.259999999998</v>
      </c>
      <c r="C248" s="212">
        <v>29</v>
      </c>
      <c r="D248" s="212">
        <v>2800</v>
      </c>
      <c r="E248" s="353">
        <v>269.94622932630813</v>
      </c>
      <c r="F248" s="212">
        <v>42</v>
      </c>
      <c r="G248" s="212" t="s">
        <v>461</v>
      </c>
      <c r="H248" s="354">
        <v>15672.970652311444</v>
      </c>
      <c r="J248" s="218"/>
      <c r="K248" s="212"/>
      <c r="L248" s="212"/>
      <c r="M248" s="212"/>
      <c r="N248" s="212"/>
      <c r="O248" s="212"/>
      <c r="P248" s="212"/>
      <c r="Q248" s="212"/>
      <c r="R248" s="212"/>
      <c r="S248" s="212"/>
      <c r="T248" s="212"/>
      <c r="U248" s="212"/>
      <c r="V248" s="212"/>
      <c r="W248" s="212"/>
      <c r="X248" s="212"/>
      <c r="Y248" s="212"/>
      <c r="Z248" s="212"/>
      <c r="AA248" s="218"/>
      <c r="AB248" s="212"/>
      <c r="AC248" s="212"/>
      <c r="AD248" s="212"/>
      <c r="AE248" s="212"/>
      <c r="AF248" s="216"/>
    </row>
    <row r="249" spans="2:32" x14ac:dyDescent="0.3">
      <c r="B249" s="352">
        <v>10393.85</v>
      </c>
      <c r="C249" s="212">
        <v>34</v>
      </c>
      <c r="D249" s="212">
        <v>1470</v>
      </c>
      <c r="E249" s="353">
        <v>204.87067079762164</v>
      </c>
      <c r="F249" s="212">
        <v>37</v>
      </c>
      <c r="G249" s="212" t="s">
        <v>461</v>
      </c>
      <c r="H249" s="354">
        <v>9651.5839511021786</v>
      </c>
      <c r="J249" s="218"/>
      <c r="K249" s="212"/>
      <c r="L249" s="212"/>
      <c r="M249" s="212"/>
      <c r="N249" s="212"/>
      <c r="O249" s="212"/>
      <c r="P249" s="212"/>
      <c r="Q249" s="212"/>
      <c r="R249" s="212"/>
      <c r="S249" s="212"/>
      <c r="T249" s="212"/>
      <c r="U249" s="212"/>
      <c r="V249" s="212"/>
      <c r="W249" s="212"/>
      <c r="X249" s="212"/>
      <c r="Y249" s="212"/>
      <c r="Z249" s="212"/>
      <c r="AA249" s="218"/>
      <c r="AB249" s="212"/>
      <c r="AC249" s="212"/>
      <c r="AD249" s="212"/>
      <c r="AE249" s="212"/>
      <c r="AF249" s="216"/>
    </row>
    <row r="250" spans="2:32" x14ac:dyDescent="0.3">
      <c r="B250" s="352">
        <v>40960.160000000003</v>
      </c>
      <c r="C250" s="212">
        <v>43</v>
      </c>
      <c r="D250" s="212">
        <v>6502.5845499999996</v>
      </c>
      <c r="E250" s="353">
        <v>949.09661398884305</v>
      </c>
      <c r="F250" s="212">
        <v>22</v>
      </c>
      <c r="G250" s="212" t="s">
        <v>461</v>
      </c>
      <c r="H250" s="354">
        <v>40050.503987538665</v>
      </c>
      <c r="J250" s="218"/>
      <c r="K250" s="212"/>
      <c r="L250" s="212"/>
      <c r="M250" s="212"/>
      <c r="N250" s="212"/>
      <c r="O250" s="212"/>
      <c r="P250" s="212"/>
      <c r="Q250" s="212"/>
      <c r="R250" s="212"/>
      <c r="S250" s="212"/>
      <c r="T250" s="212"/>
      <c r="U250" s="212"/>
      <c r="V250" s="212"/>
      <c r="W250" s="212"/>
      <c r="X250" s="212"/>
      <c r="Y250" s="212"/>
      <c r="Z250" s="212"/>
      <c r="AA250" s="218"/>
      <c r="AB250" s="212"/>
      <c r="AC250" s="212"/>
      <c r="AD250" s="212"/>
      <c r="AE250" s="212"/>
      <c r="AF250" s="216"/>
    </row>
    <row r="251" spans="2:32" x14ac:dyDescent="0.3">
      <c r="B251" s="352">
        <v>8759.94</v>
      </c>
      <c r="C251" s="212">
        <v>29</v>
      </c>
      <c r="D251" s="212">
        <v>2275</v>
      </c>
      <c r="E251" s="353">
        <v>160.84528925958472</v>
      </c>
      <c r="F251" s="212">
        <v>31</v>
      </c>
      <c r="G251" s="212" t="s">
        <v>461</v>
      </c>
      <c r="H251" s="354">
        <v>7921.6313952180599</v>
      </c>
      <c r="J251" s="218"/>
      <c r="K251" s="212"/>
      <c r="L251" s="212"/>
      <c r="M251" s="212"/>
      <c r="N251" s="212"/>
      <c r="O251" s="212"/>
      <c r="P251" s="212"/>
      <c r="Q251" s="212"/>
      <c r="R251" s="212"/>
      <c r="S251" s="212"/>
      <c r="T251" s="212"/>
      <c r="U251" s="212"/>
      <c r="V251" s="212"/>
      <c r="W251" s="212"/>
      <c r="X251" s="212"/>
      <c r="Y251" s="212"/>
      <c r="Z251" s="212"/>
      <c r="AA251" s="218"/>
      <c r="AB251" s="212"/>
      <c r="AC251" s="212"/>
      <c r="AD251" s="212"/>
      <c r="AE251" s="212"/>
      <c r="AF251" s="216"/>
    </row>
    <row r="252" spans="2:32" x14ac:dyDescent="0.3">
      <c r="B252" s="352">
        <v>30458.81</v>
      </c>
      <c r="C252" s="212">
        <v>43</v>
      </c>
      <c r="D252" s="212">
        <v>2908.7197999999999</v>
      </c>
      <c r="E252" s="353">
        <v>569.99631484634381</v>
      </c>
      <c r="F252" s="212">
        <v>42</v>
      </c>
      <c r="G252" s="212" t="s">
        <v>461</v>
      </c>
      <c r="H252" s="354">
        <v>29579.180312895656</v>
      </c>
      <c r="J252" s="218"/>
      <c r="K252" s="212"/>
      <c r="L252" s="212"/>
      <c r="M252" s="212"/>
      <c r="N252" s="212"/>
      <c r="O252" s="212"/>
      <c r="P252" s="212"/>
      <c r="Q252" s="212"/>
      <c r="R252" s="212"/>
      <c r="S252" s="212"/>
      <c r="T252" s="212"/>
      <c r="U252" s="212"/>
      <c r="V252" s="212"/>
      <c r="W252" s="212"/>
      <c r="X252" s="212"/>
      <c r="Y252" s="212"/>
      <c r="Z252" s="212"/>
      <c r="AA252" s="218"/>
      <c r="AB252" s="212"/>
      <c r="AC252" s="212"/>
      <c r="AD252" s="212"/>
      <c r="AE252" s="212"/>
      <c r="AF252" s="216"/>
    </row>
    <row r="253" spans="2:32" x14ac:dyDescent="0.3">
      <c r="B253" s="352">
        <v>6336.63</v>
      </c>
      <c r="C253" s="212">
        <v>32</v>
      </c>
      <c r="D253" s="212">
        <v>1050</v>
      </c>
      <c r="E253" s="353">
        <v>77.361740006301758</v>
      </c>
      <c r="F253" s="212">
        <v>43</v>
      </c>
      <c r="G253" s="212" t="s">
        <v>461</v>
      </c>
      <c r="H253" s="354">
        <v>5290.8251369283989</v>
      </c>
      <c r="J253" s="218"/>
      <c r="K253" s="212"/>
      <c r="L253" s="212"/>
      <c r="M253" s="212"/>
      <c r="N253" s="212"/>
      <c r="O253" s="212"/>
      <c r="P253" s="212"/>
      <c r="Q253" s="212"/>
      <c r="R253" s="212"/>
      <c r="S253" s="212"/>
      <c r="T253" s="212"/>
      <c r="U253" s="212"/>
      <c r="V253" s="212"/>
      <c r="W253" s="212"/>
      <c r="X253" s="212"/>
      <c r="Y253" s="212"/>
      <c r="Z253" s="212"/>
      <c r="AA253" s="218"/>
      <c r="AB253" s="212"/>
      <c r="AC253" s="212"/>
      <c r="AD253" s="212"/>
      <c r="AE253" s="212"/>
      <c r="AF253" s="216"/>
    </row>
    <row r="254" spans="2:32" x14ac:dyDescent="0.3">
      <c r="B254" s="352">
        <v>16861.509999999998</v>
      </c>
      <c r="C254" s="212">
        <v>32</v>
      </c>
      <c r="D254" s="212">
        <v>2800</v>
      </c>
      <c r="E254" s="353">
        <v>420.33890420483863</v>
      </c>
      <c r="F254" s="212">
        <v>43</v>
      </c>
      <c r="G254" s="212" t="s">
        <v>461</v>
      </c>
      <c r="H254" s="354">
        <v>16160.60295377388</v>
      </c>
      <c r="J254" s="218"/>
      <c r="K254" s="212"/>
      <c r="L254" s="212"/>
      <c r="M254" s="212"/>
      <c r="N254" s="212"/>
      <c r="O254" s="212"/>
      <c r="P254" s="212"/>
      <c r="Q254" s="212"/>
      <c r="R254" s="212"/>
      <c r="S254" s="212"/>
      <c r="T254" s="212"/>
      <c r="U254" s="212"/>
      <c r="V254" s="212"/>
      <c r="W254" s="212"/>
      <c r="X254" s="212"/>
      <c r="Y254" s="212"/>
      <c r="Z254" s="212"/>
      <c r="AA254" s="218"/>
      <c r="AB254" s="212"/>
      <c r="AC254" s="212"/>
      <c r="AD254" s="212"/>
      <c r="AE254" s="212"/>
      <c r="AF254" s="216"/>
    </row>
    <row r="255" spans="2:32" x14ac:dyDescent="0.3">
      <c r="B255" s="352">
        <v>7114.1</v>
      </c>
      <c r="C255" s="212">
        <v>32</v>
      </c>
      <c r="D255" s="212">
        <v>1925</v>
      </c>
      <c r="E255" s="353">
        <v>141.30946085607775</v>
      </c>
      <c r="F255" s="212">
        <v>38</v>
      </c>
      <c r="G255" s="212" t="s">
        <v>461</v>
      </c>
      <c r="H255" s="354">
        <v>6153.314731455097</v>
      </c>
      <c r="J255" s="218"/>
      <c r="K255" s="212"/>
      <c r="L255" s="212"/>
      <c r="M255" s="212"/>
      <c r="N255" s="212"/>
      <c r="O255" s="212"/>
      <c r="P255" s="212"/>
      <c r="Q255" s="212"/>
      <c r="R255" s="212"/>
      <c r="S255" s="212"/>
      <c r="T255" s="212"/>
      <c r="U255" s="212"/>
      <c r="V255" s="212"/>
      <c r="W255" s="212"/>
      <c r="X255" s="212"/>
      <c r="Y255" s="212"/>
      <c r="Z255" s="212"/>
      <c r="AA255" s="218"/>
      <c r="AB255" s="212"/>
      <c r="AC255" s="212"/>
      <c r="AD255" s="212"/>
      <c r="AE255" s="212"/>
      <c r="AF255" s="216"/>
    </row>
    <row r="256" spans="2:32" x14ac:dyDescent="0.3">
      <c r="B256" s="352">
        <v>7520.42</v>
      </c>
      <c r="C256" s="212">
        <v>31</v>
      </c>
      <c r="D256" s="212">
        <v>2480.5129999999999</v>
      </c>
      <c r="E256" s="353">
        <v>185.37667493280082</v>
      </c>
      <c r="F256" s="212">
        <v>34</v>
      </c>
      <c r="G256" s="212" t="s">
        <v>469</v>
      </c>
      <c r="H256" s="354">
        <v>6887.7441175603872</v>
      </c>
      <c r="J256" s="218"/>
      <c r="K256" s="212"/>
      <c r="L256" s="212"/>
      <c r="M256" s="212"/>
      <c r="N256" s="212"/>
      <c r="O256" s="212"/>
      <c r="P256" s="212"/>
      <c r="Q256" s="212"/>
      <c r="R256" s="212"/>
      <c r="S256" s="212"/>
      <c r="T256" s="212"/>
      <c r="U256" s="212"/>
      <c r="V256" s="212"/>
      <c r="W256" s="212"/>
      <c r="X256" s="212"/>
      <c r="Y256" s="212"/>
      <c r="Z256" s="212"/>
      <c r="AA256" s="218"/>
      <c r="AB256" s="212"/>
      <c r="AC256" s="212"/>
      <c r="AD256" s="212"/>
      <c r="AE256" s="212"/>
      <c r="AF256" s="216"/>
    </row>
    <row r="257" spans="2:32" x14ac:dyDescent="0.3">
      <c r="B257" s="352">
        <v>23080.44</v>
      </c>
      <c r="C257" s="212">
        <v>30</v>
      </c>
      <c r="D257" s="212">
        <v>2800</v>
      </c>
      <c r="E257" s="353">
        <v>315.40764342704267</v>
      </c>
      <c r="F257" s="212">
        <v>45</v>
      </c>
      <c r="G257" s="212" t="s">
        <v>469</v>
      </c>
      <c r="H257" s="354">
        <v>22488.221220347434</v>
      </c>
      <c r="J257" s="218"/>
      <c r="K257" s="212"/>
      <c r="L257" s="212"/>
      <c r="M257" s="212"/>
      <c r="N257" s="212"/>
      <c r="O257" s="212"/>
      <c r="P257" s="212"/>
      <c r="Q257" s="212"/>
      <c r="R257" s="212"/>
      <c r="S257" s="212"/>
      <c r="T257" s="212"/>
      <c r="U257" s="212"/>
      <c r="V257" s="212"/>
      <c r="W257" s="212"/>
      <c r="X257" s="212"/>
      <c r="Y257" s="212"/>
      <c r="Z257" s="212"/>
      <c r="AA257" s="218"/>
      <c r="AB257" s="212"/>
      <c r="AC257" s="212"/>
      <c r="AD257" s="212"/>
      <c r="AE257" s="212"/>
      <c r="AF257" s="216"/>
    </row>
    <row r="258" spans="2:32" x14ac:dyDescent="0.3">
      <c r="B258" s="352">
        <v>13236.23</v>
      </c>
      <c r="C258" s="212">
        <v>47</v>
      </c>
      <c r="D258" s="212">
        <v>1050</v>
      </c>
      <c r="E258" s="353">
        <v>280.11516959731546</v>
      </c>
      <c r="F258" s="212">
        <v>29</v>
      </c>
      <c r="G258" s="212" t="s">
        <v>461</v>
      </c>
      <c r="H258" s="354">
        <v>12332.294103559207</v>
      </c>
      <c r="J258" s="218"/>
      <c r="K258" s="212"/>
      <c r="L258" s="212"/>
      <c r="M258" s="212"/>
      <c r="N258" s="212"/>
      <c r="O258" s="212"/>
      <c r="P258" s="212"/>
      <c r="Q258" s="212"/>
      <c r="R258" s="212"/>
      <c r="S258" s="212"/>
      <c r="T258" s="212"/>
      <c r="U258" s="212"/>
      <c r="V258" s="212"/>
      <c r="W258" s="212"/>
      <c r="X258" s="212"/>
      <c r="Y258" s="212"/>
      <c r="Z258" s="212"/>
      <c r="AA258" s="218"/>
      <c r="AB258" s="212"/>
      <c r="AC258" s="212"/>
      <c r="AD258" s="212"/>
      <c r="AE258" s="212"/>
      <c r="AF258" s="216"/>
    </row>
    <row r="259" spans="2:32" x14ac:dyDescent="0.3">
      <c r="B259" s="352">
        <v>49217</v>
      </c>
      <c r="C259" s="212">
        <v>43</v>
      </c>
      <c r="D259" s="212">
        <v>2800</v>
      </c>
      <c r="E259" s="353">
        <v>507.17715598998342</v>
      </c>
      <c r="F259" s="212">
        <v>32</v>
      </c>
      <c r="G259" s="212" t="s">
        <v>461</v>
      </c>
      <c r="H259" s="354">
        <v>48366.517033214353</v>
      </c>
      <c r="J259" s="218"/>
      <c r="K259" s="212"/>
      <c r="L259" s="212"/>
      <c r="M259" s="212"/>
      <c r="N259" s="212"/>
      <c r="O259" s="212"/>
      <c r="P259" s="212"/>
      <c r="Q259" s="212"/>
      <c r="R259" s="212"/>
      <c r="S259" s="212"/>
      <c r="T259" s="212"/>
      <c r="U259" s="212"/>
      <c r="V259" s="212"/>
      <c r="W259" s="212"/>
      <c r="X259" s="212"/>
      <c r="Y259" s="212"/>
      <c r="Z259" s="212"/>
      <c r="AA259" s="218"/>
      <c r="AB259" s="212"/>
      <c r="AC259" s="212"/>
      <c r="AD259" s="212"/>
      <c r="AE259" s="212"/>
      <c r="AF259" s="216"/>
    </row>
    <row r="260" spans="2:32" x14ac:dyDescent="0.3">
      <c r="B260" s="352">
        <v>27663</v>
      </c>
      <c r="C260" s="212">
        <v>33</v>
      </c>
      <c r="D260" s="212">
        <v>3500</v>
      </c>
      <c r="E260" s="353">
        <v>808.69360513623474</v>
      </c>
      <c r="F260" s="212">
        <v>50</v>
      </c>
      <c r="G260" s="212" t="s">
        <v>461</v>
      </c>
      <c r="H260" s="354">
        <v>26922.376658981313</v>
      </c>
      <c r="J260" s="218"/>
      <c r="K260" s="212"/>
      <c r="L260" s="212"/>
      <c r="M260" s="212"/>
      <c r="N260" s="212"/>
      <c r="O260" s="212"/>
      <c r="P260" s="212"/>
      <c r="Q260" s="212"/>
      <c r="R260" s="212"/>
      <c r="S260" s="212"/>
      <c r="T260" s="212"/>
      <c r="U260" s="212"/>
      <c r="V260" s="212"/>
      <c r="W260" s="212"/>
      <c r="X260" s="212"/>
      <c r="Y260" s="212"/>
      <c r="Z260" s="212"/>
      <c r="AA260" s="218"/>
      <c r="AB260" s="212"/>
      <c r="AC260" s="212"/>
      <c r="AD260" s="212"/>
      <c r="AE260" s="212"/>
      <c r="AF260" s="216"/>
    </row>
    <row r="261" spans="2:32" x14ac:dyDescent="0.3">
      <c r="B261" s="352">
        <v>15662.15</v>
      </c>
      <c r="C261" s="212">
        <v>46</v>
      </c>
      <c r="D261" s="212">
        <v>2450</v>
      </c>
      <c r="E261" s="353">
        <v>1103.6576261216167</v>
      </c>
      <c r="F261" s="212">
        <v>29</v>
      </c>
      <c r="G261" s="212" t="s">
        <v>461</v>
      </c>
      <c r="H261" s="354">
        <v>14809.413450514725</v>
      </c>
      <c r="J261" s="218"/>
      <c r="K261" s="212"/>
      <c r="L261" s="212"/>
      <c r="M261" s="212"/>
      <c r="N261" s="212"/>
      <c r="O261" s="212"/>
      <c r="P261" s="212"/>
      <c r="Q261" s="212"/>
      <c r="R261" s="212"/>
      <c r="S261" s="212"/>
      <c r="T261" s="212"/>
      <c r="U261" s="212"/>
      <c r="V261" s="212"/>
      <c r="W261" s="212"/>
      <c r="X261" s="212"/>
      <c r="Y261" s="212"/>
      <c r="Z261" s="212"/>
      <c r="AA261" s="218"/>
      <c r="AB261" s="212"/>
      <c r="AC261" s="212"/>
      <c r="AD261" s="212"/>
      <c r="AE261" s="212"/>
      <c r="AF261" s="216"/>
    </row>
    <row r="262" spans="2:32" x14ac:dyDescent="0.3">
      <c r="B262" s="352">
        <v>9429.9</v>
      </c>
      <c r="C262" s="212">
        <v>28</v>
      </c>
      <c r="D262" s="212">
        <v>2800</v>
      </c>
      <c r="E262" s="353">
        <v>203.17314395765547</v>
      </c>
      <c r="F262" s="212">
        <v>50</v>
      </c>
      <c r="G262" s="212" t="s">
        <v>461</v>
      </c>
      <c r="H262" s="354">
        <v>8303.1276013151837</v>
      </c>
      <c r="J262" s="218"/>
      <c r="K262" s="212"/>
      <c r="L262" s="212"/>
      <c r="M262" s="212"/>
      <c r="N262" s="212"/>
      <c r="O262" s="212"/>
      <c r="P262" s="212"/>
      <c r="Q262" s="212"/>
      <c r="R262" s="212"/>
      <c r="S262" s="212"/>
      <c r="T262" s="212"/>
      <c r="U262" s="212"/>
      <c r="V262" s="212"/>
      <c r="W262" s="212"/>
      <c r="X262" s="212"/>
      <c r="Y262" s="212"/>
      <c r="Z262" s="212"/>
      <c r="AA262" s="218"/>
      <c r="AB262" s="212"/>
      <c r="AC262" s="212"/>
      <c r="AD262" s="212"/>
      <c r="AE262" s="212"/>
      <c r="AF262" s="216"/>
    </row>
    <row r="263" spans="2:32" x14ac:dyDescent="0.3">
      <c r="B263" s="352">
        <v>24939.22</v>
      </c>
      <c r="C263" s="212">
        <v>35</v>
      </c>
      <c r="D263" s="212">
        <v>2800</v>
      </c>
      <c r="E263" s="353">
        <v>248.70073175015543</v>
      </c>
      <c r="F263" s="212">
        <v>47</v>
      </c>
      <c r="G263" s="212" t="s">
        <v>461</v>
      </c>
      <c r="H263" s="354">
        <v>23862.742185211853</v>
      </c>
      <c r="J263" s="218"/>
      <c r="K263" s="212"/>
      <c r="L263" s="212"/>
      <c r="M263" s="212"/>
      <c r="N263" s="212"/>
      <c r="O263" s="212"/>
      <c r="P263" s="212"/>
      <c r="Q263" s="212"/>
      <c r="R263" s="212"/>
      <c r="S263" s="212"/>
      <c r="T263" s="212"/>
      <c r="U263" s="212"/>
      <c r="V263" s="212"/>
      <c r="W263" s="212"/>
      <c r="X263" s="212"/>
      <c r="Y263" s="212"/>
      <c r="Z263" s="212"/>
      <c r="AA263" s="218"/>
      <c r="AB263" s="212"/>
      <c r="AC263" s="212"/>
      <c r="AD263" s="212"/>
      <c r="AE263" s="212"/>
      <c r="AF263" s="216"/>
    </row>
    <row r="264" spans="2:32" x14ac:dyDescent="0.3">
      <c r="B264" s="352">
        <v>6935.67</v>
      </c>
      <c r="C264" s="212">
        <v>31</v>
      </c>
      <c r="D264" s="212">
        <v>1925</v>
      </c>
      <c r="E264" s="353">
        <v>136.10008393716842</v>
      </c>
      <c r="F264" s="212">
        <v>44</v>
      </c>
      <c r="G264" s="212" t="s">
        <v>469</v>
      </c>
      <c r="H264" s="354">
        <v>6115.3371694410389</v>
      </c>
      <c r="J264" s="218"/>
      <c r="K264" s="212"/>
      <c r="L264" s="212"/>
      <c r="M264" s="212"/>
      <c r="N264" s="212"/>
      <c r="O264" s="212"/>
      <c r="P264" s="212"/>
      <c r="Q264" s="212"/>
      <c r="R264" s="212"/>
      <c r="S264" s="212"/>
      <c r="T264" s="212"/>
      <c r="U264" s="212"/>
      <c r="V264" s="212"/>
      <c r="W264" s="212"/>
      <c r="X264" s="212"/>
      <c r="Y264" s="212"/>
      <c r="Z264" s="212"/>
      <c r="AA264" s="218"/>
      <c r="AB264" s="212"/>
      <c r="AC264" s="212"/>
      <c r="AD264" s="212"/>
      <c r="AE264" s="212"/>
      <c r="AF264" s="216"/>
    </row>
    <row r="265" spans="2:32" x14ac:dyDescent="0.3">
      <c r="B265" s="352">
        <v>13658.87</v>
      </c>
      <c r="C265" s="212">
        <v>34</v>
      </c>
      <c r="D265" s="212">
        <v>2800</v>
      </c>
      <c r="E265" s="353">
        <v>246.9314070571524</v>
      </c>
      <c r="F265" s="212">
        <v>41</v>
      </c>
      <c r="G265" s="212" t="s">
        <v>461</v>
      </c>
      <c r="H265" s="354">
        <v>12619.796204926197</v>
      </c>
      <c r="J265" s="218"/>
      <c r="K265" s="212"/>
      <c r="L265" s="212"/>
      <c r="M265" s="212"/>
      <c r="N265" s="212"/>
      <c r="O265" s="212"/>
      <c r="P265" s="212"/>
      <c r="Q265" s="212"/>
      <c r="R265" s="212"/>
      <c r="S265" s="212"/>
      <c r="T265" s="212"/>
      <c r="U265" s="212"/>
      <c r="V265" s="212"/>
      <c r="W265" s="212"/>
      <c r="X265" s="212"/>
      <c r="Y265" s="212"/>
      <c r="Z265" s="212"/>
      <c r="AA265" s="218"/>
      <c r="AB265" s="212"/>
      <c r="AC265" s="212"/>
      <c r="AD265" s="212"/>
      <c r="AE265" s="212"/>
      <c r="AF265" s="216"/>
    </row>
    <row r="266" spans="2:32" x14ac:dyDescent="0.3">
      <c r="B266" s="352">
        <v>5676.08</v>
      </c>
      <c r="C266" s="212">
        <v>37</v>
      </c>
      <c r="D266" s="212">
        <v>1050</v>
      </c>
      <c r="E266" s="353">
        <v>111.35251001078392</v>
      </c>
      <c r="F266" s="212">
        <v>30</v>
      </c>
      <c r="G266" s="212" t="s">
        <v>461</v>
      </c>
      <c r="H266" s="354">
        <v>4870.2814279333197</v>
      </c>
      <c r="J266" s="218"/>
      <c r="K266" s="212"/>
      <c r="L266" s="212"/>
      <c r="M266" s="212"/>
      <c r="N266" s="212"/>
      <c r="O266" s="212"/>
      <c r="P266" s="212"/>
      <c r="Q266" s="212"/>
      <c r="R266" s="212"/>
      <c r="S266" s="212"/>
      <c r="T266" s="212"/>
      <c r="U266" s="212"/>
      <c r="V266" s="212"/>
      <c r="W266" s="212"/>
      <c r="X266" s="212"/>
      <c r="Y266" s="212"/>
      <c r="Z266" s="212"/>
      <c r="AA266" s="218"/>
      <c r="AB266" s="212"/>
      <c r="AC266" s="212"/>
      <c r="AD266" s="212"/>
      <c r="AE266" s="212"/>
      <c r="AF266" s="216"/>
    </row>
    <row r="267" spans="2:32" x14ac:dyDescent="0.3">
      <c r="B267" s="352">
        <v>16575.55</v>
      </c>
      <c r="C267" s="212">
        <v>37</v>
      </c>
      <c r="D267" s="212">
        <v>2800</v>
      </c>
      <c r="E267" s="353">
        <v>224.4821413876235</v>
      </c>
      <c r="F267" s="212">
        <v>25</v>
      </c>
      <c r="G267" s="212" t="s">
        <v>469</v>
      </c>
      <c r="H267" s="354">
        <v>16052.01614222048</v>
      </c>
      <c r="J267" s="218"/>
      <c r="K267" s="212"/>
      <c r="L267" s="212"/>
      <c r="M267" s="212"/>
      <c r="N267" s="212"/>
      <c r="O267" s="212"/>
      <c r="P267" s="212"/>
      <c r="Q267" s="212"/>
      <c r="R267" s="212"/>
      <c r="S267" s="212"/>
      <c r="T267" s="212"/>
      <c r="U267" s="212"/>
      <c r="V267" s="212"/>
      <c r="W267" s="212"/>
      <c r="X267" s="212"/>
      <c r="Y267" s="212"/>
      <c r="Z267" s="212"/>
      <c r="AA267" s="218"/>
      <c r="AB267" s="212"/>
      <c r="AC267" s="212"/>
      <c r="AD267" s="212"/>
      <c r="AE267" s="212"/>
      <c r="AF267" s="216"/>
    </row>
    <row r="268" spans="2:32" x14ac:dyDescent="0.3">
      <c r="B268" s="352">
        <v>5773.13</v>
      </c>
      <c r="C268" s="212">
        <v>28</v>
      </c>
      <c r="D268" s="212">
        <v>2800</v>
      </c>
      <c r="E268" s="353">
        <v>252.15755660282218</v>
      </c>
      <c r="F268" s="212">
        <v>22</v>
      </c>
      <c r="G268" s="212" t="s">
        <v>461</v>
      </c>
      <c r="H268" s="354">
        <v>5167.3982465067174</v>
      </c>
      <c r="J268" s="218"/>
      <c r="K268" s="212"/>
      <c r="L268" s="212"/>
      <c r="M268" s="212"/>
      <c r="N268" s="212"/>
      <c r="O268" s="212"/>
      <c r="P268" s="212"/>
      <c r="Q268" s="212"/>
      <c r="R268" s="212"/>
      <c r="S268" s="212"/>
      <c r="T268" s="212"/>
      <c r="U268" s="212"/>
      <c r="V268" s="212"/>
      <c r="W268" s="212"/>
      <c r="X268" s="212"/>
      <c r="Y268" s="212"/>
      <c r="Z268" s="212"/>
      <c r="AA268" s="218"/>
      <c r="AB268" s="212"/>
      <c r="AC268" s="212"/>
      <c r="AD268" s="212"/>
      <c r="AE268" s="212"/>
      <c r="AF268" s="216"/>
    </row>
    <row r="269" spans="2:32" x14ac:dyDescent="0.3">
      <c r="B269" s="352">
        <v>13638.18</v>
      </c>
      <c r="C269" s="212">
        <v>34</v>
      </c>
      <c r="D269" s="212">
        <v>2800</v>
      </c>
      <c r="E269" s="353">
        <v>246.9314070571524</v>
      </c>
      <c r="F269" s="212">
        <v>41</v>
      </c>
      <c r="G269" s="212" t="s">
        <v>461</v>
      </c>
      <c r="H269" s="354">
        <v>12619.796204926197</v>
      </c>
      <c r="J269" s="218"/>
      <c r="K269" s="212"/>
      <c r="L269" s="212"/>
      <c r="M269" s="212"/>
      <c r="N269" s="212"/>
      <c r="O269" s="212"/>
      <c r="P269" s="212"/>
      <c r="Q269" s="212"/>
      <c r="R269" s="212"/>
      <c r="S269" s="212"/>
      <c r="T269" s="212"/>
      <c r="U269" s="212"/>
      <c r="V269" s="212"/>
      <c r="W269" s="212"/>
      <c r="X269" s="212"/>
      <c r="Y269" s="212"/>
      <c r="Z269" s="212"/>
      <c r="AA269" s="218"/>
      <c r="AB269" s="212"/>
      <c r="AC269" s="212"/>
      <c r="AD269" s="212"/>
      <c r="AE269" s="212"/>
      <c r="AF269" s="216"/>
    </row>
    <row r="270" spans="2:32" x14ac:dyDescent="0.3">
      <c r="B270" s="352">
        <v>15686.01</v>
      </c>
      <c r="C270" s="212">
        <v>35</v>
      </c>
      <c r="D270" s="212">
        <v>2800</v>
      </c>
      <c r="E270" s="353">
        <v>281.13011848907882</v>
      </c>
      <c r="F270" s="212">
        <v>40</v>
      </c>
      <c r="G270" s="212" t="s">
        <v>469</v>
      </c>
      <c r="H270" s="354">
        <v>15148.328961334184</v>
      </c>
      <c r="J270" s="218"/>
      <c r="K270" s="212"/>
      <c r="L270" s="212"/>
      <c r="M270" s="212"/>
      <c r="N270" s="212"/>
      <c r="O270" s="212"/>
      <c r="P270" s="212"/>
      <c r="Q270" s="212"/>
      <c r="R270" s="212"/>
      <c r="S270" s="212"/>
      <c r="T270" s="212"/>
      <c r="U270" s="212"/>
      <c r="V270" s="212"/>
      <c r="W270" s="212"/>
      <c r="X270" s="212"/>
      <c r="Y270" s="212"/>
      <c r="Z270" s="212"/>
      <c r="AA270" s="218"/>
      <c r="AB270" s="212"/>
      <c r="AC270" s="212"/>
      <c r="AD270" s="212"/>
      <c r="AE270" s="212"/>
      <c r="AF270" s="216"/>
    </row>
    <row r="271" spans="2:32" x14ac:dyDescent="0.3">
      <c r="B271" s="352">
        <v>12730.11</v>
      </c>
      <c r="C271" s="212">
        <v>39</v>
      </c>
      <c r="D271" s="212">
        <v>1050</v>
      </c>
      <c r="E271" s="353">
        <v>223.47349259298309</v>
      </c>
      <c r="F271" s="212">
        <v>36</v>
      </c>
      <c r="G271" s="212" t="s">
        <v>461</v>
      </c>
      <c r="H271" s="354">
        <v>11965.97044353982</v>
      </c>
      <c r="J271" s="218"/>
      <c r="K271" s="212"/>
      <c r="L271" s="212"/>
      <c r="M271" s="212"/>
      <c r="N271" s="212"/>
      <c r="O271" s="212"/>
      <c r="P271" s="212"/>
      <c r="Q271" s="212"/>
      <c r="R271" s="212"/>
      <c r="S271" s="212"/>
      <c r="T271" s="212"/>
      <c r="U271" s="212"/>
      <c r="V271" s="212"/>
      <c r="W271" s="212"/>
      <c r="X271" s="212"/>
      <c r="Y271" s="212"/>
      <c r="Z271" s="212"/>
      <c r="AA271" s="218"/>
      <c r="AB271" s="212"/>
      <c r="AC271" s="212"/>
      <c r="AD271" s="212"/>
      <c r="AE271" s="212"/>
      <c r="AF271" s="216"/>
    </row>
    <row r="272" spans="2:32" x14ac:dyDescent="0.3">
      <c r="B272" s="352">
        <v>17022.240000000002</v>
      </c>
      <c r="C272" s="212">
        <v>32</v>
      </c>
      <c r="D272" s="212">
        <v>2800</v>
      </c>
      <c r="E272" s="353">
        <v>206.29797335013805</v>
      </c>
      <c r="F272" s="212">
        <v>43</v>
      </c>
      <c r="G272" s="212" t="s">
        <v>469</v>
      </c>
      <c r="H272" s="354">
        <v>16255.534741874004</v>
      </c>
      <c r="J272" s="218"/>
      <c r="K272" s="212"/>
      <c r="L272" s="212"/>
      <c r="M272" s="212"/>
      <c r="N272" s="212"/>
      <c r="O272" s="212"/>
      <c r="P272" s="212"/>
      <c r="Q272" s="212"/>
      <c r="R272" s="212"/>
      <c r="S272" s="212"/>
      <c r="T272" s="212"/>
      <c r="U272" s="212"/>
      <c r="V272" s="212"/>
      <c r="W272" s="212"/>
      <c r="X272" s="212"/>
      <c r="Y272" s="212"/>
      <c r="Z272" s="212"/>
      <c r="AA272" s="218"/>
      <c r="AB272" s="212"/>
      <c r="AC272" s="212"/>
      <c r="AD272" s="212"/>
      <c r="AE272" s="212"/>
      <c r="AF272" s="216"/>
    </row>
    <row r="273" spans="2:32" x14ac:dyDescent="0.3">
      <c r="B273" s="352">
        <v>15171.05</v>
      </c>
      <c r="C273" s="212">
        <v>34</v>
      </c>
      <c r="D273" s="212">
        <v>4079.04</v>
      </c>
      <c r="E273" s="353">
        <v>327.02839138486149</v>
      </c>
      <c r="F273" s="212">
        <v>31</v>
      </c>
      <c r="G273" s="212" t="s">
        <v>461</v>
      </c>
      <c r="H273" s="354">
        <v>14211.311331856565</v>
      </c>
      <c r="J273" s="218"/>
      <c r="K273" s="212"/>
      <c r="L273" s="212"/>
      <c r="M273" s="212"/>
      <c r="N273" s="212"/>
      <c r="O273" s="212"/>
      <c r="P273" s="212"/>
      <c r="Q273" s="212"/>
      <c r="R273" s="212"/>
      <c r="S273" s="212"/>
      <c r="T273" s="212"/>
      <c r="U273" s="212"/>
      <c r="V273" s="212"/>
      <c r="W273" s="212"/>
      <c r="X273" s="212"/>
      <c r="Y273" s="212"/>
      <c r="Z273" s="212"/>
      <c r="AA273" s="218"/>
      <c r="AB273" s="212"/>
      <c r="AC273" s="212"/>
      <c r="AD273" s="212"/>
      <c r="AE273" s="212"/>
      <c r="AF273" s="216"/>
    </row>
    <row r="274" spans="2:32" x14ac:dyDescent="0.3">
      <c r="B274" s="352">
        <v>23312.86</v>
      </c>
      <c r="C274" s="212">
        <v>41</v>
      </c>
      <c r="D274" s="212">
        <v>2800</v>
      </c>
      <c r="E274" s="353">
        <v>368.44676794704498</v>
      </c>
      <c r="F274" s="212">
        <v>44</v>
      </c>
      <c r="G274" s="212" t="s">
        <v>461</v>
      </c>
      <c r="H274" s="354">
        <v>22253.425148059316</v>
      </c>
      <c r="J274" s="218"/>
      <c r="K274" s="212"/>
      <c r="L274" s="212"/>
      <c r="M274" s="212"/>
      <c r="N274" s="212"/>
      <c r="O274" s="212"/>
      <c r="P274" s="212"/>
      <c r="Q274" s="212"/>
      <c r="R274" s="212"/>
      <c r="S274" s="212"/>
      <c r="T274" s="212"/>
      <c r="U274" s="212"/>
      <c r="V274" s="212"/>
      <c r="W274" s="212"/>
      <c r="X274" s="212"/>
      <c r="Y274" s="212"/>
      <c r="Z274" s="212"/>
      <c r="AA274" s="218"/>
      <c r="AB274" s="212"/>
      <c r="AC274" s="212"/>
      <c r="AD274" s="212"/>
      <c r="AE274" s="212"/>
      <c r="AF274" s="216"/>
    </row>
    <row r="275" spans="2:32" x14ac:dyDescent="0.3">
      <c r="B275" s="352">
        <v>6692.47</v>
      </c>
      <c r="C275" s="212">
        <v>28</v>
      </c>
      <c r="D275" s="212">
        <v>2800</v>
      </c>
      <c r="E275" s="353">
        <v>184.70351415651069</v>
      </c>
      <c r="F275" s="212">
        <v>32</v>
      </c>
      <c r="G275" s="212" t="s">
        <v>461</v>
      </c>
      <c r="H275" s="354">
        <v>5768.7077724629125</v>
      </c>
      <c r="J275" s="218"/>
      <c r="K275" s="212"/>
      <c r="L275" s="212"/>
      <c r="M275" s="212"/>
      <c r="N275" s="212"/>
      <c r="O275" s="212"/>
      <c r="P275" s="212"/>
      <c r="Q275" s="212"/>
      <c r="R275" s="212"/>
      <c r="S275" s="212"/>
      <c r="T275" s="212"/>
      <c r="U275" s="212"/>
      <c r="V275" s="212"/>
      <c r="W275" s="212"/>
      <c r="X275" s="212"/>
      <c r="Y275" s="212"/>
      <c r="Z275" s="212"/>
      <c r="AA275" s="218"/>
      <c r="AB275" s="212"/>
      <c r="AC275" s="212"/>
      <c r="AD275" s="212"/>
      <c r="AE275" s="212"/>
      <c r="AF275" s="216"/>
    </row>
    <row r="276" spans="2:32" x14ac:dyDescent="0.3">
      <c r="B276" s="352">
        <v>9056.2999999999993</v>
      </c>
      <c r="C276" s="212">
        <v>32</v>
      </c>
      <c r="D276" s="212">
        <v>2800</v>
      </c>
      <c r="E276" s="353">
        <v>205.5410339724767</v>
      </c>
      <c r="F276" s="212">
        <v>30</v>
      </c>
      <c r="G276" s="212" t="s">
        <v>469</v>
      </c>
      <c r="H276" s="354">
        <v>8510.4381194981088</v>
      </c>
      <c r="J276" s="218"/>
      <c r="K276" s="212"/>
      <c r="L276" s="212"/>
      <c r="M276" s="212"/>
      <c r="N276" s="212"/>
      <c r="O276" s="212"/>
      <c r="P276" s="212"/>
      <c r="Q276" s="212"/>
      <c r="R276" s="212"/>
      <c r="S276" s="212"/>
      <c r="T276" s="212"/>
      <c r="U276" s="212"/>
      <c r="V276" s="212"/>
      <c r="W276" s="212"/>
      <c r="X276" s="212"/>
      <c r="Y276" s="212"/>
      <c r="Z276" s="212"/>
      <c r="AA276" s="218"/>
      <c r="AB276" s="212"/>
      <c r="AC276" s="212"/>
      <c r="AD276" s="212"/>
      <c r="AE276" s="212"/>
      <c r="AF276" s="216"/>
    </row>
    <row r="277" spans="2:32" x14ac:dyDescent="0.3">
      <c r="B277" s="352">
        <v>5538.44</v>
      </c>
      <c r="C277" s="212">
        <v>26</v>
      </c>
      <c r="D277" s="212">
        <v>1925</v>
      </c>
      <c r="E277" s="353">
        <v>273.78484375567479</v>
      </c>
      <c r="F277" s="212">
        <v>44</v>
      </c>
      <c r="G277" s="212" t="s">
        <v>461</v>
      </c>
      <c r="H277" s="354">
        <v>4924.1171676348313</v>
      </c>
      <c r="J277" s="218"/>
      <c r="K277" s="212"/>
      <c r="L277" s="212"/>
      <c r="M277" s="212"/>
      <c r="N277" s="212"/>
      <c r="O277" s="212"/>
      <c r="P277" s="212"/>
      <c r="Q277" s="212"/>
      <c r="R277" s="212"/>
      <c r="S277" s="212"/>
      <c r="T277" s="212"/>
      <c r="U277" s="212"/>
      <c r="V277" s="212"/>
      <c r="W277" s="212"/>
      <c r="X277" s="212"/>
      <c r="Y277" s="212"/>
      <c r="Z277" s="212"/>
      <c r="AA277" s="218"/>
      <c r="AB277" s="212"/>
      <c r="AC277" s="212"/>
      <c r="AD277" s="212"/>
      <c r="AE277" s="212"/>
      <c r="AF277" s="216"/>
    </row>
    <row r="278" spans="2:32" x14ac:dyDescent="0.3">
      <c r="B278" s="352">
        <v>12403.75</v>
      </c>
      <c r="C278" s="212">
        <v>28</v>
      </c>
      <c r="D278" s="212">
        <v>3675</v>
      </c>
      <c r="E278" s="353">
        <v>266.66475144442279</v>
      </c>
      <c r="F278" s="212">
        <v>50</v>
      </c>
      <c r="G278" s="212" t="s">
        <v>469</v>
      </c>
      <c r="H278" s="354">
        <v>11441.671114549627</v>
      </c>
      <c r="J278" s="218"/>
      <c r="K278" s="212"/>
      <c r="L278" s="212"/>
      <c r="M278" s="212"/>
      <c r="N278" s="212"/>
      <c r="O278" s="212"/>
      <c r="P278" s="212"/>
      <c r="Q278" s="212"/>
      <c r="R278" s="212"/>
      <c r="S278" s="212"/>
      <c r="T278" s="212"/>
      <c r="U278" s="212"/>
      <c r="V278" s="212"/>
      <c r="W278" s="212"/>
      <c r="X278" s="212"/>
      <c r="Y278" s="212"/>
      <c r="Z278" s="212"/>
      <c r="AA278" s="218"/>
      <c r="AB278" s="212"/>
      <c r="AC278" s="212"/>
      <c r="AD278" s="212"/>
      <c r="AE278" s="212"/>
      <c r="AF278" s="216"/>
    </row>
    <row r="279" spans="2:32" x14ac:dyDescent="0.3">
      <c r="B279" s="352">
        <v>2252.48</v>
      </c>
      <c r="C279" s="212">
        <v>34</v>
      </c>
      <c r="D279" s="212">
        <v>175</v>
      </c>
      <c r="E279" s="353">
        <v>25.041177250498638</v>
      </c>
      <c r="F279" s="212">
        <v>39</v>
      </c>
      <c r="G279" s="212" t="s">
        <v>461</v>
      </c>
      <c r="H279" s="354">
        <v>1540.2781479857431</v>
      </c>
      <c r="J279" s="218"/>
      <c r="K279" s="212"/>
      <c r="L279" s="212"/>
      <c r="M279" s="212"/>
      <c r="N279" s="212"/>
      <c r="O279" s="212"/>
      <c r="P279" s="212"/>
      <c r="Q279" s="212"/>
      <c r="R279" s="212"/>
      <c r="S279" s="212"/>
      <c r="T279" s="212"/>
      <c r="U279" s="212"/>
      <c r="V279" s="212"/>
      <c r="W279" s="212"/>
      <c r="X279" s="212"/>
      <c r="Y279" s="212"/>
      <c r="Z279" s="212"/>
      <c r="AA279" s="218"/>
      <c r="AB279" s="212"/>
      <c r="AC279" s="212"/>
      <c r="AD279" s="212"/>
      <c r="AE279" s="212"/>
      <c r="AF279" s="216"/>
    </row>
    <row r="280" spans="2:32" x14ac:dyDescent="0.3">
      <c r="B280" s="352">
        <v>18578.78</v>
      </c>
      <c r="C280" s="212">
        <v>52</v>
      </c>
      <c r="D280" s="212">
        <v>1050</v>
      </c>
      <c r="E280" s="353">
        <v>538.38252153896372</v>
      </c>
      <c r="F280" s="212">
        <v>33</v>
      </c>
      <c r="G280" s="212" t="s">
        <v>461</v>
      </c>
      <c r="H280" s="354">
        <v>17604.731255810802</v>
      </c>
      <c r="J280" s="218"/>
      <c r="K280" s="212"/>
      <c r="L280" s="212"/>
      <c r="M280" s="212"/>
      <c r="N280" s="212"/>
      <c r="O280" s="212"/>
      <c r="P280" s="212"/>
      <c r="Q280" s="212"/>
      <c r="R280" s="212"/>
      <c r="S280" s="212"/>
      <c r="T280" s="212"/>
      <c r="U280" s="212"/>
      <c r="V280" s="212"/>
      <c r="W280" s="212"/>
      <c r="X280" s="212"/>
      <c r="Y280" s="212"/>
      <c r="Z280" s="212"/>
      <c r="AA280" s="218"/>
      <c r="AB280" s="212"/>
      <c r="AC280" s="212"/>
      <c r="AD280" s="212"/>
      <c r="AE280" s="212"/>
      <c r="AF280" s="216"/>
    </row>
    <row r="281" spans="2:32" x14ac:dyDescent="0.3">
      <c r="B281" s="352">
        <v>198470.53</v>
      </c>
      <c r="C281" s="212">
        <v>59</v>
      </c>
      <c r="D281" s="212">
        <v>4550</v>
      </c>
      <c r="E281" s="353">
        <v>5363.1031965474922</v>
      </c>
      <c r="F281" s="212">
        <v>26</v>
      </c>
      <c r="G281" s="212" t="s">
        <v>461</v>
      </c>
      <c r="H281" s="354">
        <v>197207.68858818535</v>
      </c>
      <c r="J281" s="218"/>
      <c r="K281" s="212"/>
      <c r="L281" s="212"/>
      <c r="M281" s="212"/>
      <c r="N281" s="212"/>
      <c r="O281" s="212"/>
      <c r="P281" s="212"/>
      <c r="Q281" s="212"/>
      <c r="R281" s="212"/>
      <c r="S281" s="212"/>
      <c r="T281" s="212"/>
      <c r="U281" s="212"/>
      <c r="V281" s="212"/>
      <c r="W281" s="212"/>
      <c r="X281" s="212"/>
      <c r="Y281" s="212"/>
      <c r="Z281" s="212"/>
      <c r="AA281" s="218"/>
      <c r="AB281" s="212"/>
      <c r="AC281" s="212"/>
      <c r="AD281" s="212"/>
      <c r="AE281" s="212"/>
      <c r="AF281" s="216"/>
    </row>
    <row r="282" spans="2:32" x14ac:dyDescent="0.3">
      <c r="B282" s="352">
        <v>9148.7800000000007</v>
      </c>
      <c r="C282" s="212">
        <v>43</v>
      </c>
      <c r="D282" s="212">
        <v>1050</v>
      </c>
      <c r="E282" s="353">
        <v>183.23645473319311</v>
      </c>
      <c r="F282" s="212">
        <v>27</v>
      </c>
      <c r="G282" s="212" t="s">
        <v>469</v>
      </c>
      <c r="H282" s="354">
        <v>8895.6183028618743</v>
      </c>
      <c r="J282" s="218"/>
      <c r="K282" s="212"/>
      <c r="L282" s="212"/>
      <c r="M282" s="212"/>
      <c r="N282" s="212"/>
      <c r="O282" s="212"/>
      <c r="P282" s="212"/>
      <c r="Q282" s="212"/>
      <c r="R282" s="212"/>
      <c r="S282" s="212"/>
      <c r="T282" s="212"/>
      <c r="U282" s="212"/>
      <c r="V282" s="212"/>
      <c r="W282" s="212"/>
      <c r="X282" s="212"/>
      <c r="Y282" s="212"/>
      <c r="Z282" s="212"/>
      <c r="AA282" s="218"/>
      <c r="AB282" s="212"/>
      <c r="AC282" s="212"/>
      <c r="AD282" s="212"/>
      <c r="AE282" s="212"/>
      <c r="AF282" s="216"/>
    </row>
    <row r="283" spans="2:32" x14ac:dyDescent="0.3">
      <c r="B283" s="352">
        <v>31540.85</v>
      </c>
      <c r="C283" s="212">
        <v>54</v>
      </c>
      <c r="D283" s="212">
        <v>1750</v>
      </c>
      <c r="E283" s="353">
        <v>936.83718071024077</v>
      </c>
      <c r="F283" s="212">
        <v>21</v>
      </c>
      <c r="G283" s="212" t="s">
        <v>461</v>
      </c>
      <c r="H283" s="354">
        <v>30519.323291977798</v>
      </c>
      <c r="J283" s="218"/>
      <c r="K283" s="212"/>
      <c r="L283" s="212"/>
      <c r="M283" s="212"/>
      <c r="N283" s="212"/>
      <c r="O283" s="212"/>
      <c r="P283" s="212"/>
      <c r="Q283" s="212"/>
      <c r="R283" s="212"/>
      <c r="S283" s="212"/>
      <c r="T283" s="212"/>
      <c r="U283" s="212"/>
      <c r="V283" s="212"/>
      <c r="W283" s="212"/>
      <c r="X283" s="212"/>
      <c r="Y283" s="212"/>
      <c r="Z283" s="212"/>
      <c r="AA283" s="218"/>
      <c r="AB283" s="212"/>
      <c r="AC283" s="212"/>
      <c r="AD283" s="212"/>
      <c r="AE283" s="212"/>
      <c r="AF283" s="216"/>
    </row>
    <row r="284" spans="2:32" x14ac:dyDescent="0.3">
      <c r="B284" s="352">
        <v>2756.34</v>
      </c>
      <c r="C284" s="212">
        <v>25</v>
      </c>
      <c r="D284" s="212">
        <v>1050</v>
      </c>
      <c r="E284" s="353">
        <v>66.777509877745302</v>
      </c>
      <c r="F284" s="212">
        <v>50</v>
      </c>
      <c r="G284" s="212" t="s">
        <v>461</v>
      </c>
      <c r="H284" s="354">
        <v>1529.5603116572397</v>
      </c>
      <c r="J284" s="218"/>
      <c r="K284" s="212"/>
      <c r="L284" s="212"/>
      <c r="M284" s="212"/>
      <c r="N284" s="212"/>
      <c r="O284" s="212"/>
      <c r="P284" s="212"/>
      <c r="Q284" s="212"/>
      <c r="R284" s="212"/>
      <c r="S284" s="212"/>
      <c r="T284" s="212"/>
      <c r="U284" s="212"/>
      <c r="V284" s="212"/>
      <c r="W284" s="212"/>
      <c r="X284" s="212"/>
      <c r="Y284" s="212"/>
      <c r="Z284" s="212"/>
      <c r="AA284" s="218"/>
      <c r="AB284" s="212"/>
      <c r="AC284" s="212"/>
      <c r="AD284" s="212"/>
      <c r="AE284" s="212"/>
      <c r="AF284" s="216"/>
    </row>
    <row r="285" spans="2:32" x14ac:dyDescent="0.3">
      <c r="B285" s="352">
        <v>29509.68</v>
      </c>
      <c r="C285" s="212">
        <v>51</v>
      </c>
      <c r="D285" s="212">
        <v>1689.52</v>
      </c>
      <c r="E285" s="353">
        <v>673.26653510664551</v>
      </c>
      <c r="F285" s="212">
        <v>30</v>
      </c>
      <c r="G285" s="212" t="s">
        <v>461</v>
      </c>
      <c r="H285" s="354">
        <v>28595.727503659495</v>
      </c>
      <c r="J285" s="218"/>
      <c r="K285" s="212"/>
      <c r="L285" s="212"/>
      <c r="M285" s="212"/>
      <c r="N285" s="212"/>
      <c r="O285" s="212"/>
      <c r="P285" s="212"/>
      <c r="Q285" s="212"/>
      <c r="R285" s="212"/>
      <c r="S285" s="212"/>
      <c r="T285" s="212"/>
      <c r="U285" s="212"/>
      <c r="V285" s="212"/>
      <c r="W285" s="212"/>
      <c r="X285" s="212"/>
      <c r="Y285" s="212"/>
      <c r="Z285" s="212"/>
      <c r="AA285" s="218"/>
      <c r="AB285" s="212"/>
      <c r="AC285" s="212"/>
      <c r="AD285" s="212"/>
      <c r="AE285" s="212"/>
      <c r="AF285" s="216"/>
    </row>
    <row r="286" spans="2:32" x14ac:dyDescent="0.3">
      <c r="B286" s="352">
        <v>14599.09</v>
      </c>
      <c r="C286" s="212">
        <v>36</v>
      </c>
      <c r="D286" s="212">
        <v>2800</v>
      </c>
      <c r="E286" s="353">
        <v>270.84660593133907</v>
      </c>
      <c r="F286" s="212">
        <v>37</v>
      </c>
      <c r="G286" s="212" t="s">
        <v>469</v>
      </c>
      <c r="H286" s="354">
        <v>14008.552674758856</v>
      </c>
      <c r="J286" s="218"/>
      <c r="K286" s="212"/>
      <c r="L286" s="212"/>
      <c r="M286" s="212"/>
      <c r="N286" s="212"/>
      <c r="O286" s="212"/>
      <c r="P286" s="212"/>
      <c r="Q286" s="212"/>
      <c r="R286" s="212"/>
      <c r="S286" s="212"/>
      <c r="T286" s="212"/>
      <c r="U286" s="212"/>
      <c r="V286" s="212"/>
      <c r="W286" s="212"/>
      <c r="X286" s="212"/>
      <c r="Y286" s="212"/>
      <c r="Z286" s="212"/>
      <c r="AA286" s="218"/>
      <c r="AB286" s="212"/>
      <c r="AC286" s="212"/>
      <c r="AD286" s="212"/>
      <c r="AE286" s="212"/>
      <c r="AF286" s="216"/>
    </row>
    <row r="287" spans="2:32" x14ac:dyDescent="0.3">
      <c r="B287" s="352">
        <v>3572.54</v>
      </c>
      <c r="C287" s="212">
        <v>31</v>
      </c>
      <c r="D287" s="212">
        <v>1050</v>
      </c>
      <c r="E287" s="353">
        <v>74.458195214743725</v>
      </c>
      <c r="F287" s="212">
        <v>22</v>
      </c>
      <c r="G287" s="212" t="s">
        <v>469</v>
      </c>
      <c r="H287" s="354">
        <v>3087.7158161714892</v>
      </c>
      <c r="J287" s="218"/>
      <c r="K287" s="212"/>
      <c r="L287" s="212"/>
      <c r="M287" s="212"/>
      <c r="N287" s="212"/>
      <c r="O287" s="212"/>
      <c r="P287" s="212"/>
      <c r="Q287" s="212"/>
      <c r="R287" s="212"/>
      <c r="S287" s="212"/>
      <c r="T287" s="212"/>
      <c r="U287" s="212"/>
      <c r="V287" s="212"/>
      <c r="W287" s="212"/>
      <c r="X287" s="212"/>
      <c r="Y287" s="212"/>
      <c r="Z287" s="212"/>
      <c r="AA287" s="218"/>
      <c r="AB287" s="212"/>
      <c r="AC287" s="212"/>
      <c r="AD287" s="212"/>
      <c r="AE287" s="212"/>
      <c r="AF287" s="216"/>
    </row>
    <row r="288" spans="2:32" x14ac:dyDescent="0.3">
      <c r="B288" s="352">
        <v>30189.38</v>
      </c>
      <c r="C288" s="212">
        <v>36</v>
      </c>
      <c r="D288" s="212">
        <v>3330.0921499999999</v>
      </c>
      <c r="E288" s="353">
        <v>658.0166124288935</v>
      </c>
      <c r="F288" s="212">
        <v>39</v>
      </c>
      <c r="G288" s="212" t="s">
        <v>461</v>
      </c>
      <c r="H288" s="354">
        <v>29502.337780138652</v>
      </c>
      <c r="J288" s="218"/>
      <c r="K288" s="212"/>
      <c r="L288" s="212"/>
      <c r="M288" s="212"/>
      <c r="N288" s="212"/>
      <c r="O288" s="212"/>
      <c r="P288" s="212"/>
      <c r="Q288" s="212"/>
      <c r="R288" s="212"/>
      <c r="S288" s="212"/>
      <c r="T288" s="212"/>
      <c r="U288" s="212"/>
      <c r="V288" s="212"/>
      <c r="W288" s="212"/>
      <c r="X288" s="212"/>
      <c r="Y288" s="212"/>
      <c r="Z288" s="212"/>
      <c r="AA288" s="218"/>
      <c r="AB288" s="212"/>
      <c r="AC288" s="212"/>
      <c r="AD288" s="212"/>
      <c r="AE288" s="212"/>
      <c r="AF288" s="216"/>
    </row>
    <row r="289" spans="2:32" x14ac:dyDescent="0.3">
      <c r="B289" s="352">
        <v>7536.09</v>
      </c>
      <c r="C289" s="212">
        <v>27</v>
      </c>
      <c r="D289" s="212">
        <v>2800</v>
      </c>
      <c r="E289" s="353">
        <v>181.86201606226317</v>
      </c>
      <c r="F289" s="212">
        <v>43</v>
      </c>
      <c r="G289" s="212" t="s">
        <v>461</v>
      </c>
      <c r="H289" s="354">
        <v>6431.9152236830741</v>
      </c>
      <c r="J289" s="218"/>
      <c r="K289" s="212"/>
      <c r="L289" s="212"/>
      <c r="M289" s="212"/>
      <c r="N289" s="212"/>
      <c r="O289" s="212"/>
      <c r="P289" s="212"/>
      <c r="Q289" s="212"/>
      <c r="R289" s="212"/>
      <c r="S289" s="212"/>
      <c r="T289" s="212"/>
      <c r="U289" s="212"/>
      <c r="V289" s="212"/>
      <c r="W289" s="212"/>
      <c r="X289" s="212"/>
      <c r="Y289" s="212"/>
      <c r="Z289" s="212"/>
      <c r="AA289" s="218"/>
      <c r="AB289" s="212"/>
      <c r="AC289" s="212"/>
      <c r="AD289" s="212"/>
      <c r="AE289" s="212"/>
      <c r="AF289" s="216"/>
    </row>
    <row r="290" spans="2:32" x14ac:dyDescent="0.3">
      <c r="B290" s="352">
        <v>24077.05</v>
      </c>
      <c r="C290" s="212">
        <v>39</v>
      </c>
      <c r="D290" s="212">
        <v>2800</v>
      </c>
      <c r="E290" s="353">
        <v>595.92931358128828</v>
      </c>
      <c r="F290" s="212">
        <v>21</v>
      </c>
      <c r="G290" s="212" t="s">
        <v>461</v>
      </c>
      <c r="H290" s="354">
        <v>23370.48498086468</v>
      </c>
      <c r="J290" s="218"/>
      <c r="K290" s="212"/>
      <c r="L290" s="212"/>
      <c r="M290" s="212"/>
      <c r="N290" s="212"/>
      <c r="O290" s="212"/>
      <c r="P290" s="212"/>
      <c r="Q290" s="212"/>
      <c r="R290" s="212"/>
      <c r="S290" s="212"/>
      <c r="T290" s="212"/>
      <c r="U290" s="212"/>
      <c r="V290" s="212"/>
      <c r="W290" s="212"/>
      <c r="X290" s="212"/>
      <c r="Y290" s="212"/>
      <c r="Z290" s="212"/>
      <c r="AA290" s="218"/>
      <c r="AB290" s="212"/>
      <c r="AC290" s="212"/>
      <c r="AD290" s="212"/>
      <c r="AE290" s="212"/>
      <c r="AF290" s="216"/>
    </row>
    <row r="291" spans="2:32" x14ac:dyDescent="0.3">
      <c r="B291" s="352">
        <v>8701.31</v>
      </c>
      <c r="C291" s="212">
        <v>35</v>
      </c>
      <c r="D291" s="212">
        <v>1050</v>
      </c>
      <c r="E291" s="353">
        <v>166.47348395806574</v>
      </c>
      <c r="F291" s="212">
        <v>35</v>
      </c>
      <c r="G291" s="212" t="s">
        <v>461</v>
      </c>
      <c r="H291" s="354">
        <v>8032.8835934291255</v>
      </c>
      <c r="J291" s="218"/>
      <c r="K291" s="212"/>
      <c r="L291" s="212"/>
      <c r="M291" s="212"/>
      <c r="N291" s="212"/>
      <c r="O291" s="212"/>
      <c r="P291" s="212"/>
      <c r="Q291" s="212"/>
      <c r="R291" s="212"/>
      <c r="S291" s="212"/>
      <c r="T291" s="212"/>
      <c r="U291" s="212"/>
      <c r="V291" s="212"/>
      <c r="W291" s="212"/>
      <c r="X291" s="212"/>
      <c r="Y291" s="212"/>
      <c r="Z291" s="212"/>
      <c r="AA291" s="218"/>
      <c r="AB291" s="212"/>
      <c r="AC291" s="212"/>
      <c r="AD291" s="212"/>
      <c r="AE291" s="212"/>
      <c r="AF291" s="216"/>
    </row>
    <row r="292" spans="2:32" x14ac:dyDescent="0.3">
      <c r="B292" s="352">
        <v>5972.92</v>
      </c>
      <c r="C292" s="212">
        <v>39</v>
      </c>
      <c r="D292" s="212">
        <v>875</v>
      </c>
      <c r="E292" s="353">
        <v>422.01102550302011</v>
      </c>
      <c r="F292" s="212">
        <v>11</v>
      </c>
      <c r="G292" s="212" t="s">
        <v>469</v>
      </c>
      <c r="H292" s="354">
        <v>5844.6632643508156</v>
      </c>
      <c r="J292" s="218"/>
      <c r="K292" s="212"/>
      <c r="L292" s="212"/>
      <c r="M292" s="212"/>
      <c r="N292" s="212"/>
      <c r="O292" s="212"/>
      <c r="P292" s="212"/>
      <c r="Q292" s="212"/>
      <c r="R292" s="212"/>
      <c r="S292" s="212"/>
      <c r="T292" s="212"/>
      <c r="U292" s="212"/>
      <c r="V292" s="212"/>
      <c r="W292" s="212"/>
      <c r="X292" s="212"/>
      <c r="Y292" s="212"/>
      <c r="Z292" s="212"/>
      <c r="AA292" s="218"/>
      <c r="AB292" s="212"/>
      <c r="AC292" s="212"/>
      <c r="AD292" s="212"/>
      <c r="AE292" s="212"/>
      <c r="AF292" s="216"/>
    </row>
    <row r="293" spans="2:32" x14ac:dyDescent="0.3">
      <c r="B293" s="352">
        <v>50319.98</v>
      </c>
      <c r="C293" s="212">
        <v>35</v>
      </c>
      <c r="D293" s="212">
        <v>4550</v>
      </c>
      <c r="E293" s="353">
        <v>869.20240048685469</v>
      </c>
      <c r="F293" s="212">
        <v>45</v>
      </c>
      <c r="G293" s="212" t="s">
        <v>461</v>
      </c>
      <c r="H293" s="354">
        <v>49537.946742874483</v>
      </c>
      <c r="J293" s="218"/>
      <c r="K293" s="212"/>
      <c r="L293" s="212"/>
      <c r="M293" s="212"/>
      <c r="N293" s="212"/>
      <c r="O293" s="212"/>
      <c r="P293" s="212"/>
      <c r="Q293" s="212"/>
      <c r="R293" s="212"/>
      <c r="S293" s="212"/>
      <c r="T293" s="212"/>
      <c r="U293" s="212"/>
      <c r="V293" s="212"/>
      <c r="W293" s="212"/>
      <c r="X293" s="212"/>
      <c r="Y293" s="212"/>
      <c r="Z293" s="212"/>
      <c r="AA293" s="218"/>
      <c r="AB293" s="212"/>
      <c r="AC293" s="212"/>
      <c r="AD293" s="212"/>
      <c r="AE293" s="212"/>
      <c r="AF293" s="216"/>
    </row>
    <row r="294" spans="2:32" x14ac:dyDescent="0.3">
      <c r="B294" s="352">
        <v>17528.419999999998</v>
      </c>
      <c r="C294" s="212">
        <v>38</v>
      </c>
      <c r="D294" s="212">
        <v>1050</v>
      </c>
      <c r="E294" s="353">
        <v>304.09804424363466</v>
      </c>
      <c r="F294" s="212">
        <v>45</v>
      </c>
      <c r="G294" s="212" t="s">
        <v>461</v>
      </c>
      <c r="H294" s="354">
        <v>16817.827323029647</v>
      </c>
      <c r="J294" s="218"/>
      <c r="K294" s="212"/>
      <c r="L294" s="212"/>
      <c r="M294" s="212"/>
      <c r="N294" s="212"/>
      <c r="O294" s="212"/>
      <c r="P294" s="212"/>
      <c r="Q294" s="212"/>
      <c r="R294" s="212"/>
      <c r="S294" s="212"/>
      <c r="T294" s="212"/>
      <c r="U294" s="212"/>
      <c r="V294" s="212"/>
      <c r="W294" s="212"/>
      <c r="X294" s="212"/>
      <c r="Y294" s="212"/>
      <c r="Z294" s="212"/>
      <c r="AA294" s="218"/>
      <c r="AB294" s="212"/>
      <c r="AC294" s="212"/>
      <c r="AD294" s="212"/>
      <c r="AE294" s="212"/>
      <c r="AF294" s="216"/>
    </row>
    <row r="295" spans="2:32" x14ac:dyDescent="0.3">
      <c r="B295" s="352">
        <v>9047.4699999999993</v>
      </c>
      <c r="C295" s="212">
        <v>32</v>
      </c>
      <c r="D295" s="212">
        <v>1925</v>
      </c>
      <c r="E295" s="353">
        <v>170.98302806506075</v>
      </c>
      <c r="F295" s="212">
        <v>43</v>
      </c>
      <c r="G295" s="212" t="s">
        <v>461</v>
      </c>
      <c r="H295" s="354">
        <v>8118.736982246056</v>
      </c>
      <c r="J295" s="218"/>
      <c r="K295" s="212"/>
      <c r="L295" s="212"/>
      <c r="M295" s="212"/>
      <c r="N295" s="212"/>
      <c r="O295" s="212"/>
      <c r="P295" s="212"/>
      <c r="Q295" s="212"/>
      <c r="R295" s="212"/>
      <c r="S295" s="212"/>
      <c r="T295" s="212"/>
      <c r="U295" s="212"/>
      <c r="V295" s="212"/>
      <c r="W295" s="212"/>
      <c r="X295" s="212"/>
      <c r="Y295" s="212"/>
      <c r="Z295" s="212"/>
      <c r="AA295" s="218"/>
      <c r="AB295" s="212"/>
      <c r="AC295" s="212"/>
      <c r="AD295" s="212"/>
      <c r="AE295" s="212"/>
      <c r="AF295" s="216"/>
    </row>
    <row r="296" spans="2:32" x14ac:dyDescent="0.3">
      <c r="B296" s="352">
        <v>4539.07</v>
      </c>
      <c r="C296" s="212">
        <v>32</v>
      </c>
      <c r="D296" s="212">
        <v>1050</v>
      </c>
      <c r="E296" s="353">
        <v>84.785341320037801</v>
      </c>
      <c r="F296" s="212">
        <v>43</v>
      </c>
      <c r="G296" s="212" t="s">
        <v>461</v>
      </c>
      <c r="H296" s="354">
        <v>3490.6099194500975</v>
      </c>
      <c r="J296" s="218"/>
      <c r="K296" s="212"/>
      <c r="L296" s="212"/>
      <c r="M296" s="212"/>
      <c r="N296" s="212"/>
      <c r="O296" s="212"/>
      <c r="P296" s="212"/>
      <c r="Q296" s="212"/>
      <c r="R296" s="212"/>
      <c r="S296" s="212"/>
      <c r="T296" s="212"/>
      <c r="U296" s="212"/>
      <c r="V296" s="212"/>
      <c r="W296" s="212"/>
      <c r="X296" s="212"/>
      <c r="Y296" s="212"/>
      <c r="Z296" s="212"/>
      <c r="AA296" s="218"/>
      <c r="AB296" s="212"/>
      <c r="AC296" s="212"/>
      <c r="AD296" s="212"/>
      <c r="AE296" s="212"/>
      <c r="AF296" s="216"/>
    </row>
    <row r="297" spans="2:32" x14ac:dyDescent="0.3">
      <c r="B297" s="352">
        <v>19232.91</v>
      </c>
      <c r="C297" s="212">
        <v>52</v>
      </c>
      <c r="D297" s="212">
        <v>1050</v>
      </c>
      <c r="E297" s="353">
        <v>690.52626075457408</v>
      </c>
      <c r="F297" s="212">
        <v>17</v>
      </c>
      <c r="G297" s="212" t="s">
        <v>461</v>
      </c>
      <c r="H297" s="354">
        <v>18333.225732707419</v>
      </c>
      <c r="J297" s="218"/>
      <c r="K297" s="212"/>
      <c r="L297" s="212"/>
      <c r="M297" s="212"/>
      <c r="N297" s="212"/>
      <c r="O297" s="212"/>
      <c r="P297" s="212"/>
      <c r="Q297" s="212"/>
      <c r="R297" s="212"/>
      <c r="S297" s="212"/>
      <c r="T297" s="212"/>
      <c r="U297" s="212"/>
      <c r="V297" s="212"/>
      <c r="W297" s="212"/>
      <c r="X297" s="212"/>
      <c r="Y297" s="212"/>
      <c r="Z297" s="212"/>
      <c r="AA297" s="218"/>
      <c r="AB297" s="212"/>
      <c r="AC297" s="212"/>
      <c r="AD297" s="212"/>
      <c r="AE297" s="212"/>
      <c r="AF297" s="216"/>
    </row>
    <row r="298" spans="2:32" x14ac:dyDescent="0.3">
      <c r="B298" s="352">
        <v>8729.8799999999992</v>
      </c>
      <c r="C298" s="212">
        <v>27</v>
      </c>
      <c r="D298" s="212">
        <v>2800</v>
      </c>
      <c r="E298" s="353">
        <v>200.04751754655592</v>
      </c>
      <c r="F298" s="212">
        <v>50</v>
      </c>
      <c r="G298" s="212" t="s">
        <v>461</v>
      </c>
      <c r="H298" s="354">
        <v>7534.9978568833803</v>
      </c>
      <c r="J298" s="218"/>
      <c r="K298" s="212"/>
      <c r="L298" s="212"/>
      <c r="M298" s="212"/>
      <c r="N298" s="212"/>
      <c r="O298" s="212"/>
      <c r="P298" s="212"/>
      <c r="Q298" s="212"/>
      <c r="R298" s="212"/>
      <c r="S298" s="212"/>
      <c r="T298" s="212"/>
      <c r="U298" s="212"/>
      <c r="V298" s="212"/>
      <c r="W298" s="212"/>
      <c r="X298" s="212"/>
      <c r="Y298" s="212"/>
      <c r="Z298" s="212"/>
      <c r="AA298" s="218"/>
      <c r="AB298" s="212"/>
      <c r="AC298" s="212"/>
      <c r="AD298" s="212"/>
      <c r="AE298" s="212"/>
      <c r="AF298" s="216"/>
    </row>
    <row r="299" spans="2:32" x14ac:dyDescent="0.3">
      <c r="B299" s="352">
        <v>16389.02</v>
      </c>
      <c r="C299" s="212">
        <v>32</v>
      </c>
      <c r="D299" s="212">
        <v>2800</v>
      </c>
      <c r="E299" s="353">
        <v>201.60958231176079</v>
      </c>
      <c r="F299" s="212">
        <v>43</v>
      </c>
      <c r="G299" s="212" t="s">
        <v>469</v>
      </c>
      <c r="H299" s="354">
        <v>15588.630867606253</v>
      </c>
      <c r="J299" s="218"/>
      <c r="K299" s="212"/>
      <c r="L299" s="212"/>
      <c r="M299" s="212"/>
      <c r="N299" s="212"/>
      <c r="O299" s="212"/>
      <c r="P299" s="212"/>
      <c r="Q299" s="212"/>
      <c r="R299" s="212"/>
      <c r="S299" s="212"/>
      <c r="T299" s="212"/>
      <c r="U299" s="212"/>
      <c r="V299" s="212"/>
      <c r="W299" s="212"/>
      <c r="X299" s="212"/>
      <c r="Y299" s="212"/>
      <c r="Z299" s="212"/>
      <c r="AA299" s="218"/>
      <c r="AB299" s="212"/>
      <c r="AC299" s="212"/>
      <c r="AD299" s="212"/>
      <c r="AE299" s="212"/>
      <c r="AF299" s="216"/>
    </row>
    <row r="300" spans="2:32" x14ac:dyDescent="0.3">
      <c r="B300" s="352">
        <v>7428.65</v>
      </c>
      <c r="C300" s="212">
        <v>43</v>
      </c>
      <c r="D300" s="212">
        <v>1050</v>
      </c>
      <c r="E300" s="353">
        <v>183.23645473319311</v>
      </c>
      <c r="F300" s="212">
        <v>20</v>
      </c>
      <c r="G300" s="212" t="s">
        <v>461</v>
      </c>
      <c r="H300" s="354">
        <v>6676.2695308783732</v>
      </c>
      <c r="J300" s="218"/>
      <c r="K300" s="212"/>
      <c r="L300" s="212"/>
      <c r="M300" s="212"/>
      <c r="N300" s="212"/>
      <c r="O300" s="212"/>
      <c r="P300" s="212"/>
      <c r="Q300" s="212"/>
      <c r="R300" s="212"/>
      <c r="S300" s="212"/>
      <c r="T300" s="212"/>
      <c r="U300" s="212"/>
      <c r="V300" s="212"/>
      <c r="W300" s="212"/>
      <c r="X300" s="212"/>
      <c r="Y300" s="212"/>
      <c r="Z300" s="212"/>
      <c r="AA300" s="218"/>
      <c r="AB300" s="212"/>
      <c r="AC300" s="212"/>
      <c r="AD300" s="212"/>
      <c r="AE300" s="212"/>
      <c r="AF300" s="216"/>
    </row>
    <row r="301" spans="2:32" x14ac:dyDescent="0.3">
      <c r="B301" s="352">
        <v>13299.92</v>
      </c>
      <c r="C301" s="212">
        <v>36</v>
      </c>
      <c r="D301" s="212">
        <v>1925</v>
      </c>
      <c r="E301" s="353">
        <v>248.70625584428447</v>
      </c>
      <c r="F301" s="212">
        <v>40</v>
      </c>
      <c r="G301" s="212" t="s">
        <v>461</v>
      </c>
      <c r="H301" s="354">
        <v>12440.317841729458</v>
      </c>
      <c r="J301" s="218"/>
      <c r="K301" s="212"/>
      <c r="L301" s="212"/>
      <c r="M301" s="212"/>
      <c r="N301" s="212"/>
      <c r="O301" s="212"/>
      <c r="P301" s="212"/>
      <c r="Q301" s="212"/>
      <c r="R301" s="212"/>
      <c r="S301" s="212"/>
      <c r="T301" s="212"/>
      <c r="U301" s="212"/>
      <c r="V301" s="212"/>
      <c r="W301" s="212"/>
      <c r="X301" s="212"/>
      <c r="Y301" s="212"/>
      <c r="Z301" s="212"/>
      <c r="AA301" s="218"/>
      <c r="AB301" s="212"/>
      <c r="AC301" s="212"/>
      <c r="AD301" s="212"/>
      <c r="AE301" s="212"/>
      <c r="AF301" s="216"/>
    </row>
    <row r="302" spans="2:32" x14ac:dyDescent="0.3">
      <c r="B302" s="352">
        <v>43155.54</v>
      </c>
      <c r="C302" s="212">
        <v>41</v>
      </c>
      <c r="D302" s="212">
        <v>2800</v>
      </c>
      <c r="E302" s="353">
        <v>709.21344303561261</v>
      </c>
      <c r="F302" s="212">
        <v>44</v>
      </c>
      <c r="G302" s="212" t="s">
        <v>461</v>
      </c>
      <c r="H302" s="354">
        <v>42297.798777424665</v>
      </c>
      <c r="J302" s="218"/>
      <c r="K302" s="212"/>
      <c r="L302" s="212"/>
      <c r="M302" s="212"/>
      <c r="N302" s="212"/>
      <c r="O302" s="212"/>
      <c r="P302" s="212"/>
      <c r="Q302" s="212"/>
      <c r="R302" s="212"/>
      <c r="S302" s="212"/>
      <c r="T302" s="212"/>
      <c r="U302" s="212"/>
      <c r="V302" s="212"/>
      <c r="W302" s="212"/>
      <c r="X302" s="212"/>
      <c r="Y302" s="212"/>
      <c r="Z302" s="212"/>
      <c r="AA302" s="218"/>
      <c r="AB302" s="212"/>
      <c r="AC302" s="212"/>
      <c r="AD302" s="212"/>
      <c r="AE302" s="212"/>
      <c r="AF302" s="216"/>
    </row>
    <row r="303" spans="2:32" x14ac:dyDescent="0.3">
      <c r="B303" s="352">
        <v>9314.93</v>
      </c>
      <c r="C303" s="212">
        <v>37</v>
      </c>
      <c r="D303" s="212">
        <v>1925</v>
      </c>
      <c r="E303" s="353">
        <v>296.17391382107195</v>
      </c>
      <c r="F303" s="212">
        <v>38</v>
      </c>
      <c r="G303" s="212" t="s">
        <v>461</v>
      </c>
      <c r="H303" s="354">
        <v>8497.1902918877022</v>
      </c>
      <c r="J303" s="218"/>
      <c r="K303" s="212"/>
      <c r="L303" s="212"/>
      <c r="M303" s="212"/>
      <c r="N303" s="212"/>
      <c r="O303" s="212"/>
      <c r="P303" s="212"/>
      <c r="Q303" s="212"/>
      <c r="R303" s="212"/>
      <c r="S303" s="212"/>
      <c r="T303" s="212"/>
      <c r="U303" s="212"/>
      <c r="V303" s="212"/>
      <c r="W303" s="212"/>
      <c r="X303" s="212"/>
      <c r="Y303" s="212"/>
      <c r="Z303" s="212"/>
      <c r="AA303" s="218"/>
      <c r="AB303" s="212"/>
      <c r="AC303" s="212"/>
      <c r="AD303" s="212"/>
      <c r="AE303" s="212"/>
      <c r="AF303" s="216"/>
    </row>
    <row r="304" spans="2:32" x14ac:dyDescent="0.3">
      <c r="B304" s="352">
        <v>11640.51</v>
      </c>
      <c r="C304" s="212">
        <v>28</v>
      </c>
      <c r="D304" s="212">
        <v>3500</v>
      </c>
      <c r="E304" s="353">
        <v>253.96642994706934</v>
      </c>
      <c r="F304" s="212">
        <v>50</v>
      </c>
      <c r="G304" s="212" t="s">
        <v>461</v>
      </c>
      <c r="H304" s="354">
        <v>10442.664693817123</v>
      </c>
      <c r="J304" s="218"/>
      <c r="K304" s="212"/>
      <c r="L304" s="212"/>
      <c r="M304" s="212"/>
      <c r="N304" s="212"/>
      <c r="O304" s="212"/>
      <c r="P304" s="212"/>
      <c r="Q304" s="212"/>
      <c r="R304" s="212"/>
      <c r="S304" s="212"/>
      <c r="T304" s="212"/>
      <c r="U304" s="212"/>
      <c r="V304" s="212"/>
      <c r="W304" s="212"/>
      <c r="X304" s="212"/>
      <c r="Y304" s="212"/>
      <c r="Z304" s="212"/>
      <c r="AA304" s="218"/>
      <c r="AB304" s="212"/>
      <c r="AC304" s="212"/>
      <c r="AD304" s="212"/>
      <c r="AE304" s="212"/>
      <c r="AF304" s="216"/>
    </row>
    <row r="305" spans="2:32" x14ac:dyDescent="0.3">
      <c r="B305" s="352">
        <v>14448.82</v>
      </c>
      <c r="C305" s="212">
        <v>33</v>
      </c>
      <c r="D305" s="212">
        <v>2800</v>
      </c>
      <c r="E305" s="353">
        <v>227.36938427720207</v>
      </c>
      <c r="F305" s="212">
        <v>27</v>
      </c>
      <c r="G305" s="212" t="s">
        <v>461</v>
      </c>
      <c r="H305" s="354">
        <v>13627.596971162633</v>
      </c>
      <c r="J305" s="218"/>
      <c r="K305" s="212"/>
      <c r="L305" s="212"/>
      <c r="M305" s="212"/>
      <c r="N305" s="212"/>
      <c r="O305" s="212"/>
      <c r="P305" s="212"/>
      <c r="Q305" s="212"/>
      <c r="R305" s="212"/>
      <c r="S305" s="212"/>
      <c r="T305" s="212"/>
      <c r="U305" s="212"/>
      <c r="V305" s="212"/>
      <c r="W305" s="212"/>
      <c r="X305" s="212"/>
      <c r="Y305" s="212"/>
      <c r="Z305" s="212"/>
      <c r="AA305" s="218"/>
      <c r="AB305" s="212"/>
      <c r="AC305" s="212"/>
      <c r="AD305" s="212"/>
      <c r="AE305" s="212"/>
      <c r="AF305" s="216"/>
    </row>
    <row r="306" spans="2:32" x14ac:dyDescent="0.3">
      <c r="B306" s="352">
        <v>10808.59</v>
      </c>
      <c r="C306" s="212">
        <v>39</v>
      </c>
      <c r="D306" s="212">
        <v>1050</v>
      </c>
      <c r="E306" s="353">
        <v>224.76255275028331</v>
      </c>
      <c r="F306" s="212">
        <v>36</v>
      </c>
      <c r="G306" s="212" t="s">
        <v>461</v>
      </c>
      <c r="H306" s="354">
        <v>10128.532973009524</v>
      </c>
      <c r="J306" s="218"/>
      <c r="K306" s="212"/>
      <c r="L306" s="212"/>
      <c r="M306" s="212"/>
      <c r="N306" s="212"/>
      <c r="O306" s="212"/>
      <c r="P306" s="212"/>
      <c r="Q306" s="212"/>
      <c r="R306" s="212"/>
      <c r="S306" s="212"/>
      <c r="T306" s="212"/>
      <c r="U306" s="212"/>
      <c r="V306" s="212"/>
      <c r="W306" s="212"/>
      <c r="X306" s="212"/>
      <c r="Y306" s="212"/>
      <c r="Z306" s="212"/>
      <c r="AA306" s="218"/>
      <c r="AB306" s="212"/>
      <c r="AC306" s="212"/>
      <c r="AD306" s="212"/>
      <c r="AE306" s="212"/>
      <c r="AF306" s="216"/>
    </row>
    <row r="307" spans="2:32" x14ac:dyDescent="0.3">
      <c r="B307" s="352">
        <v>5937.73</v>
      </c>
      <c r="C307" s="212">
        <v>26</v>
      </c>
      <c r="D307" s="212">
        <v>1225</v>
      </c>
      <c r="E307" s="353">
        <v>165.35514107780037</v>
      </c>
      <c r="F307" s="212">
        <v>50</v>
      </c>
      <c r="G307" s="212" t="s">
        <v>469</v>
      </c>
      <c r="H307" s="354">
        <v>5413.6284853646875</v>
      </c>
      <c r="J307" s="218"/>
      <c r="K307" s="212"/>
      <c r="L307" s="212"/>
      <c r="M307" s="212"/>
      <c r="N307" s="212"/>
      <c r="O307" s="212"/>
      <c r="P307" s="212"/>
      <c r="Q307" s="212"/>
      <c r="R307" s="212"/>
      <c r="S307" s="212"/>
      <c r="T307" s="212"/>
      <c r="U307" s="212"/>
      <c r="V307" s="212"/>
      <c r="W307" s="212"/>
      <c r="X307" s="212"/>
      <c r="Y307" s="212"/>
      <c r="Z307" s="212"/>
      <c r="AA307" s="218"/>
      <c r="AB307" s="212"/>
      <c r="AC307" s="212"/>
      <c r="AD307" s="212"/>
      <c r="AE307" s="212"/>
      <c r="AF307" s="216"/>
    </row>
    <row r="308" spans="2:32" x14ac:dyDescent="0.3">
      <c r="B308" s="352">
        <v>21034.25</v>
      </c>
      <c r="C308" s="212">
        <v>35</v>
      </c>
      <c r="D308" s="212">
        <v>5075</v>
      </c>
      <c r="E308" s="353">
        <v>430.91128079265644</v>
      </c>
      <c r="F308" s="212">
        <v>30</v>
      </c>
      <c r="G308" s="212" t="s">
        <v>461</v>
      </c>
      <c r="H308" s="354">
        <v>20147.659293486933</v>
      </c>
      <c r="J308" s="218"/>
      <c r="K308" s="212"/>
      <c r="L308" s="212"/>
      <c r="M308" s="212"/>
      <c r="N308" s="212"/>
      <c r="O308" s="212"/>
      <c r="P308" s="212"/>
      <c r="Q308" s="212"/>
      <c r="R308" s="212"/>
      <c r="S308" s="212"/>
      <c r="T308" s="212"/>
      <c r="U308" s="212"/>
      <c r="V308" s="212"/>
      <c r="W308" s="212"/>
      <c r="X308" s="212"/>
      <c r="Y308" s="212"/>
      <c r="Z308" s="212"/>
      <c r="AA308" s="218"/>
      <c r="AB308" s="212"/>
      <c r="AC308" s="212"/>
      <c r="AD308" s="212"/>
      <c r="AE308" s="212"/>
      <c r="AF308" s="216"/>
    </row>
    <row r="309" spans="2:32" x14ac:dyDescent="0.3">
      <c r="B309" s="352">
        <v>25590.76</v>
      </c>
      <c r="C309" s="212">
        <v>50</v>
      </c>
      <c r="D309" s="212">
        <v>1214.1741499999998</v>
      </c>
      <c r="E309" s="353">
        <v>656.18416455025488</v>
      </c>
      <c r="F309" s="212">
        <v>25</v>
      </c>
      <c r="G309" s="212" t="s">
        <v>461</v>
      </c>
      <c r="H309" s="354">
        <v>24684.197674638621</v>
      </c>
      <c r="J309" s="218"/>
      <c r="K309" s="212"/>
      <c r="L309" s="212"/>
      <c r="M309" s="212"/>
      <c r="N309" s="212"/>
      <c r="O309" s="212"/>
      <c r="P309" s="212"/>
      <c r="Q309" s="212"/>
      <c r="R309" s="212"/>
      <c r="S309" s="212"/>
      <c r="T309" s="212"/>
      <c r="U309" s="212"/>
      <c r="V309" s="212"/>
      <c r="W309" s="212"/>
      <c r="X309" s="212"/>
      <c r="Y309" s="212"/>
      <c r="Z309" s="212"/>
      <c r="AA309" s="218"/>
      <c r="AB309" s="212"/>
      <c r="AC309" s="212"/>
      <c r="AD309" s="212"/>
      <c r="AE309" s="212"/>
      <c r="AF309" s="216"/>
    </row>
    <row r="310" spans="2:32" x14ac:dyDescent="0.3">
      <c r="B310" s="352">
        <v>6031.88</v>
      </c>
      <c r="C310" s="212">
        <v>34</v>
      </c>
      <c r="D310" s="212">
        <v>1258.82645</v>
      </c>
      <c r="E310" s="353">
        <v>108.49267274318757</v>
      </c>
      <c r="F310" s="212">
        <v>40</v>
      </c>
      <c r="G310" s="212" t="s">
        <v>461</v>
      </c>
      <c r="H310" s="354">
        <v>5019.0486010169443</v>
      </c>
      <c r="J310" s="218"/>
      <c r="K310" s="212"/>
      <c r="L310" s="212"/>
      <c r="M310" s="212"/>
      <c r="N310" s="212"/>
      <c r="O310" s="212"/>
      <c r="P310" s="212"/>
      <c r="Q310" s="212"/>
      <c r="R310" s="212"/>
      <c r="S310" s="212"/>
      <c r="T310" s="212"/>
      <c r="U310" s="212"/>
      <c r="V310" s="212"/>
      <c r="W310" s="212"/>
      <c r="X310" s="212"/>
      <c r="Y310" s="212"/>
      <c r="Z310" s="212"/>
      <c r="AA310" s="218"/>
      <c r="AB310" s="212"/>
      <c r="AC310" s="212"/>
      <c r="AD310" s="212"/>
      <c r="AE310" s="212"/>
      <c r="AF310" s="216"/>
    </row>
    <row r="311" spans="2:32" x14ac:dyDescent="0.3">
      <c r="B311" s="352">
        <v>5333.11</v>
      </c>
      <c r="C311" s="212">
        <v>30</v>
      </c>
      <c r="D311" s="212">
        <v>1050</v>
      </c>
      <c r="E311" s="353">
        <v>68.198116736385131</v>
      </c>
      <c r="F311" s="212">
        <v>50</v>
      </c>
      <c r="G311" s="212" t="s">
        <v>461</v>
      </c>
      <c r="H311" s="354">
        <v>4112.0726608282266</v>
      </c>
      <c r="J311" s="218"/>
      <c r="K311" s="212"/>
      <c r="L311" s="212"/>
      <c r="M311" s="212"/>
      <c r="N311" s="212"/>
      <c r="O311" s="212"/>
      <c r="P311" s="212"/>
      <c r="Q311" s="212"/>
      <c r="R311" s="212"/>
      <c r="S311" s="212"/>
      <c r="T311" s="212"/>
      <c r="U311" s="212"/>
      <c r="V311" s="212"/>
      <c r="W311" s="212"/>
      <c r="X311" s="212"/>
      <c r="Y311" s="212"/>
      <c r="Z311" s="212"/>
      <c r="AA311" s="218"/>
      <c r="AB311" s="212"/>
      <c r="AC311" s="212"/>
      <c r="AD311" s="212"/>
      <c r="AE311" s="212"/>
      <c r="AF311" s="216"/>
    </row>
    <row r="312" spans="2:32" x14ac:dyDescent="0.3">
      <c r="B312" s="352">
        <v>23700.1</v>
      </c>
      <c r="C312" s="212">
        <v>34</v>
      </c>
      <c r="D312" s="212">
        <v>2800</v>
      </c>
      <c r="E312" s="353">
        <v>429.24960085831162</v>
      </c>
      <c r="F312" s="212">
        <v>41</v>
      </c>
      <c r="G312" s="212" t="s">
        <v>461</v>
      </c>
      <c r="H312" s="354">
        <v>22947.733467715439</v>
      </c>
      <c r="J312" s="218"/>
      <c r="K312" s="212"/>
      <c r="L312" s="212"/>
      <c r="M312" s="212"/>
      <c r="N312" s="212"/>
      <c r="O312" s="212"/>
      <c r="P312" s="212"/>
      <c r="Q312" s="212"/>
      <c r="R312" s="212"/>
      <c r="S312" s="212"/>
      <c r="T312" s="212"/>
      <c r="U312" s="212"/>
      <c r="V312" s="212"/>
      <c r="W312" s="212"/>
      <c r="X312" s="212"/>
      <c r="Y312" s="212"/>
      <c r="Z312" s="212"/>
      <c r="AA312" s="218"/>
      <c r="AB312" s="212"/>
      <c r="AC312" s="212"/>
      <c r="AD312" s="212"/>
      <c r="AE312" s="212"/>
      <c r="AF312" s="216"/>
    </row>
    <row r="313" spans="2:32" x14ac:dyDescent="0.3">
      <c r="B313" s="352">
        <v>9414.86</v>
      </c>
      <c r="C313" s="212">
        <v>41</v>
      </c>
      <c r="D313" s="212">
        <v>1050</v>
      </c>
      <c r="E313" s="353">
        <v>148.52931252753768</v>
      </c>
      <c r="F313" s="212">
        <v>44</v>
      </c>
      <c r="G313" s="212" t="s">
        <v>461</v>
      </c>
      <c r="H313" s="354">
        <v>8475.5204988984297</v>
      </c>
      <c r="J313" s="218"/>
      <c r="K313" s="212"/>
      <c r="L313" s="212"/>
      <c r="M313" s="212"/>
      <c r="N313" s="212"/>
      <c r="O313" s="212"/>
      <c r="P313" s="212"/>
      <c r="Q313" s="212"/>
      <c r="R313" s="212"/>
      <c r="S313" s="212"/>
      <c r="T313" s="212"/>
      <c r="U313" s="212"/>
      <c r="V313" s="212"/>
      <c r="W313" s="212"/>
      <c r="X313" s="212"/>
      <c r="Y313" s="212"/>
      <c r="Z313" s="212"/>
      <c r="AA313" s="218"/>
      <c r="AB313" s="212"/>
      <c r="AC313" s="212"/>
      <c r="AD313" s="212"/>
      <c r="AE313" s="212"/>
      <c r="AF313" s="216"/>
    </row>
    <row r="314" spans="2:32" x14ac:dyDescent="0.3">
      <c r="B314" s="352">
        <v>10565.81</v>
      </c>
      <c r="C314" s="212">
        <v>30</v>
      </c>
      <c r="D314" s="212">
        <v>2800</v>
      </c>
      <c r="E314" s="353">
        <v>206.70128722764187</v>
      </c>
      <c r="F314" s="212">
        <v>50</v>
      </c>
      <c r="G314" s="212" t="s">
        <v>461</v>
      </c>
      <c r="H314" s="354">
        <v>9371.1093101865772</v>
      </c>
      <c r="J314" s="218"/>
      <c r="K314" s="212"/>
      <c r="L314" s="212"/>
      <c r="M314" s="212"/>
      <c r="N314" s="212"/>
      <c r="O314" s="212"/>
      <c r="P314" s="212"/>
      <c r="Q314" s="212"/>
      <c r="R314" s="212"/>
      <c r="S314" s="212"/>
      <c r="T314" s="212"/>
      <c r="U314" s="212"/>
      <c r="V314" s="212"/>
      <c r="W314" s="212"/>
      <c r="X314" s="212"/>
      <c r="Y314" s="212"/>
      <c r="Z314" s="212"/>
      <c r="AA314" s="218"/>
      <c r="AB314" s="212"/>
      <c r="AC314" s="212"/>
      <c r="AD314" s="212"/>
      <c r="AE314" s="212"/>
      <c r="AF314" s="216"/>
    </row>
    <row r="315" spans="2:32" x14ac:dyDescent="0.3">
      <c r="B315" s="352">
        <v>16801.79</v>
      </c>
      <c r="C315" s="212">
        <v>26</v>
      </c>
      <c r="D315" s="212">
        <v>6300</v>
      </c>
      <c r="E315" s="353">
        <v>409.78627105052016</v>
      </c>
      <c r="F315" s="212">
        <v>49</v>
      </c>
      <c r="G315" s="212" t="s">
        <v>461</v>
      </c>
      <c r="H315" s="354">
        <v>15572.743632264315</v>
      </c>
      <c r="J315" s="218"/>
      <c r="K315" s="212"/>
      <c r="L315" s="212"/>
      <c r="M315" s="212"/>
      <c r="N315" s="212"/>
      <c r="O315" s="212"/>
      <c r="P315" s="212"/>
      <c r="Q315" s="212"/>
      <c r="R315" s="212"/>
      <c r="S315" s="212"/>
      <c r="T315" s="212"/>
      <c r="U315" s="212"/>
      <c r="V315" s="212"/>
      <c r="W315" s="212"/>
      <c r="X315" s="212"/>
      <c r="Y315" s="212"/>
      <c r="Z315" s="212"/>
      <c r="AA315" s="218"/>
      <c r="AB315" s="212"/>
      <c r="AC315" s="212"/>
      <c r="AD315" s="212"/>
      <c r="AE315" s="212"/>
      <c r="AF315" s="216"/>
    </row>
    <row r="316" spans="2:32" x14ac:dyDescent="0.3">
      <c r="B316" s="352">
        <v>6171.92</v>
      </c>
      <c r="C316" s="212">
        <v>25</v>
      </c>
      <c r="D316" s="212">
        <v>2800</v>
      </c>
      <c r="E316" s="353">
        <v>225.37109162090218</v>
      </c>
      <c r="F316" s="212">
        <v>50</v>
      </c>
      <c r="G316" s="212" t="s">
        <v>461</v>
      </c>
      <c r="H316" s="354">
        <v>5121.1829993796655</v>
      </c>
      <c r="J316" s="218"/>
      <c r="K316" s="212"/>
      <c r="L316" s="212"/>
      <c r="M316" s="212"/>
      <c r="N316" s="212"/>
      <c r="O316" s="212"/>
      <c r="P316" s="212"/>
      <c r="Q316" s="212"/>
      <c r="R316" s="212"/>
      <c r="S316" s="212"/>
      <c r="T316" s="212"/>
      <c r="U316" s="212"/>
      <c r="V316" s="212"/>
      <c r="W316" s="212"/>
      <c r="X316" s="212"/>
      <c r="Y316" s="212"/>
      <c r="Z316" s="212"/>
      <c r="AA316" s="218"/>
      <c r="AB316" s="212"/>
      <c r="AC316" s="212"/>
      <c r="AD316" s="212"/>
      <c r="AE316" s="212"/>
      <c r="AF316" s="216"/>
    </row>
    <row r="317" spans="2:32" x14ac:dyDescent="0.3">
      <c r="B317" s="352">
        <v>6990.58</v>
      </c>
      <c r="C317" s="212">
        <v>34</v>
      </c>
      <c r="D317" s="212">
        <v>1400</v>
      </c>
      <c r="E317" s="353">
        <v>175.71504492360066</v>
      </c>
      <c r="F317" s="212">
        <v>50</v>
      </c>
      <c r="G317" s="212" t="s">
        <v>461</v>
      </c>
      <c r="H317" s="354">
        <v>6100.4684928851175</v>
      </c>
      <c r="J317" s="218"/>
      <c r="K317" s="212"/>
      <c r="L317" s="212"/>
      <c r="M317" s="212"/>
      <c r="N317" s="212"/>
      <c r="O317" s="212"/>
      <c r="P317" s="212"/>
      <c r="Q317" s="212"/>
      <c r="R317" s="212"/>
      <c r="S317" s="212"/>
      <c r="T317" s="212"/>
      <c r="U317" s="212"/>
      <c r="V317" s="212"/>
      <c r="W317" s="212"/>
      <c r="X317" s="212"/>
      <c r="Y317" s="212"/>
      <c r="Z317" s="212"/>
      <c r="AA317" s="218"/>
      <c r="AB317" s="212"/>
      <c r="AC317" s="212"/>
      <c r="AD317" s="212"/>
      <c r="AE317" s="212"/>
      <c r="AF317" s="216"/>
    </row>
    <row r="318" spans="2:32" x14ac:dyDescent="0.3">
      <c r="B318" s="352">
        <v>35839.199999999997</v>
      </c>
      <c r="C318" s="212">
        <v>41</v>
      </c>
      <c r="D318" s="212">
        <v>3500</v>
      </c>
      <c r="E318" s="353">
        <v>389.45989403107575</v>
      </c>
      <c r="F318" s="212">
        <v>29</v>
      </c>
      <c r="G318" s="212" t="s">
        <v>461</v>
      </c>
      <c r="H318" s="354">
        <v>34914.140294251803</v>
      </c>
      <c r="J318" s="218"/>
      <c r="K318" s="212"/>
      <c r="L318" s="212"/>
      <c r="M318" s="212"/>
      <c r="N318" s="212"/>
      <c r="O318" s="212"/>
      <c r="P318" s="212"/>
      <c r="Q318" s="212"/>
      <c r="R318" s="212"/>
      <c r="S318" s="212"/>
      <c r="T318" s="212"/>
      <c r="U318" s="212"/>
      <c r="V318" s="212"/>
      <c r="W318" s="212"/>
      <c r="X318" s="212"/>
      <c r="Y318" s="212"/>
      <c r="Z318" s="212"/>
      <c r="AA318" s="218"/>
      <c r="AB318" s="212"/>
      <c r="AC318" s="212"/>
      <c r="AD318" s="212"/>
      <c r="AE318" s="212"/>
      <c r="AF318" s="216"/>
    </row>
    <row r="319" spans="2:32" x14ac:dyDescent="0.3">
      <c r="B319" s="352">
        <v>22091.24</v>
      </c>
      <c r="C319" s="212">
        <v>34</v>
      </c>
      <c r="D319" s="212">
        <v>4550</v>
      </c>
      <c r="E319" s="353">
        <v>401.26353646787265</v>
      </c>
      <c r="F319" s="212">
        <v>41</v>
      </c>
      <c r="G319" s="212" t="s">
        <v>469</v>
      </c>
      <c r="H319" s="354">
        <v>21374.220791891232</v>
      </c>
      <c r="J319" s="218"/>
      <c r="K319" s="212"/>
      <c r="L319" s="212"/>
      <c r="M319" s="212"/>
      <c r="N319" s="212"/>
      <c r="O319" s="212"/>
      <c r="P319" s="212"/>
      <c r="Q319" s="212"/>
      <c r="R319" s="212"/>
      <c r="S319" s="212"/>
      <c r="T319" s="212"/>
      <c r="U319" s="212"/>
      <c r="V319" s="212"/>
      <c r="W319" s="212"/>
      <c r="X319" s="212"/>
      <c r="Y319" s="212"/>
      <c r="Z319" s="212"/>
      <c r="AA319" s="218"/>
      <c r="AB319" s="212"/>
      <c r="AC319" s="212"/>
      <c r="AD319" s="212"/>
      <c r="AE319" s="212"/>
      <c r="AF319" s="216"/>
    </row>
    <row r="320" spans="2:32" x14ac:dyDescent="0.3">
      <c r="B320" s="352">
        <v>4644.54</v>
      </c>
      <c r="C320" s="212">
        <v>22</v>
      </c>
      <c r="D320" s="212">
        <v>2800</v>
      </c>
      <c r="E320" s="353">
        <v>296.81061034521883</v>
      </c>
      <c r="F320" s="212">
        <v>50</v>
      </c>
      <c r="G320" s="212" t="s">
        <v>461</v>
      </c>
      <c r="H320" s="354">
        <v>3850.3645195384215</v>
      </c>
      <c r="J320" s="218"/>
      <c r="K320" s="212"/>
      <c r="L320" s="212"/>
      <c r="M320" s="212"/>
      <c r="N320" s="212"/>
      <c r="O320" s="212"/>
      <c r="P320" s="212"/>
      <c r="Q320" s="212"/>
      <c r="R320" s="212"/>
      <c r="S320" s="212"/>
      <c r="T320" s="212"/>
      <c r="U320" s="212"/>
      <c r="V320" s="212"/>
      <c r="W320" s="212"/>
      <c r="X320" s="212"/>
      <c r="Y320" s="212"/>
      <c r="Z320" s="212"/>
      <c r="AA320" s="218"/>
      <c r="AB320" s="212"/>
      <c r="AC320" s="212"/>
      <c r="AD320" s="212"/>
      <c r="AE320" s="212"/>
      <c r="AF320" s="216"/>
    </row>
    <row r="321" spans="2:32" x14ac:dyDescent="0.3">
      <c r="B321" s="352">
        <v>12702.27</v>
      </c>
      <c r="C321" s="212">
        <v>46</v>
      </c>
      <c r="D321" s="212">
        <v>1750</v>
      </c>
      <c r="E321" s="353">
        <v>613.71205070024132</v>
      </c>
      <c r="F321" s="212">
        <v>10</v>
      </c>
      <c r="G321" s="212" t="s">
        <v>469</v>
      </c>
      <c r="H321" s="354">
        <v>12538.192196541464</v>
      </c>
      <c r="J321" s="218"/>
      <c r="K321" s="212"/>
      <c r="L321" s="212"/>
      <c r="M321" s="212"/>
      <c r="N321" s="212"/>
      <c r="O321" s="212"/>
      <c r="P321" s="212"/>
      <c r="Q321" s="212"/>
      <c r="R321" s="212"/>
      <c r="S321" s="212"/>
      <c r="T321" s="212"/>
      <c r="U321" s="212"/>
      <c r="V321" s="212"/>
      <c r="W321" s="212"/>
      <c r="X321" s="212"/>
      <c r="Y321" s="212"/>
      <c r="Z321" s="212"/>
      <c r="AA321" s="218"/>
      <c r="AB321" s="212"/>
      <c r="AC321" s="212"/>
      <c r="AD321" s="212"/>
      <c r="AE321" s="212"/>
      <c r="AF321" s="216"/>
    </row>
    <row r="322" spans="2:32" x14ac:dyDescent="0.3">
      <c r="B322" s="352">
        <v>10758.21</v>
      </c>
      <c r="C322" s="212">
        <v>30</v>
      </c>
      <c r="D322" s="212">
        <v>2800</v>
      </c>
      <c r="E322" s="353">
        <v>211.50809804364295</v>
      </c>
      <c r="F322" s="212">
        <v>50</v>
      </c>
      <c r="G322" s="212" t="s">
        <v>461</v>
      </c>
      <c r="H322" s="354">
        <v>9626.3075641976739</v>
      </c>
      <c r="J322" s="218"/>
      <c r="K322" s="212"/>
      <c r="L322" s="212"/>
      <c r="M322" s="212"/>
      <c r="N322" s="212"/>
      <c r="O322" s="212"/>
      <c r="P322" s="212"/>
      <c r="Q322" s="212"/>
      <c r="R322" s="212"/>
      <c r="S322" s="212"/>
      <c r="T322" s="212"/>
      <c r="U322" s="212"/>
      <c r="V322" s="212"/>
      <c r="W322" s="212"/>
      <c r="X322" s="212"/>
      <c r="Y322" s="212"/>
      <c r="Z322" s="212"/>
      <c r="AA322" s="218"/>
      <c r="AB322" s="212"/>
      <c r="AC322" s="212"/>
      <c r="AD322" s="212"/>
      <c r="AE322" s="212"/>
      <c r="AF322" s="216"/>
    </row>
    <row r="323" spans="2:32" x14ac:dyDescent="0.3">
      <c r="B323" s="352">
        <v>6602.49</v>
      </c>
      <c r="C323" s="212">
        <v>34</v>
      </c>
      <c r="D323" s="212">
        <v>1258.82645</v>
      </c>
      <c r="E323" s="353">
        <v>108.49267274318757</v>
      </c>
      <c r="F323" s="212">
        <v>50</v>
      </c>
      <c r="G323" s="212" t="s">
        <v>461</v>
      </c>
      <c r="H323" s="354">
        <v>5470.8670100794679</v>
      </c>
      <c r="J323" s="218"/>
      <c r="K323" s="212"/>
      <c r="L323" s="212"/>
      <c r="M323" s="212"/>
      <c r="N323" s="212"/>
      <c r="O323" s="212"/>
      <c r="P323" s="212"/>
      <c r="Q323" s="212"/>
      <c r="R323" s="212"/>
      <c r="S323" s="212"/>
      <c r="T323" s="212"/>
      <c r="U323" s="212"/>
      <c r="V323" s="212"/>
      <c r="W323" s="212"/>
      <c r="X323" s="212"/>
      <c r="Y323" s="212"/>
      <c r="Z323" s="212"/>
      <c r="AA323" s="218"/>
      <c r="AB323" s="212"/>
      <c r="AC323" s="212"/>
      <c r="AD323" s="212"/>
      <c r="AE323" s="212"/>
      <c r="AF323" s="216"/>
    </row>
    <row r="324" spans="2:32" x14ac:dyDescent="0.3">
      <c r="B324" s="352">
        <v>9501.9599999999991</v>
      </c>
      <c r="C324" s="212">
        <v>38</v>
      </c>
      <c r="D324" s="212">
        <v>1414.7119</v>
      </c>
      <c r="E324" s="353">
        <v>177.19174731487885</v>
      </c>
      <c r="F324" s="212">
        <v>32</v>
      </c>
      <c r="G324" s="212" t="s">
        <v>461</v>
      </c>
      <c r="H324" s="354">
        <v>8651.6506842001054</v>
      </c>
      <c r="J324" s="218"/>
      <c r="K324" s="212"/>
      <c r="L324" s="212"/>
      <c r="M324" s="212"/>
      <c r="N324" s="212"/>
      <c r="O324" s="212"/>
      <c r="P324" s="212"/>
      <c r="Q324" s="212"/>
      <c r="R324" s="212"/>
      <c r="S324" s="212"/>
      <c r="T324" s="212"/>
      <c r="U324" s="212"/>
      <c r="V324" s="212"/>
      <c r="W324" s="212"/>
      <c r="X324" s="212"/>
      <c r="Y324" s="212"/>
      <c r="Z324" s="212"/>
      <c r="AA324" s="218"/>
      <c r="AB324" s="212"/>
      <c r="AC324" s="212"/>
      <c r="AD324" s="212"/>
      <c r="AE324" s="212"/>
      <c r="AF324" s="216"/>
    </row>
    <row r="325" spans="2:32" x14ac:dyDescent="0.3">
      <c r="B325" s="352">
        <v>8445.44</v>
      </c>
      <c r="C325" s="212">
        <v>27</v>
      </c>
      <c r="D325" s="212">
        <v>2800</v>
      </c>
      <c r="E325" s="353">
        <v>195.50115411125998</v>
      </c>
      <c r="F325" s="212">
        <v>50</v>
      </c>
      <c r="G325" s="212" t="s">
        <v>461</v>
      </c>
      <c r="H325" s="354">
        <v>7324.3869319076257</v>
      </c>
      <c r="J325" s="218"/>
      <c r="K325" s="212"/>
      <c r="L325" s="212"/>
      <c r="M325" s="212"/>
      <c r="N325" s="212"/>
      <c r="O325" s="212"/>
      <c r="P325" s="212"/>
      <c r="Q325" s="212"/>
      <c r="R325" s="212"/>
      <c r="S325" s="212"/>
      <c r="T325" s="212"/>
      <c r="U325" s="212"/>
      <c r="V325" s="212"/>
      <c r="W325" s="212"/>
      <c r="X325" s="212"/>
      <c r="Y325" s="212"/>
      <c r="Z325" s="212"/>
      <c r="AA325" s="218"/>
      <c r="AB325" s="212"/>
      <c r="AC325" s="212"/>
      <c r="AD325" s="212"/>
      <c r="AE325" s="212"/>
      <c r="AF325" s="216"/>
    </row>
    <row r="326" spans="2:32" x14ac:dyDescent="0.3">
      <c r="B326" s="352">
        <v>14640.24</v>
      </c>
      <c r="C326" s="212">
        <v>35</v>
      </c>
      <c r="D326" s="212">
        <v>2800</v>
      </c>
      <c r="E326" s="353">
        <v>261.51737529676222</v>
      </c>
      <c r="F326" s="212">
        <v>40</v>
      </c>
      <c r="G326" s="212" t="s">
        <v>469</v>
      </c>
      <c r="H326" s="354">
        <v>14048.63416910826</v>
      </c>
      <c r="J326" s="218"/>
      <c r="K326" s="212"/>
      <c r="L326" s="212"/>
      <c r="M326" s="212"/>
      <c r="N326" s="212"/>
      <c r="O326" s="212"/>
      <c r="P326" s="212"/>
      <c r="Q326" s="212"/>
      <c r="R326" s="212"/>
      <c r="S326" s="212"/>
      <c r="T326" s="212"/>
      <c r="U326" s="212"/>
      <c r="V326" s="212"/>
      <c r="W326" s="212"/>
      <c r="X326" s="212"/>
      <c r="Y326" s="212"/>
      <c r="Z326" s="212"/>
      <c r="AA326" s="218"/>
      <c r="AB326" s="212"/>
      <c r="AC326" s="212"/>
      <c r="AD326" s="212"/>
      <c r="AE326" s="212"/>
      <c r="AF326" s="216"/>
    </row>
    <row r="327" spans="2:32" x14ac:dyDescent="0.3">
      <c r="B327" s="352">
        <v>13471.24</v>
      </c>
      <c r="C327" s="212">
        <v>42</v>
      </c>
      <c r="D327" s="212">
        <v>1689.52</v>
      </c>
      <c r="E327" s="353">
        <v>262.33807652642997</v>
      </c>
      <c r="F327" s="212">
        <v>28</v>
      </c>
      <c r="G327" s="212" t="s">
        <v>469</v>
      </c>
      <c r="H327" s="354">
        <v>13153.848879522124</v>
      </c>
      <c r="J327" s="218"/>
      <c r="K327" s="212"/>
      <c r="L327" s="212"/>
      <c r="M327" s="212"/>
      <c r="N327" s="212"/>
      <c r="O327" s="212"/>
      <c r="P327" s="212"/>
      <c r="Q327" s="212"/>
      <c r="R327" s="212"/>
      <c r="S327" s="212"/>
      <c r="T327" s="212"/>
      <c r="U327" s="212"/>
      <c r="V327" s="212"/>
      <c r="W327" s="212"/>
      <c r="X327" s="212"/>
      <c r="Y327" s="212"/>
      <c r="Z327" s="212"/>
      <c r="AA327" s="218"/>
      <c r="AB327" s="212"/>
      <c r="AC327" s="212"/>
      <c r="AD327" s="212"/>
      <c r="AE327" s="212"/>
      <c r="AF327" s="216"/>
    </row>
    <row r="328" spans="2:32" x14ac:dyDescent="0.3">
      <c r="B328" s="352">
        <v>13828.46</v>
      </c>
      <c r="C328" s="212">
        <v>26</v>
      </c>
      <c r="D328" s="212">
        <v>4900</v>
      </c>
      <c r="E328" s="353">
        <v>338.56334776209906</v>
      </c>
      <c r="F328" s="212">
        <v>50</v>
      </c>
      <c r="G328" s="212" t="s">
        <v>461</v>
      </c>
      <c r="H328" s="354">
        <v>12622.200109139138</v>
      </c>
      <c r="J328" s="218"/>
      <c r="K328" s="212"/>
      <c r="L328" s="212"/>
      <c r="M328" s="212"/>
      <c r="N328" s="212"/>
      <c r="O328" s="212"/>
      <c r="P328" s="212"/>
      <c r="Q328" s="212"/>
      <c r="R328" s="212"/>
      <c r="S328" s="212"/>
      <c r="T328" s="212"/>
      <c r="U328" s="212"/>
      <c r="V328" s="212"/>
      <c r="W328" s="212"/>
      <c r="X328" s="212"/>
      <c r="Y328" s="212"/>
      <c r="Z328" s="212"/>
      <c r="AA328" s="218"/>
      <c r="AB328" s="212"/>
      <c r="AC328" s="212"/>
      <c r="AD328" s="212"/>
      <c r="AE328" s="212"/>
      <c r="AF328" s="216"/>
    </row>
    <row r="329" spans="2:32" x14ac:dyDescent="0.3">
      <c r="B329" s="352">
        <v>27994.5</v>
      </c>
      <c r="C329" s="212">
        <v>39</v>
      </c>
      <c r="D329" s="212">
        <v>2800</v>
      </c>
      <c r="E329" s="353">
        <v>1067.2492899158842</v>
      </c>
      <c r="F329" s="212">
        <v>36</v>
      </c>
      <c r="G329" s="212" t="s">
        <v>461</v>
      </c>
      <c r="H329" s="354">
        <v>27363.298652639878</v>
      </c>
      <c r="J329" s="218"/>
      <c r="K329" s="212"/>
      <c r="L329" s="212"/>
      <c r="M329" s="212"/>
      <c r="N329" s="212"/>
      <c r="O329" s="212"/>
      <c r="P329" s="212"/>
      <c r="Q329" s="212"/>
      <c r="R329" s="212"/>
      <c r="S329" s="212"/>
      <c r="T329" s="212"/>
      <c r="U329" s="212"/>
      <c r="V329" s="212"/>
      <c r="W329" s="212"/>
      <c r="X329" s="212"/>
      <c r="Y329" s="212"/>
      <c r="Z329" s="212"/>
      <c r="AA329" s="218"/>
      <c r="AB329" s="212"/>
      <c r="AC329" s="212"/>
      <c r="AD329" s="212"/>
      <c r="AE329" s="212"/>
      <c r="AF329" s="216"/>
    </row>
    <row r="330" spans="2:32" x14ac:dyDescent="0.3">
      <c r="B330" s="352">
        <v>12044.62</v>
      </c>
      <c r="C330" s="212">
        <v>32</v>
      </c>
      <c r="D330" s="212">
        <v>2800</v>
      </c>
      <c r="E330" s="353">
        <v>226.09424352010078</v>
      </c>
      <c r="F330" s="212">
        <v>45</v>
      </c>
      <c r="G330" s="212" t="s">
        <v>461</v>
      </c>
      <c r="H330" s="354">
        <v>10969.172438837075</v>
      </c>
      <c r="J330" s="218"/>
      <c r="K330" s="212"/>
      <c r="L330" s="212"/>
      <c r="M330" s="212"/>
      <c r="N330" s="212"/>
      <c r="O330" s="212"/>
      <c r="P330" s="212"/>
      <c r="Q330" s="212"/>
      <c r="R330" s="212"/>
      <c r="S330" s="212"/>
      <c r="T330" s="212"/>
      <c r="U330" s="212"/>
      <c r="V330" s="212"/>
      <c r="W330" s="212"/>
      <c r="X330" s="212"/>
      <c r="Y330" s="212"/>
      <c r="Z330" s="212"/>
      <c r="AA330" s="218"/>
      <c r="AB330" s="212"/>
      <c r="AC330" s="212"/>
      <c r="AD330" s="212"/>
      <c r="AE330" s="212"/>
      <c r="AF330" s="216"/>
    </row>
    <row r="331" spans="2:32" x14ac:dyDescent="0.3">
      <c r="B331" s="352">
        <v>3276.73</v>
      </c>
      <c r="C331" s="212">
        <v>28</v>
      </c>
      <c r="D331" s="212">
        <v>1050</v>
      </c>
      <c r="E331" s="353">
        <v>84.06978294475563</v>
      </c>
      <c r="F331" s="212">
        <v>50</v>
      </c>
      <c r="G331" s="212" t="s">
        <v>461</v>
      </c>
      <c r="H331" s="354">
        <v>2211.1475864743147</v>
      </c>
      <c r="J331" s="218"/>
      <c r="K331" s="212"/>
      <c r="L331" s="212"/>
      <c r="M331" s="212"/>
      <c r="N331" s="212"/>
      <c r="O331" s="212"/>
      <c r="P331" s="212"/>
      <c r="Q331" s="212"/>
      <c r="R331" s="212"/>
      <c r="S331" s="212"/>
      <c r="T331" s="212"/>
      <c r="U331" s="212"/>
      <c r="V331" s="212"/>
      <c r="W331" s="212"/>
      <c r="X331" s="212"/>
      <c r="Y331" s="212"/>
      <c r="Z331" s="212"/>
      <c r="AA331" s="218"/>
      <c r="AB331" s="212"/>
      <c r="AC331" s="212"/>
      <c r="AD331" s="212"/>
      <c r="AE331" s="212"/>
      <c r="AF331" s="216"/>
    </row>
    <row r="332" spans="2:32" x14ac:dyDescent="0.3">
      <c r="B332" s="352">
        <v>4158.63</v>
      </c>
      <c r="C332" s="212">
        <v>34</v>
      </c>
      <c r="D332" s="212">
        <v>1050</v>
      </c>
      <c r="E332" s="353">
        <v>84.181525788936767</v>
      </c>
      <c r="F332" s="212">
        <v>31</v>
      </c>
      <c r="G332" s="212" t="s">
        <v>469</v>
      </c>
      <c r="H332" s="354">
        <v>3576.9246633282755</v>
      </c>
      <c r="J332" s="218"/>
      <c r="K332" s="212"/>
      <c r="L332" s="212"/>
      <c r="M332" s="212"/>
      <c r="N332" s="212"/>
      <c r="O332" s="212"/>
      <c r="P332" s="212"/>
      <c r="Q332" s="212"/>
      <c r="R332" s="212"/>
      <c r="S332" s="212"/>
      <c r="T332" s="212"/>
      <c r="U332" s="212"/>
      <c r="V332" s="212"/>
      <c r="W332" s="212"/>
      <c r="X332" s="212"/>
      <c r="Y332" s="212"/>
      <c r="Z332" s="212"/>
      <c r="AA332" s="218"/>
      <c r="AB332" s="212"/>
      <c r="AC332" s="212"/>
      <c r="AD332" s="212"/>
      <c r="AE332" s="212"/>
      <c r="AF332" s="216"/>
    </row>
    <row r="333" spans="2:32" x14ac:dyDescent="0.3">
      <c r="B333" s="352">
        <v>18010.8</v>
      </c>
      <c r="C333" s="212">
        <v>57</v>
      </c>
      <c r="D333" s="212">
        <v>1050</v>
      </c>
      <c r="E333" s="353">
        <v>695.10519270082193</v>
      </c>
      <c r="F333" s="212">
        <v>15</v>
      </c>
      <c r="G333" s="212" t="s">
        <v>461</v>
      </c>
      <c r="H333" s="354">
        <v>16973.987469426214</v>
      </c>
      <c r="J333" s="218"/>
      <c r="K333" s="212"/>
      <c r="L333" s="212"/>
      <c r="M333" s="212"/>
      <c r="N333" s="212"/>
      <c r="O333" s="212"/>
      <c r="P333" s="212"/>
      <c r="Q333" s="212"/>
      <c r="R333" s="212"/>
      <c r="S333" s="212"/>
      <c r="T333" s="212"/>
      <c r="U333" s="212"/>
      <c r="V333" s="212"/>
      <c r="W333" s="212"/>
      <c r="X333" s="212"/>
      <c r="Y333" s="212"/>
      <c r="Z333" s="212"/>
      <c r="AA333" s="218"/>
      <c r="AB333" s="212"/>
      <c r="AC333" s="212"/>
      <c r="AD333" s="212"/>
      <c r="AE333" s="212"/>
      <c r="AF333" s="216"/>
    </row>
    <row r="334" spans="2:32" x14ac:dyDescent="0.3">
      <c r="B334" s="352">
        <v>3173.29</v>
      </c>
      <c r="C334" s="212">
        <v>29</v>
      </c>
      <c r="D334" s="212">
        <v>1050</v>
      </c>
      <c r="E334" s="353">
        <v>187.47326537624323</v>
      </c>
      <c r="F334" s="212">
        <v>50</v>
      </c>
      <c r="G334" s="212" t="s">
        <v>461</v>
      </c>
      <c r="H334" s="354">
        <v>2551.1363490115855</v>
      </c>
      <c r="J334" s="218"/>
      <c r="K334" s="212"/>
      <c r="L334" s="212"/>
      <c r="M334" s="212"/>
      <c r="N334" s="212"/>
      <c r="O334" s="212"/>
      <c r="P334" s="212"/>
      <c r="Q334" s="212"/>
      <c r="R334" s="212"/>
      <c r="S334" s="212"/>
      <c r="T334" s="212"/>
      <c r="U334" s="212"/>
      <c r="V334" s="212"/>
      <c r="W334" s="212"/>
      <c r="X334" s="212"/>
      <c r="Y334" s="212"/>
      <c r="Z334" s="212"/>
      <c r="AA334" s="218"/>
      <c r="AB334" s="212"/>
      <c r="AC334" s="212"/>
      <c r="AD334" s="212"/>
      <c r="AE334" s="212"/>
      <c r="AF334" s="216"/>
    </row>
    <row r="335" spans="2:32" x14ac:dyDescent="0.3">
      <c r="B335" s="352">
        <v>26780.74</v>
      </c>
      <c r="C335" s="212">
        <v>40</v>
      </c>
      <c r="D335" s="212">
        <v>2800</v>
      </c>
      <c r="E335" s="353">
        <v>507.1927315771859</v>
      </c>
      <c r="F335" s="212">
        <v>30</v>
      </c>
      <c r="G335" s="212" t="s">
        <v>461</v>
      </c>
      <c r="H335" s="354">
        <v>26029.682928084323</v>
      </c>
      <c r="J335" s="218"/>
      <c r="K335" s="212"/>
      <c r="L335" s="212"/>
      <c r="M335" s="212"/>
      <c r="N335" s="212"/>
      <c r="O335" s="212"/>
      <c r="P335" s="212"/>
      <c r="Q335" s="212"/>
      <c r="R335" s="212"/>
      <c r="S335" s="212"/>
      <c r="T335" s="212"/>
      <c r="U335" s="212"/>
      <c r="V335" s="212"/>
      <c r="W335" s="212"/>
      <c r="X335" s="212"/>
      <c r="Y335" s="212"/>
      <c r="Z335" s="212"/>
      <c r="AA335" s="218"/>
      <c r="AB335" s="212"/>
      <c r="AC335" s="212"/>
      <c r="AD335" s="212"/>
      <c r="AE335" s="212"/>
      <c r="AF335" s="216"/>
    </row>
    <row r="336" spans="2:32" x14ac:dyDescent="0.3">
      <c r="B336" s="352">
        <v>8385.6200000000008</v>
      </c>
      <c r="C336" s="212">
        <v>28</v>
      </c>
      <c r="D336" s="212">
        <v>2800</v>
      </c>
      <c r="E336" s="353">
        <v>184.70351415651069</v>
      </c>
      <c r="F336" s="212">
        <v>47</v>
      </c>
      <c r="G336" s="212" t="s">
        <v>461</v>
      </c>
      <c r="H336" s="354">
        <v>7211.2576999587855</v>
      </c>
      <c r="J336" s="218"/>
      <c r="K336" s="212"/>
      <c r="L336" s="212"/>
      <c r="M336" s="212"/>
      <c r="N336" s="212"/>
      <c r="O336" s="212"/>
      <c r="P336" s="212"/>
      <c r="Q336" s="212"/>
      <c r="R336" s="212"/>
      <c r="S336" s="212"/>
      <c r="T336" s="212"/>
      <c r="U336" s="212"/>
      <c r="V336" s="212"/>
      <c r="W336" s="212"/>
      <c r="X336" s="212"/>
      <c r="Y336" s="212"/>
      <c r="Z336" s="212"/>
      <c r="AA336" s="218"/>
      <c r="AB336" s="212"/>
      <c r="AC336" s="212"/>
      <c r="AD336" s="212"/>
      <c r="AE336" s="212"/>
      <c r="AF336" s="216"/>
    </row>
    <row r="337" spans="2:32" x14ac:dyDescent="0.3">
      <c r="B337" s="352">
        <v>19402.900000000001</v>
      </c>
      <c r="C337" s="212">
        <v>43</v>
      </c>
      <c r="D337" s="212">
        <v>2803.0450000000001</v>
      </c>
      <c r="E337" s="353">
        <v>489.16193167390793</v>
      </c>
      <c r="F337" s="212">
        <v>20</v>
      </c>
      <c r="G337" s="212" t="s">
        <v>461</v>
      </c>
      <c r="H337" s="354">
        <v>18568.31688438731</v>
      </c>
      <c r="J337" s="218"/>
      <c r="K337" s="212"/>
      <c r="L337" s="212"/>
      <c r="M337" s="212"/>
      <c r="N337" s="212"/>
      <c r="O337" s="212"/>
      <c r="P337" s="212"/>
      <c r="Q337" s="212"/>
      <c r="R337" s="212"/>
      <c r="S337" s="212"/>
      <c r="T337" s="212"/>
      <c r="U337" s="212"/>
      <c r="V337" s="212"/>
      <c r="W337" s="212"/>
      <c r="X337" s="212"/>
      <c r="Y337" s="212"/>
      <c r="Z337" s="212"/>
      <c r="AA337" s="218"/>
      <c r="AB337" s="212"/>
      <c r="AC337" s="212"/>
      <c r="AD337" s="212"/>
      <c r="AE337" s="212"/>
      <c r="AF337" s="216"/>
    </row>
    <row r="338" spans="2:32" x14ac:dyDescent="0.3">
      <c r="B338" s="352">
        <v>59543.45</v>
      </c>
      <c r="C338" s="212">
        <v>35</v>
      </c>
      <c r="D338" s="212">
        <v>11550</v>
      </c>
      <c r="E338" s="353">
        <v>969.90748556773633</v>
      </c>
      <c r="F338" s="212">
        <v>50</v>
      </c>
      <c r="G338" s="212" t="s">
        <v>461</v>
      </c>
      <c r="H338" s="354">
        <v>58252.807877954532</v>
      </c>
      <c r="J338" s="218"/>
      <c r="K338" s="212"/>
      <c r="L338" s="212"/>
      <c r="M338" s="212"/>
      <c r="N338" s="212"/>
      <c r="O338" s="212"/>
      <c r="P338" s="212"/>
      <c r="Q338" s="212"/>
      <c r="R338" s="212"/>
      <c r="S338" s="212"/>
      <c r="T338" s="212"/>
      <c r="U338" s="212"/>
      <c r="V338" s="212"/>
      <c r="W338" s="212"/>
      <c r="X338" s="212"/>
      <c r="Y338" s="212"/>
      <c r="Z338" s="212"/>
      <c r="AA338" s="218"/>
      <c r="AB338" s="212"/>
      <c r="AC338" s="212"/>
      <c r="AD338" s="212"/>
      <c r="AE338" s="212"/>
      <c r="AF338" s="216"/>
    </row>
    <row r="339" spans="2:32" x14ac:dyDescent="0.3">
      <c r="B339" s="352">
        <v>31727.15</v>
      </c>
      <c r="C339" s="212">
        <v>42</v>
      </c>
      <c r="D339" s="212">
        <v>3246.4879999999998</v>
      </c>
      <c r="E339" s="353">
        <v>504.09430926306686</v>
      </c>
      <c r="F339" s="212">
        <v>43</v>
      </c>
      <c r="G339" s="212" t="s">
        <v>461</v>
      </c>
      <c r="H339" s="354">
        <v>30743.860595203842</v>
      </c>
      <c r="J339" s="218"/>
      <c r="K339" s="212"/>
      <c r="L339" s="212"/>
      <c r="M339" s="212"/>
      <c r="N339" s="212"/>
      <c r="O339" s="212"/>
      <c r="P339" s="212"/>
      <c r="Q339" s="212"/>
      <c r="R339" s="212"/>
      <c r="S339" s="212"/>
      <c r="T339" s="212"/>
      <c r="U339" s="212"/>
      <c r="V339" s="212"/>
      <c r="W339" s="212"/>
      <c r="X339" s="212"/>
      <c r="Y339" s="212"/>
      <c r="Z339" s="212"/>
      <c r="AA339" s="218"/>
      <c r="AB339" s="212"/>
      <c r="AC339" s="212"/>
      <c r="AD339" s="212"/>
      <c r="AE339" s="212"/>
      <c r="AF339" s="216"/>
    </row>
    <row r="340" spans="2:32" x14ac:dyDescent="0.3">
      <c r="B340" s="352">
        <v>4347.34</v>
      </c>
      <c r="C340" s="212">
        <v>37</v>
      </c>
      <c r="D340" s="212">
        <v>1050</v>
      </c>
      <c r="E340" s="353">
        <v>101.23007958144417</v>
      </c>
      <c r="F340" s="212">
        <v>23</v>
      </c>
      <c r="G340" s="212" t="s">
        <v>469</v>
      </c>
      <c r="H340" s="354">
        <v>3979.1324436496238</v>
      </c>
      <c r="J340" s="218"/>
      <c r="K340" s="212"/>
      <c r="L340" s="212"/>
      <c r="M340" s="212"/>
      <c r="N340" s="212"/>
      <c r="O340" s="212"/>
      <c r="P340" s="212"/>
      <c r="Q340" s="212"/>
      <c r="R340" s="212"/>
      <c r="S340" s="212"/>
      <c r="T340" s="212"/>
      <c r="U340" s="212"/>
      <c r="V340" s="212"/>
      <c r="W340" s="212"/>
      <c r="X340" s="212"/>
      <c r="Y340" s="212"/>
      <c r="Z340" s="212"/>
      <c r="AA340" s="218"/>
      <c r="AB340" s="212"/>
      <c r="AC340" s="212"/>
      <c r="AD340" s="212"/>
      <c r="AE340" s="212"/>
      <c r="AF340" s="216"/>
    </row>
    <row r="341" spans="2:32" x14ac:dyDescent="0.3">
      <c r="B341" s="352">
        <v>5748.25</v>
      </c>
      <c r="C341" s="212">
        <v>36</v>
      </c>
      <c r="D341" s="212">
        <v>1050</v>
      </c>
      <c r="E341" s="353">
        <v>80.273941164263491</v>
      </c>
      <c r="F341" s="212">
        <v>25</v>
      </c>
      <c r="G341" s="212" t="s">
        <v>461</v>
      </c>
      <c r="H341" s="354">
        <v>4887.3238407602839</v>
      </c>
      <c r="J341" s="218"/>
      <c r="K341" s="212"/>
      <c r="L341" s="212"/>
      <c r="M341" s="212"/>
      <c r="N341" s="212"/>
      <c r="O341" s="212"/>
      <c r="P341" s="212"/>
      <c r="Q341" s="212"/>
      <c r="R341" s="212"/>
      <c r="S341" s="212"/>
      <c r="T341" s="212"/>
      <c r="U341" s="212"/>
      <c r="V341" s="212"/>
      <c r="W341" s="212"/>
      <c r="X341" s="212"/>
      <c r="Y341" s="212"/>
      <c r="Z341" s="212"/>
      <c r="AA341" s="218"/>
      <c r="AB341" s="212"/>
      <c r="AC341" s="212"/>
      <c r="AD341" s="212"/>
      <c r="AE341" s="212"/>
      <c r="AF341" s="216"/>
    </row>
    <row r="342" spans="2:32" x14ac:dyDescent="0.3">
      <c r="B342" s="352">
        <v>15603.33</v>
      </c>
      <c r="C342" s="212">
        <v>30</v>
      </c>
      <c r="D342" s="212">
        <v>4079.04</v>
      </c>
      <c r="E342" s="353">
        <v>308.1249972299791</v>
      </c>
      <c r="F342" s="212">
        <v>50</v>
      </c>
      <c r="G342" s="212" t="s">
        <v>461</v>
      </c>
      <c r="H342" s="354">
        <v>14476.160508355639</v>
      </c>
      <c r="J342" s="218"/>
      <c r="K342" s="212"/>
      <c r="L342" s="212"/>
      <c r="M342" s="212"/>
      <c r="N342" s="212"/>
      <c r="O342" s="212"/>
      <c r="P342" s="212"/>
      <c r="Q342" s="212"/>
      <c r="R342" s="212"/>
      <c r="S342" s="212"/>
      <c r="T342" s="212"/>
      <c r="U342" s="212"/>
      <c r="V342" s="212"/>
      <c r="W342" s="212"/>
      <c r="X342" s="212"/>
      <c r="Y342" s="212"/>
      <c r="Z342" s="212"/>
      <c r="AA342" s="218"/>
      <c r="AB342" s="212"/>
      <c r="AC342" s="212"/>
      <c r="AD342" s="212"/>
      <c r="AE342" s="212"/>
      <c r="AF342" s="216"/>
    </row>
    <row r="343" spans="2:32" x14ac:dyDescent="0.3">
      <c r="B343" s="352">
        <v>31517.8</v>
      </c>
      <c r="C343" s="212">
        <v>35</v>
      </c>
      <c r="D343" s="212">
        <v>3718.4255499999999</v>
      </c>
      <c r="E343" s="353">
        <v>589.54214871160639</v>
      </c>
      <c r="F343" s="212">
        <v>40</v>
      </c>
      <c r="G343" s="212" t="s">
        <v>461</v>
      </c>
      <c r="H343" s="354">
        <v>30700.014516945612</v>
      </c>
      <c r="J343" s="218"/>
      <c r="K343" s="212"/>
      <c r="L343" s="212"/>
      <c r="M343" s="212"/>
      <c r="N343" s="212"/>
      <c r="O343" s="212"/>
      <c r="P343" s="212"/>
      <c r="Q343" s="212"/>
      <c r="R343" s="212"/>
      <c r="S343" s="212"/>
      <c r="T343" s="212"/>
      <c r="U343" s="212"/>
      <c r="V343" s="212"/>
      <c r="W343" s="212"/>
      <c r="X343" s="212"/>
      <c r="Y343" s="212"/>
      <c r="Z343" s="212"/>
      <c r="AA343" s="218"/>
      <c r="AB343" s="212"/>
      <c r="AC343" s="212"/>
      <c r="AD343" s="212"/>
      <c r="AE343" s="212"/>
      <c r="AF343" s="216"/>
    </row>
    <row r="344" spans="2:32" x14ac:dyDescent="0.3">
      <c r="B344" s="352">
        <v>3391.43</v>
      </c>
      <c r="C344" s="212">
        <v>23</v>
      </c>
      <c r="D344" s="212">
        <v>1050</v>
      </c>
      <c r="E344" s="353">
        <v>65.676274052298709</v>
      </c>
      <c r="F344" s="212">
        <v>50</v>
      </c>
      <c r="G344" s="212" t="s">
        <v>461</v>
      </c>
      <c r="H344" s="354">
        <v>2238.4437789725962</v>
      </c>
      <c r="J344" s="218"/>
      <c r="K344" s="212"/>
      <c r="L344" s="212"/>
      <c r="M344" s="212"/>
      <c r="N344" s="212"/>
      <c r="O344" s="212"/>
      <c r="P344" s="212"/>
      <c r="Q344" s="212"/>
      <c r="R344" s="212"/>
      <c r="S344" s="212"/>
      <c r="T344" s="212"/>
      <c r="U344" s="212"/>
      <c r="V344" s="212"/>
      <c r="W344" s="212"/>
      <c r="X344" s="212"/>
      <c r="Y344" s="212"/>
      <c r="Z344" s="212"/>
      <c r="AA344" s="218"/>
      <c r="AB344" s="212"/>
      <c r="AC344" s="212"/>
      <c r="AD344" s="212"/>
      <c r="AE344" s="212"/>
      <c r="AF344" s="216"/>
    </row>
    <row r="345" spans="2:32" x14ac:dyDescent="0.3">
      <c r="B345" s="352">
        <v>13881.62</v>
      </c>
      <c r="C345" s="212">
        <v>39</v>
      </c>
      <c r="D345" s="212">
        <v>2162.9527499999999</v>
      </c>
      <c r="E345" s="353">
        <v>241.4531233784268</v>
      </c>
      <c r="F345" s="212">
        <v>36</v>
      </c>
      <c r="G345" s="212" t="s">
        <v>461</v>
      </c>
      <c r="H345" s="354">
        <v>12976.277602527189</v>
      </c>
      <c r="J345" s="218"/>
      <c r="K345" s="212"/>
      <c r="L345" s="212"/>
      <c r="M345" s="212"/>
      <c r="N345" s="212"/>
      <c r="O345" s="212"/>
      <c r="P345" s="212"/>
      <c r="Q345" s="212"/>
      <c r="R345" s="212"/>
      <c r="S345" s="212"/>
      <c r="T345" s="212"/>
      <c r="U345" s="212"/>
      <c r="V345" s="212"/>
      <c r="W345" s="212"/>
      <c r="X345" s="212"/>
      <c r="Y345" s="212"/>
      <c r="Z345" s="212"/>
      <c r="AA345" s="218"/>
      <c r="AB345" s="212"/>
      <c r="AC345" s="212"/>
      <c r="AD345" s="212"/>
      <c r="AE345" s="212"/>
      <c r="AF345" s="216"/>
    </row>
    <row r="346" spans="2:32" x14ac:dyDescent="0.3">
      <c r="B346" s="352">
        <v>213716.94</v>
      </c>
      <c r="C346" s="212">
        <v>55</v>
      </c>
      <c r="D346" s="212">
        <v>6698.0129999999999</v>
      </c>
      <c r="E346" s="353">
        <v>5366.9899378201926</v>
      </c>
      <c r="F346" s="212">
        <v>30</v>
      </c>
      <c r="G346" s="212" t="s">
        <v>461</v>
      </c>
      <c r="H346" s="354">
        <v>212565.6642153938</v>
      </c>
      <c r="J346" s="218"/>
      <c r="K346" s="212"/>
      <c r="L346" s="212"/>
      <c r="M346" s="212"/>
      <c r="N346" s="212"/>
      <c r="O346" s="212"/>
      <c r="P346" s="212"/>
      <c r="Q346" s="212"/>
      <c r="R346" s="212"/>
      <c r="S346" s="212"/>
      <c r="T346" s="212"/>
      <c r="U346" s="212"/>
      <c r="V346" s="212"/>
      <c r="W346" s="212"/>
      <c r="X346" s="212"/>
      <c r="Y346" s="212"/>
      <c r="Z346" s="212"/>
      <c r="AA346" s="218"/>
      <c r="AB346" s="212"/>
      <c r="AC346" s="212"/>
      <c r="AD346" s="212"/>
      <c r="AE346" s="212"/>
      <c r="AF346" s="216"/>
    </row>
    <row r="347" spans="2:32" x14ac:dyDescent="0.3">
      <c r="B347" s="352">
        <v>10870.49</v>
      </c>
      <c r="C347" s="212">
        <v>36</v>
      </c>
      <c r="D347" s="212">
        <v>1925</v>
      </c>
      <c r="E347" s="353">
        <v>190.53720651037611</v>
      </c>
      <c r="F347" s="212">
        <v>39</v>
      </c>
      <c r="G347" s="212" t="s">
        <v>461</v>
      </c>
      <c r="H347" s="354">
        <v>9943.5961316783105</v>
      </c>
      <c r="J347" s="218"/>
      <c r="K347" s="212"/>
      <c r="L347" s="212"/>
      <c r="M347" s="212"/>
      <c r="N347" s="212"/>
      <c r="O347" s="212"/>
      <c r="P347" s="212"/>
      <c r="Q347" s="212"/>
      <c r="R347" s="212"/>
      <c r="S347" s="212"/>
      <c r="T347" s="212"/>
      <c r="U347" s="212"/>
      <c r="V347" s="212"/>
      <c r="W347" s="212"/>
      <c r="X347" s="212"/>
      <c r="Y347" s="212"/>
      <c r="Z347" s="212"/>
      <c r="AA347" s="218"/>
      <c r="AB347" s="212"/>
      <c r="AC347" s="212"/>
      <c r="AD347" s="212"/>
      <c r="AE347" s="212"/>
      <c r="AF347" s="216"/>
    </row>
    <row r="348" spans="2:32" x14ac:dyDescent="0.3">
      <c r="B348" s="352">
        <v>46496.07</v>
      </c>
      <c r="C348" s="212">
        <v>55</v>
      </c>
      <c r="D348" s="212">
        <v>1627.6134</v>
      </c>
      <c r="E348" s="353">
        <v>730.21905877758525</v>
      </c>
      <c r="F348" s="212">
        <v>25</v>
      </c>
      <c r="G348" s="212" t="s">
        <v>461</v>
      </c>
      <c r="H348" s="354">
        <v>45462.129583814334</v>
      </c>
      <c r="J348" s="218"/>
      <c r="K348" s="212"/>
      <c r="L348" s="212"/>
      <c r="M348" s="212"/>
      <c r="N348" s="212"/>
      <c r="O348" s="212"/>
      <c r="P348" s="212"/>
      <c r="Q348" s="212"/>
      <c r="R348" s="212"/>
      <c r="S348" s="212"/>
      <c r="T348" s="212"/>
      <c r="U348" s="212"/>
      <c r="V348" s="212"/>
      <c r="W348" s="212"/>
      <c r="X348" s="212"/>
      <c r="Y348" s="212"/>
      <c r="Z348" s="212"/>
      <c r="AA348" s="218"/>
      <c r="AB348" s="212"/>
      <c r="AC348" s="212"/>
      <c r="AD348" s="212"/>
      <c r="AE348" s="212"/>
      <c r="AF348" s="216"/>
    </row>
    <row r="349" spans="2:32" x14ac:dyDescent="0.3">
      <c r="B349" s="352">
        <v>29043.26</v>
      </c>
      <c r="C349" s="212">
        <v>43</v>
      </c>
      <c r="D349" s="212">
        <v>2800</v>
      </c>
      <c r="E349" s="353">
        <v>477.52632839780597</v>
      </c>
      <c r="F349" s="212">
        <v>42</v>
      </c>
      <c r="G349" s="212" t="s">
        <v>461</v>
      </c>
      <c r="H349" s="354">
        <v>28095.737965245578</v>
      </c>
      <c r="J349" s="218"/>
      <c r="K349" s="212"/>
      <c r="L349" s="212"/>
      <c r="M349" s="212"/>
      <c r="N349" s="212"/>
      <c r="O349" s="212"/>
      <c r="P349" s="212"/>
      <c r="Q349" s="212"/>
      <c r="R349" s="212"/>
      <c r="S349" s="212"/>
      <c r="T349" s="212"/>
      <c r="U349" s="212"/>
      <c r="V349" s="212"/>
      <c r="W349" s="212"/>
      <c r="X349" s="212"/>
      <c r="Y349" s="212"/>
      <c r="Z349" s="212"/>
      <c r="AA349" s="218"/>
      <c r="AB349" s="212"/>
      <c r="AC349" s="212"/>
      <c r="AD349" s="212"/>
      <c r="AE349" s="212"/>
      <c r="AF349" s="216"/>
    </row>
    <row r="350" spans="2:32" x14ac:dyDescent="0.3">
      <c r="B350" s="352">
        <v>12062.48</v>
      </c>
      <c r="C350" s="212">
        <v>24</v>
      </c>
      <c r="D350" s="212">
        <v>4847.7936500000005</v>
      </c>
      <c r="E350" s="353">
        <v>327.90470808330463</v>
      </c>
      <c r="F350" s="212">
        <v>50</v>
      </c>
      <c r="G350" s="212" t="s">
        <v>461</v>
      </c>
      <c r="H350" s="354">
        <v>10892.124743721888</v>
      </c>
      <c r="J350" s="218"/>
      <c r="K350" s="212"/>
      <c r="L350" s="212"/>
      <c r="M350" s="212"/>
      <c r="N350" s="212"/>
      <c r="O350" s="212"/>
      <c r="P350" s="212"/>
      <c r="Q350" s="212"/>
      <c r="R350" s="212"/>
      <c r="S350" s="212"/>
      <c r="T350" s="212"/>
      <c r="U350" s="212"/>
      <c r="V350" s="212"/>
      <c r="W350" s="212"/>
      <c r="X350" s="212"/>
      <c r="Y350" s="212"/>
      <c r="Z350" s="212"/>
      <c r="AA350" s="218"/>
      <c r="AB350" s="212"/>
      <c r="AC350" s="212"/>
      <c r="AD350" s="212"/>
      <c r="AE350" s="212"/>
      <c r="AF350" s="216"/>
    </row>
    <row r="351" spans="2:32" x14ac:dyDescent="0.3">
      <c r="B351" s="352">
        <v>19387.5</v>
      </c>
      <c r="C351" s="212">
        <v>43</v>
      </c>
      <c r="D351" s="212">
        <v>2800</v>
      </c>
      <c r="E351" s="353">
        <v>488.63054595518167</v>
      </c>
      <c r="F351" s="212">
        <v>20</v>
      </c>
      <c r="G351" s="212" t="s">
        <v>461</v>
      </c>
      <c r="H351" s="354">
        <v>18547.460007892911</v>
      </c>
      <c r="J351" s="218"/>
      <c r="K351" s="212"/>
      <c r="L351" s="212"/>
      <c r="M351" s="212"/>
      <c r="N351" s="212"/>
      <c r="O351" s="212"/>
      <c r="P351" s="212"/>
      <c r="Q351" s="212"/>
      <c r="R351" s="212"/>
      <c r="S351" s="212"/>
      <c r="T351" s="212"/>
      <c r="U351" s="212"/>
      <c r="V351" s="212"/>
      <c r="W351" s="212"/>
      <c r="X351" s="212"/>
      <c r="Y351" s="212"/>
      <c r="Z351" s="212"/>
      <c r="AA351" s="218"/>
      <c r="AB351" s="212"/>
      <c r="AC351" s="212"/>
      <c r="AD351" s="212"/>
      <c r="AE351" s="212"/>
      <c r="AF351" s="216"/>
    </row>
    <row r="352" spans="2:32" x14ac:dyDescent="0.3">
      <c r="B352" s="352">
        <v>2095.94</v>
      </c>
      <c r="C352" s="212">
        <v>23</v>
      </c>
      <c r="D352" s="212">
        <v>1050</v>
      </c>
      <c r="E352" s="353">
        <v>90.949318769537953</v>
      </c>
      <c r="F352" s="212">
        <v>50</v>
      </c>
      <c r="G352" s="212" t="s">
        <v>461</v>
      </c>
      <c r="H352" s="354">
        <v>1229.3703109662933</v>
      </c>
      <c r="J352" s="218"/>
      <c r="K352" s="212"/>
      <c r="L352" s="212"/>
      <c r="M352" s="212"/>
      <c r="N352" s="212"/>
      <c r="O352" s="212"/>
      <c r="P352" s="212"/>
      <c r="Q352" s="212"/>
      <c r="R352" s="212"/>
      <c r="S352" s="212"/>
      <c r="T352" s="212"/>
      <c r="U352" s="212"/>
      <c r="V352" s="212"/>
      <c r="W352" s="212"/>
      <c r="X352" s="212"/>
      <c r="Y352" s="212"/>
      <c r="Z352" s="212"/>
      <c r="AA352" s="218"/>
      <c r="AB352" s="212"/>
      <c r="AC352" s="212"/>
      <c r="AD352" s="212"/>
      <c r="AE352" s="212"/>
      <c r="AF352" s="216"/>
    </row>
    <row r="353" spans="2:32" x14ac:dyDescent="0.3">
      <c r="B353" s="352">
        <v>11682.03</v>
      </c>
      <c r="C353" s="212">
        <v>31</v>
      </c>
      <c r="D353" s="212">
        <v>2800</v>
      </c>
      <c r="E353" s="353">
        <v>217.75930356694442</v>
      </c>
      <c r="F353" s="212">
        <v>50</v>
      </c>
      <c r="G353" s="212" t="s">
        <v>461</v>
      </c>
      <c r="H353" s="354">
        <v>10492.171686914489</v>
      </c>
      <c r="J353" s="218"/>
      <c r="K353" s="212"/>
      <c r="L353" s="212"/>
      <c r="M353" s="212"/>
      <c r="N353" s="212"/>
      <c r="O353" s="212"/>
      <c r="P353" s="212"/>
      <c r="Q353" s="212"/>
      <c r="R353" s="212"/>
      <c r="S353" s="212"/>
      <c r="T353" s="212"/>
      <c r="U353" s="212"/>
      <c r="V353" s="212"/>
      <c r="W353" s="212"/>
      <c r="X353" s="212"/>
      <c r="Y353" s="212"/>
      <c r="Z353" s="212"/>
      <c r="AA353" s="218"/>
      <c r="AB353" s="212"/>
      <c r="AC353" s="212"/>
      <c r="AD353" s="212"/>
      <c r="AE353" s="212"/>
      <c r="AF353" s="216"/>
    </row>
    <row r="354" spans="2:32" x14ac:dyDescent="0.3">
      <c r="B354" s="352">
        <v>10501.49</v>
      </c>
      <c r="C354" s="212">
        <v>30</v>
      </c>
      <c r="D354" s="212">
        <v>2800</v>
      </c>
      <c r="E354" s="353">
        <v>206.70128722764187</v>
      </c>
      <c r="F354" s="212">
        <v>50</v>
      </c>
      <c r="G354" s="212" t="s">
        <v>461</v>
      </c>
      <c r="H354" s="354">
        <v>9371.1093101865772</v>
      </c>
      <c r="J354" s="218"/>
      <c r="K354" s="212"/>
      <c r="L354" s="212"/>
      <c r="M354" s="212"/>
      <c r="N354" s="212"/>
      <c r="O354" s="212"/>
      <c r="P354" s="212"/>
      <c r="Q354" s="212"/>
      <c r="R354" s="212"/>
      <c r="S354" s="212"/>
      <c r="T354" s="212"/>
      <c r="U354" s="212"/>
      <c r="V354" s="212"/>
      <c r="W354" s="212"/>
      <c r="X354" s="212"/>
      <c r="Y354" s="212"/>
      <c r="Z354" s="212"/>
      <c r="AA354" s="218"/>
      <c r="AB354" s="212"/>
      <c r="AC354" s="212"/>
      <c r="AD354" s="212"/>
      <c r="AE354" s="212"/>
      <c r="AF354" s="216"/>
    </row>
    <row r="355" spans="2:32" x14ac:dyDescent="0.3">
      <c r="B355" s="352">
        <v>4695.09</v>
      </c>
      <c r="C355" s="212">
        <v>32</v>
      </c>
      <c r="D355" s="212">
        <v>1050</v>
      </c>
      <c r="E355" s="353">
        <v>82.858483639492576</v>
      </c>
      <c r="F355" s="212">
        <v>50</v>
      </c>
      <c r="G355" s="212" t="s">
        <v>461</v>
      </c>
      <c r="H355" s="354">
        <v>3565.0497587186619</v>
      </c>
      <c r="J355" s="218"/>
      <c r="K355" s="212"/>
      <c r="L355" s="212"/>
      <c r="M355" s="212"/>
      <c r="N355" s="212"/>
      <c r="O355" s="212"/>
      <c r="P355" s="212"/>
      <c r="Q355" s="212"/>
      <c r="R355" s="212"/>
      <c r="S355" s="212"/>
      <c r="T355" s="212"/>
      <c r="U355" s="212"/>
      <c r="V355" s="212"/>
      <c r="W355" s="212"/>
      <c r="X355" s="212"/>
      <c r="Y355" s="212"/>
      <c r="Z355" s="212"/>
      <c r="AA355" s="218"/>
      <c r="AB355" s="212"/>
      <c r="AC355" s="212"/>
      <c r="AD355" s="212"/>
      <c r="AE355" s="212"/>
      <c r="AF355" s="216"/>
    </row>
    <row r="356" spans="2:32" x14ac:dyDescent="0.3">
      <c r="B356" s="352">
        <v>3753.39</v>
      </c>
      <c r="C356" s="212">
        <v>29</v>
      </c>
      <c r="D356" s="212">
        <v>1050</v>
      </c>
      <c r="E356" s="353">
        <v>75.603866282339126</v>
      </c>
      <c r="F356" s="212">
        <v>50</v>
      </c>
      <c r="G356" s="212" t="s">
        <v>461</v>
      </c>
      <c r="H356" s="354">
        <v>2596.0290973475076</v>
      </c>
      <c r="J356" s="218"/>
      <c r="K356" s="212"/>
      <c r="L356" s="212"/>
      <c r="M356" s="212"/>
      <c r="N356" s="212"/>
      <c r="O356" s="212"/>
      <c r="P356" s="212"/>
      <c r="Q356" s="212"/>
      <c r="R356" s="212"/>
      <c r="S356" s="212"/>
      <c r="T356" s="212"/>
      <c r="U356" s="212"/>
      <c r="V356" s="212"/>
      <c r="W356" s="212"/>
      <c r="X356" s="212"/>
      <c r="Y356" s="212"/>
      <c r="Z356" s="212"/>
      <c r="AA356" s="218"/>
      <c r="AB356" s="212"/>
      <c r="AC356" s="212"/>
      <c r="AD356" s="212"/>
      <c r="AE356" s="212"/>
      <c r="AF356" s="216"/>
    </row>
    <row r="357" spans="2:32" x14ac:dyDescent="0.3">
      <c r="B357" s="352">
        <v>427971.79</v>
      </c>
      <c r="C357" s="212">
        <v>48</v>
      </c>
      <c r="D357" s="212">
        <v>23800</v>
      </c>
      <c r="E357" s="353">
        <v>4273.4658118503503</v>
      </c>
      <c r="F357" s="212">
        <v>37</v>
      </c>
      <c r="G357" s="212" t="s">
        <v>461</v>
      </c>
      <c r="H357" s="354">
        <v>426449.98945220443</v>
      </c>
      <c r="J357" s="218"/>
      <c r="K357" s="212"/>
      <c r="L357" s="212"/>
      <c r="M357" s="212"/>
      <c r="N357" s="212"/>
      <c r="O357" s="212"/>
      <c r="P357" s="212"/>
      <c r="Q357" s="212"/>
      <c r="R357" s="212"/>
      <c r="S357" s="212"/>
      <c r="T357" s="212"/>
      <c r="U357" s="212"/>
      <c r="V357" s="212"/>
      <c r="W357" s="212"/>
      <c r="X357" s="212"/>
      <c r="Y357" s="212"/>
      <c r="Z357" s="212"/>
      <c r="AA357" s="218"/>
      <c r="AB357" s="212"/>
      <c r="AC357" s="212"/>
      <c r="AD357" s="212"/>
      <c r="AE357" s="212"/>
      <c r="AF357" s="216"/>
    </row>
    <row r="358" spans="2:32" x14ac:dyDescent="0.3">
      <c r="B358" s="352">
        <v>3298.08</v>
      </c>
      <c r="C358" s="212">
        <v>27</v>
      </c>
      <c r="D358" s="212">
        <v>1050</v>
      </c>
      <c r="E358" s="353">
        <v>75.017819079958471</v>
      </c>
      <c r="F358" s="212">
        <v>48</v>
      </c>
      <c r="G358" s="212" t="s">
        <v>461</v>
      </c>
      <c r="H358" s="354">
        <v>2236.9880125965428</v>
      </c>
      <c r="J358" s="218"/>
      <c r="K358" s="212"/>
      <c r="L358" s="212"/>
      <c r="M358" s="212"/>
      <c r="N358" s="212"/>
      <c r="O358" s="212"/>
      <c r="P358" s="212"/>
      <c r="Q358" s="212"/>
      <c r="R358" s="212"/>
      <c r="S358" s="212"/>
      <c r="T358" s="212"/>
      <c r="U358" s="212"/>
      <c r="V358" s="212"/>
      <c r="W358" s="212"/>
      <c r="X358" s="212"/>
      <c r="Y358" s="212"/>
      <c r="Z358" s="212"/>
      <c r="AA358" s="218"/>
      <c r="AB358" s="212"/>
      <c r="AC358" s="212"/>
      <c r="AD358" s="212"/>
      <c r="AE358" s="212"/>
      <c r="AF358" s="216"/>
    </row>
    <row r="359" spans="2:32" x14ac:dyDescent="0.3">
      <c r="B359" s="352">
        <v>12201.01</v>
      </c>
      <c r="C359" s="212">
        <v>37</v>
      </c>
      <c r="D359" s="212">
        <v>2800</v>
      </c>
      <c r="E359" s="353">
        <v>290.19176599997093</v>
      </c>
      <c r="F359" s="212">
        <v>23</v>
      </c>
      <c r="G359" s="212" t="s">
        <v>461</v>
      </c>
      <c r="H359" s="354">
        <v>11425.287000351134</v>
      </c>
      <c r="J359" s="218"/>
      <c r="K359" s="212"/>
      <c r="L359" s="212"/>
      <c r="M359" s="212"/>
      <c r="N359" s="212"/>
      <c r="O359" s="212"/>
      <c r="P359" s="212"/>
      <c r="Q359" s="212"/>
      <c r="R359" s="212"/>
      <c r="S359" s="212"/>
      <c r="T359" s="212"/>
      <c r="U359" s="212"/>
      <c r="V359" s="212"/>
      <c r="W359" s="212"/>
      <c r="X359" s="212"/>
      <c r="Y359" s="212"/>
      <c r="Z359" s="212"/>
      <c r="AA359" s="218"/>
      <c r="AB359" s="212"/>
      <c r="AC359" s="212"/>
      <c r="AD359" s="212"/>
      <c r="AE359" s="212"/>
      <c r="AF359" s="216"/>
    </row>
    <row r="360" spans="2:32" x14ac:dyDescent="0.3">
      <c r="B360" s="352">
        <v>22539.98</v>
      </c>
      <c r="C360" s="212">
        <v>46</v>
      </c>
      <c r="D360" s="212">
        <v>1736.077</v>
      </c>
      <c r="E360" s="353">
        <v>405.91180955332845</v>
      </c>
      <c r="F360" s="212">
        <v>39</v>
      </c>
      <c r="G360" s="212" t="s">
        <v>461</v>
      </c>
      <c r="H360" s="354">
        <v>21659.688543246797</v>
      </c>
      <c r="J360" s="218"/>
      <c r="K360" s="212"/>
      <c r="L360" s="212"/>
      <c r="M360" s="212"/>
      <c r="N360" s="212"/>
      <c r="O360" s="212"/>
      <c r="P360" s="212"/>
      <c r="Q360" s="212"/>
      <c r="R360" s="212"/>
      <c r="S360" s="212"/>
      <c r="T360" s="212"/>
      <c r="U360" s="212"/>
      <c r="V360" s="212"/>
      <c r="W360" s="212"/>
      <c r="X360" s="212"/>
      <c r="Y360" s="212"/>
      <c r="Z360" s="212"/>
      <c r="AA360" s="218"/>
      <c r="AB360" s="212"/>
      <c r="AC360" s="212"/>
      <c r="AD360" s="212"/>
      <c r="AE360" s="212"/>
      <c r="AF360" s="216"/>
    </row>
    <row r="361" spans="2:32" x14ac:dyDescent="0.3">
      <c r="B361" s="352">
        <v>10066.91</v>
      </c>
      <c r="C361" s="212">
        <v>27</v>
      </c>
      <c r="D361" s="212">
        <v>2800</v>
      </c>
      <c r="E361" s="353">
        <v>229.35648234205658</v>
      </c>
      <c r="F361" s="212">
        <v>48</v>
      </c>
      <c r="G361" s="212" t="s">
        <v>461</v>
      </c>
      <c r="H361" s="354">
        <v>9029.7208806991584</v>
      </c>
      <c r="J361" s="218"/>
      <c r="K361" s="212"/>
      <c r="L361" s="212"/>
      <c r="M361" s="212"/>
      <c r="N361" s="212"/>
      <c r="O361" s="212"/>
      <c r="P361" s="212"/>
      <c r="Q361" s="212"/>
      <c r="R361" s="212"/>
      <c r="S361" s="212"/>
      <c r="T361" s="212"/>
      <c r="U361" s="212"/>
      <c r="V361" s="212"/>
      <c r="W361" s="212"/>
      <c r="X361" s="212"/>
      <c r="Y361" s="212"/>
      <c r="Z361" s="212"/>
      <c r="AA361" s="218"/>
      <c r="AB361" s="212"/>
      <c r="AC361" s="212"/>
      <c r="AD361" s="212"/>
      <c r="AE361" s="212"/>
      <c r="AF361" s="216"/>
    </row>
    <row r="362" spans="2:32" x14ac:dyDescent="0.3">
      <c r="B362" s="352">
        <v>2083.59</v>
      </c>
      <c r="C362" s="212">
        <v>26</v>
      </c>
      <c r="D362" s="212">
        <v>1050</v>
      </c>
      <c r="E362" s="353">
        <v>111.59679713795552</v>
      </c>
      <c r="F362" s="212">
        <v>50</v>
      </c>
      <c r="G362" s="212" t="s">
        <v>461</v>
      </c>
      <c r="H362" s="354">
        <v>1296.0334350499688</v>
      </c>
      <c r="J362" s="218"/>
      <c r="K362" s="212"/>
      <c r="L362" s="212"/>
      <c r="M362" s="212"/>
      <c r="N362" s="212"/>
      <c r="O362" s="212"/>
      <c r="P362" s="212"/>
      <c r="Q362" s="212"/>
      <c r="R362" s="212"/>
      <c r="S362" s="212"/>
      <c r="T362" s="212"/>
      <c r="U362" s="212"/>
      <c r="V362" s="212"/>
      <c r="W362" s="212"/>
      <c r="X362" s="212"/>
      <c r="Y362" s="212"/>
      <c r="Z362" s="212"/>
      <c r="AA362" s="218"/>
      <c r="AB362" s="212"/>
      <c r="AC362" s="212"/>
      <c r="AD362" s="212"/>
      <c r="AE362" s="212"/>
      <c r="AF362" s="216"/>
    </row>
    <row r="363" spans="2:32" x14ac:dyDescent="0.3">
      <c r="B363" s="352">
        <v>3241.41</v>
      </c>
      <c r="C363" s="212">
        <v>27</v>
      </c>
      <c r="D363" s="212">
        <v>1050</v>
      </c>
      <c r="E363" s="353">
        <v>73.312932791722503</v>
      </c>
      <c r="F363" s="212">
        <v>50</v>
      </c>
      <c r="G363" s="212" t="s">
        <v>461</v>
      </c>
      <c r="H363" s="354">
        <v>2118.9815537062741</v>
      </c>
      <c r="J363" s="218"/>
      <c r="K363" s="212"/>
      <c r="L363" s="212"/>
      <c r="M363" s="212"/>
      <c r="N363" s="212"/>
      <c r="O363" s="212"/>
      <c r="P363" s="212"/>
      <c r="Q363" s="212"/>
      <c r="R363" s="212"/>
      <c r="S363" s="212"/>
      <c r="T363" s="212"/>
      <c r="U363" s="212"/>
      <c r="V363" s="212"/>
      <c r="W363" s="212"/>
      <c r="X363" s="212"/>
      <c r="Y363" s="212"/>
      <c r="Z363" s="212"/>
      <c r="AA363" s="218"/>
      <c r="AB363" s="212"/>
      <c r="AC363" s="212"/>
      <c r="AD363" s="212"/>
      <c r="AE363" s="212"/>
      <c r="AF363" s="216"/>
    </row>
    <row r="364" spans="2:32" x14ac:dyDescent="0.3">
      <c r="B364" s="352">
        <v>5696.44</v>
      </c>
      <c r="C364" s="212">
        <v>28</v>
      </c>
      <c r="D364" s="212">
        <v>1750</v>
      </c>
      <c r="E364" s="353">
        <v>124.09734300598981</v>
      </c>
      <c r="F364" s="212">
        <v>50</v>
      </c>
      <c r="G364" s="212" t="s">
        <v>461</v>
      </c>
      <c r="H364" s="354">
        <v>4579.9647614186824</v>
      </c>
      <c r="J364" s="218"/>
      <c r="K364" s="212"/>
      <c r="L364" s="212"/>
      <c r="M364" s="212"/>
      <c r="N364" s="212"/>
      <c r="O364" s="212"/>
      <c r="P364" s="212"/>
      <c r="Q364" s="212"/>
      <c r="R364" s="212"/>
      <c r="S364" s="212"/>
      <c r="T364" s="212"/>
      <c r="U364" s="212"/>
      <c r="V364" s="212"/>
      <c r="W364" s="212"/>
      <c r="X364" s="212"/>
      <c r="Y364" s="212"/>
      <c r="Z364" s="212"/>
      <c r="AA364" s="218"/>
      <c r="AB364" s="212"/>
      <c r="AC364" s="212"/>
      <c r="AD364" s="212"/>
      <c r="AE364" s="212"/>
      <c r="AF364" s="216"/>
    </row>
    <row r="365" spans="2:32" x14ac:dyDescent="0.3">
      <c r="B365" s="352">
        <v>8088.06</v>
      </c>
      <c r="C365" s="212">
        <v>26</v>
      </c>
      <c r="D365" s="212">
        <v>2800</v>
      </c>
      <c r="E365" s="353">
        <v>193.46477014977091</v>
      </c>
      <c r="F365" s="212">
        <v>50</v>
      </c>
      <c r="G365" s="212" t="s">
        <v>469</v>
      </c>
      <c r="H365" s="354">
        <v>7110.5788339910059</v>
      </c>
      <c r="J365" s="218"/>
      <c r="K365" s="212"/>
      <c r="L365" s="212"/>
      <c r="M365" s="212"/>
      <c r="N365" s="212"/>
      <c r="O365" s="212"/>
      <c r="P365" s="212"/>
      <c r="Q365" s="212"/>
      <c r="R365" s="212"/>
      <c r="S365" s="212"/>
      <c r="T365" s="212"/>
      <c r="U365" s="212"/>
      <c r="V365" s="212"/>
      <c r="W365" s="212"/>
      <c r="X365" s="212"/>
      <c r="Y365" s="212"/>
      <c r="Z365" s="212"/>
      <c r="AA365" s="218"/>
      <c r="AB365" s="212"/>
      <c r="AC365" s="212"/>
      <c r="AD365" s="212"/>
      <c r="AE365" s="212"/>
      <c r="AF365" s="216"/>
    </row>
    <row r="366" spans="2:32" x14ac:dyDescent="0.3">
      <c r="B366" s="352">
        <v>41411.360000000001</v>
      </c>
      <c r="C366" s="212">
        <v>42</v>
      </c>
      <c r="D366" s="212">
        <v>2933.665</v>
      </c>
      <c r="E366" s="353">
        <v>360.22840397892458</v>
      </c>
      <c r="F366" s="212">
        <v>43</v>
      </c>
      <c r="G366" s="212" t="s">
        <v>461</v>
      </c>
      <c r="H366" s="354">
        <v>40369.609600488766</v>
      </c>
      <c r="J366" s="218"/>
      <c r="K366" s="212"/>
      <c r="L366" s="212"/>
      <c r="M366" s="212"/>
      <c r="N366" s="212"/>
      <c r="O366" s="212"/>
      <c r="P366" s="212"/>
      <c r="Q366" s="212"/>
      <c r="R366" s="212"/>
      <c r="S366" s="212"/>
      <c r="T366" s="212"/>
      <c r="U366" s="212"/>
      <c r="V366" s="212"/>
      <c r="W366" s="212"/>
      <c r="X366" s="212"/>
      <c r="Y366" s="212"/>
      <c r="Z366" s="212"/>
      <c r="AA366" s="218"/>
      <c r="AB366" s="212"/>
      <c r="AC366" s="212"/>
      <c r="AD366" s="212"/>
      <c r="AE366" s="212"/>
      <c r="AF366" s="216"/>
    </row>
    <row r="367" spans="2:32" x14ac:dyDescent="0.3">
      <c r="B367" s="352">
        <v>8885.83</v>
      </c>
      <c r="C367" s="212">
        <v>35</v>
      </c>
      <c r="D367" s="212">
        <v>2800</v>
      </c>
      <c r="E367" s="353">
        <v>315.07178526325157</v>
      </c>
      <c r="F367" s="212">
        <v>25</v>
      </c>
      <c r="G367" s="212" t="s">
        <v>461</v>
      </c>
      <c r="H367" s="354">
        <v>8131.6444525340112</v>
      </c>
      <c r="J367" s="218"/>
      <c r="K367" s="212"/>
      <c r="L367" s="212"/>
      <c r="M367" s="212"/>
      <c r="N367" s="212"/>
      <c r="O367" s="212"/>
      <c r="P367" s="212"/>
      <c r="Q367" s="212"/>
      <c r="R367" s="212"/>
      <c r="S367" s="212"/>
      <c r="T367" s="212"/>
      <c r="U367" s="212"/>
      <c r="V367" s="212"/>
      <c r="W367" s="212"/>
      <c r="X367" s="212"/>
      <c r="Y367" s="212"/>
      <c r="Z367" s="212"/>
      <c r="AA367" s="218"/>
      <c r="AB367" s="212"/>
      <c r="AC367" s="212"/>
      <c r="AD367" s="212"/>
      <c r="AE367" s="212"/>
      <c r="AF367" s="216"/>
    </row>
    <row r="368" spans="2:32" x14ac:dyDescent="0.3">
      <c r="B368" s="352">
        <v>46691.37</v>
      </c>
      <c r="C368" s="212">
        <v>42</v>
      </c>
      <c r="D368" s="212">
        <v>2873.2676000000001</v>
      </c>
      <c r="E368" s="353">
        <v>780.70126887253093</v>
      </c>
      <c r="F368" s="212">
        <v>43</v>
      </c>
      <c r="G368" s="212" t="s">
        <v>469</v>
      </c>
      <c r="H368" s="354">
        <v>46424.991670747804</v>
      </c>
      <c r="J368" s="218"/>
      <c r="K368" s="212"/>
      <c r="L368" s="212"/>
      <c r="M368" s="212"/>
      <c r="N368" s="212"/>
      <c r="O368" s="212"/>
      <c r="P368" s="212"/>
      <c r="Q368" s="212"/>
      <c r="R368" s="212"/>
      <c r="S368" s="212"/>
      <c r="T368" s="212"/>
      <c r="U368" s="212"/>
      <c r="V368" s="212"/>
      <c r="W368" s="212"/>
      <c r="X368" s="212"/>
      <c r="Y368" s="212"/>
      <c r="Z368" s="212"/>
      <c r="AA368" s="218"/>
      <c r="AB368" s="212"/>
      <c r="AC368" s="212"/>
      <c r="AD368" s="212"/>
      <c r="AE368" s="212"/>
      <c r="AF368" s="216"/>
    </row>
    <row r="369" spans="2:32" x14ac:dyDescent="0.3">
      <c r="B369" s="352">
        <v>11059.87</v>
      </c>
      <c r="C369" s="212">
        <v>33</v>
      </c>
      <c r="D369" s="212">
        <v>2800</v>
      </c>
      <c r="E369" s="353">
        <v>214.06541420014958</v>
      </c>
      <c r="F369" s="212">
        <v>37</v>
      </c>
      <c r="G369" s="212" t="s">
        <v>461</v>
      </c>
      <c r="H369" s="354">
        <v>10093.405704045299</v>
      </c>
      <c r="J369" s="218"/>
      <c r="K369" s="212"/>
      <c r="L369" s="212"/>
      <c r="M369" s="212"/>
      <c r="N369" s="212"/>
      <c r="O369" s="212"/>
      <c r="P369" s="212"/>
      <c r="Q369" s="212"/>
      <c r="R369" s="212"/>
      <c r="S369" s="212"/>
      <c r="T369" s="212"/>
      <c r="U369" s="212"/>
      <c r="V369" s="212"/>
      <c r="W369" s="212"/>
      <c r="X369" s="212"/>
      <c r="Y369" s="212"/>
      <c r="Z369" s="212"/>
      <c r="AA369" s="218"/>
      <c r="AB369" s="212"/>
      <c r="AC369" s="212"/>
      <c r="AD369" s="212"/>
      <c r="AE369" s="212"/>
      <c r="AF369" s="216"/>
    </row>
    <row r="370" spans="2:32" x14ac:dyDescent="0.3">
      <c r="B370" s="352">
        <v>16728.09</v>
      </c>
      <c r="C370" s="212">
        <v>29</v>
      </c>
      <c r="D370" s="212">
        <v>2800</v>
      </c>
      <c r="E370" s="353">
        <v>351.28058131323564</v>
      </c>
      <c r="F370" s="212">
        <v>50</v>
      </c>
      <c r="G370" s="212" t="s">
        <v>461</v>
      </c>
      <c r="H370" s="354">
        <v>15918.559276505284</v>
      </c>
      <c r="J370" s="218"/>
      <c r="K370" s="212"/>
      <c r="L370" s="212"/>
      <c r="M370" s="212"/>
      <c r="N370" s="212"/>
      <c r="O370" s="212"/>
      <c r="P370" s="212"/>
      <c r="Q370" s="212"/>
      <c r="R370" s="212"/>
      <c r="S370" s="212"/>
      <c r="T370" s="212"/>
      <c r="U370" s="212"/>
      <c r="V370" s="212"/>
      <c r="W370" s="212"/>
      <c r="X370" s="212"/>
      <c r="Y370" s="212"/>
      <c r="Z370" s="212"/>
      <c r="AA370" s="218"/>
      <c r="AB370" s="212"/>
      <c r="AC370" s="212"/>
      <c r="AD370" s="212"/>
      <c r="AE370" s="212"/>
      <c r="AF370" s="216"/>
    </row>
    <row r="371" spans="2:32" x14ac:dyDescent="0.3">
      <c r="B371" s="352">
        <v>1037.1199999999999</v>
      </c>
      <c r="C371" s="212">
        <v>25</v>
      </c>
      <c r="D371" s="212">
        <v>175</v>
      </c>
      <c r="E371" s="353">
        <v>19.715374338383533</v>
      </c>
      <c r="F371" s="212">
        <v>40</v>
      </c>
      <c r="G371" s="212" t="s">
        <v>461</v>
      </c>
      <c r="H371" s="354">
        <v>395.75856744818077</v>
      </c>
      <c r="J371" s="218"/>
      <c r="K371" s="212"/>
      <c r="L371" s="212"/>
      <c r="M371" s="212"/>
      <c r="N371" s="212"/>
      <c r="O371" s="212"/>
      <c r="P371" s="212"/>
      <c r="Q371" s="212"/>
      <c r="R371" s="212"/>
      <c r="S371" s="212"/>
      <c r="T371" s="212"/>
      <c r="U371" s="212"/>
      <c r="V371" s="212"/>
      <c r="W371" s="212"/>
      <c r="X371" s="212"/>
      <c r="Y371" s="212"/>
      <c r="Z371" s="212"/>
      <c r="AA371" s="218"/>
      <c r="AB371" s="212"/>
      <c r="AC371" s="212"/>
      <c r="AD371" s="212"/>
      <c r="AE371" s="212"/>
      <c r="AF371" s="216"/>
    </row>
    <row r="372" spans="2:32" x14ac:dyDescent="0.3">
      <c r="B372" s="352">
        <v>17176.330000000002</v>
      </c>
      <c r="C372" s="212">
        <v>35</v>
      </c>
      <c r="D372" s="212">
        <v>2275</v>
      </c>
      <c r="E372" s="353">
        <v>264.39989546220869</v>
      </c>
      <c r="F372" s="212">
        <v>50</v>
      </c>
      <c r="G372" s="212" t="s">
        <v>469</v>
      </c>
      <c r="H372" s="354">
        <v>16598.168286564389</v>
      </c>
      <c r="J372" s="218"/>
      <c r="K372" s="212"/>
      <c r="L372" s="212"/>
      <c r="M372" s="212"/>
      <c r="N372" s="212"/>
      <c r="O372" s="212"/>
      <c r="P372" s="212"/>
      <c r="Q372" s="212"/>
      <c r="R372" s="212"/>
      <c r="S372" s="212"/>
      <c r="T372" s="212"/>
      <c r="U372" s="212"/>
      <c r="V372" s="212"/>
      <c r="W372" s="212"/>
      <c r="X372" s="212"/>
      <c r="Y372" s="212"/>
      <c r="Z372" s="212"/>
      <c r="AA372" s="218"/>
      <c r="AB372" s="212"/>
      <c r="AC372" s="212"/>
      <c r="AD372" s="212"/>
      <c r="AE372" s="212"/>
      <c r="AF372" s="216"/>
    </row>
    <row r="373" spans="2:32" x14ac:dyDescent="0.3">
      <c r="B373" s="352">
        <v>8885.2999999999993</v>
      </c>
      <c r="C373" s="212">
        <v>46</v>
      </c>
      <c r="D373" s="212">
        <v>1229.5734499999999</v>
      </c>
      <c r="E373" s="353">
        <v>431.20231056346893</v>
      </c>
      <c r="F373" s="212">
        <v>10</v>
      </c>
      <c r="G373" s="212" t="s">
        <v>461</v>
      </c>
      <c r="H373" s="354">
        <v>8177.1454521207834</v>
      </c>
      <c r="J373" s="218"/>
      <c r="K373" s="212"/>
      <c r="L373" s="212"/>
      <c r="M373" s="212"/>
      <c r="N373" s="212"/>
      <c r="O373" s="212"/>
      <c r="P373" s="212"/>
      <c r="Q373" s="212"/>
      <c r="R373" s="212"/>
      <c r="S373" s="212"/>
      <c r="T373" s="212"/>
      <c r="U373" s="212"/>
      <c r="V373" s="212"/>
      <c r="W373" s="212"/>
      <c r="X373" s="212"/>
      <c r="Y373" s="212"/>
      <c r="Z373" s="212"/>
      <c r="AA373" s="218"/>
      <c r="AB373" s="212"/>
      <c r="AC373" s="212"/>
      <c r="AD373" s="212"/>
      <c r="AE373" s="212"/>
      <c r="AF373" s="216"/>
    </row>
    <row r="374" spans="2:32" x14ac:dyDescent="0.3">
      <c r="B374" s="352">
        <v>3892.86</v>
      </c>
      <c r="C374" s="212">
        <v>26</v>
      </c>
      <c r="D374" s="212">
        <v>1050</v>
      </c>
      <c r="E374" s="353">
        <v>65.356689171250224</v>
      </c>
      <c r="F374" s="212">
        <v>49</v>
      </c>
      <c r="G374" s="212" t="s">
        <v>461</v>
      </c>
      <c r="H374" s="354">
        <v>2672.5612248373145</v>
      </c>
      <c r="J374" s="218"/>
      <c r="K374" s="212"/>
      <c r="L374" s="212"/>
      <c r="M374" s="212"/>
      <c r="N374" s="212"/>
      <c r="O374" s="212"/>
      <c r="P374" s="212"/>
      <c r="Q374" s="212"/>
      <c r="R374" s="212"/>
      <c r="S374" s="212"/>
      <c r="T374" s="212"/>
      <c r="U374" s="212"/>
      <c r="V374" s="212"/>
      <c r="W374" s="212"/>
      <c r="X374" s="212"/>
      <c r="Y374" s="212"/>
      <c r="Z374" s="212"/>
      <c r="AA374" s="218"/>
      <c r="AB374" s="212"/>
      <c r="AC374" s="212"/>
      <c r="AD374" s="212"/>
      <c r="AE374" s="212"/>
      <c r="AF374" s="216"/>
    </row>
    <row r="375" spans="2:32" x14ac:dyDescent="0.3">
      <c r="B375" s="352">
        <v>15836.77</v>
      </c>
      <c r="C375" s="212">
        <v>37</v>
      </c>
      <c r="D375" s="212">
        <v>2800</v>
      </c>
      <c r="E375" s="353">
        <v>296.94002669542385</v>
      </c>
      <c r="F375" s="212">
        <v>33</v>
      </c>
      <c r="G375" s="212" t="s">
        <v>461</v>
      </c>
      <c r="H375" s="354">
        <v>14940.183306524921</v>
      </c>
      <c r="J375" s="218"/>
      <c r="K375" s="212"/>
      <c r="L375" s="212"/>
      <c r="M375" s="212"/>
      <c r="N375" s="212"/>
      <c r="O375" s="212"/>
      <c r="P375" s="212"/>
      <c r="Q375" s="212"/>
      <c r="R375" s="212"/>
      <c r="S375" s="212"/>
      <c r="T375" s="212"/>
      <c r="U375" s="212"/>
      <c r="V375" s="212"/>
      <c r="W375" s="212"/>
      <c r="X375" s="212"/>
      <c r="Y375" s="212"/>
      <c r="Z375" s="212"/>
      <c r="AA375" s="218"/>
      <c r="AB375" s="212"/>
      <c r="AC375" s="212"/>
      <c r="AD375" s="212"/>
      <c r="AE375" s="212"/>
      <c r="AF375" s="216"/>
    </row>
    <row r="376" spans="2:32" x14ac:dyDescent="0.3">
      <c r="B376" s="352">
        <v>20446.71</v>
      </c>
      <c r="C376" s="212">
        <v>41</v>
      </c>
      <c r="D376" s="212">
        <v>1925</v>
      </c>
      <c r="E376" s="353">
        <v>199.25961132868787</v>
      </c>
      <c r="F376" s="212">
        <v>34</v>
      </c>
      <c r="G376" s="212" t="s">
        <v>461</v>
      </c>
      <c r="H376" s="354">
        <v>19447.013223053284</v>
      </c>
      <c r="J376" s="218"/>
      <c r="K376" s="212"/>
      <c r="L376" s="212"/>
      <c r="M376" s="212"/>
      <c r="N376" s="212"/>
      <c r="O376" s="212"/>
      <c r="P376" s="212"/>
      <c r="Q376" s="212"/>
      <c r="R376" s="212"/>
      <c r="S376" s="212"/>
      <c r="T376" s="212"/>
      <c r="U376" s="212"/>
      <c r="V376" s="212"/>
      <c r="W376" s="212"/>
      <c r="X376" s="212"/>
      <c r="Y376" s="212"/>
      <c r="Z376" s="212"/>
      <c r="AA376" s="218"/>
      <c r="AB376" s="212"/>
      <c r="AC376" s="212"/>
      <c r="AD376" s="212"/>
      <c r="AE376" s="212"/>
      <c r="AF376" s="216"/>
    </row>
    <row r="377" spans="2:32" x14ac:dyDescent="0.3">
      <c r="B377" s="352">
        <v>12963.49</v>
      </c>
      <c r="C377" s="212">
        <v>35</v>
      </c>
      <c r="D377" s="212">
        <v>2840.5160000000001</v>
      </c>
      <c r="E377" s="353">
        <v>336.59729425518498</v>
      </c>
      <c r="F377" s="212">
        <v>40</v>
      </c>
      <c r="G377" s="212" t="s">
        <v>461</v>
      </c>
      <c r="H377" s="354">
        <v>12070.724788893207</v>
      </c>
      <c r="J377" s="218"/>
      <c r="K377" s="212"/>
      <c r="L377" s="212"/>
      <c r="M377" s="212"/>
      <c r="N377" s="212"/>
      <c r="O377" s="212"/>
      <c r="P377" s="212"/>
      <c r="Q377" s="212"/>
      <c r="R377" s="212"/>
      <c r="S377" s="212"/>
      <c r="T377" s="212"/>
      <c r="U377" s="212"/>
      <c r="V377" s="212"/>
      <c r="W377" s="212"/>
      <c r="X377" s="212"/>
      <c r="Y377" s="212"/>
      <c r="Z377" s="212"/>
      <c r="AA377" s="218"/>
      <c r="AB377" s="212"/>
      <c r="AC377" s="212"/>
      <c r="AD377" s="212"/>
      <c r="AE377" s="212"/>
      <c r="AF377" s="216"/>
    </row>
    <row r="378" spans="2:32" x14ac:dyDescent="0.3">
      <c r="B378" s="352">
        <v>69620.37</v>
      </c>
      <c r="C378" s="212">
        <v>52</v>
      </c>
      <c r="D378" s="212">
        <v>2625</v>
      </c>
      <c r="E378" s="353">
        <v>851.32994322309003</v>
      </c>
      <c r="F378" s="212">
        <v>33</v>
      </c>
      <c r="G378" s="212" t="s">
        <v>461</v>
      </c>
      <c r="H378" s="354">
        <v>68593.272838278179</v>
      </c>
      <c r="J378" s="218"/>
      <c r="K378" s="212"/>
      <c r="L378" s="212"/>
      <c r="M378" s="212"/>
      <c r="N378" s="212"/>
      <c r="O378" s="212"/>
      <c r="P378" s="212"/>
      <c r="Q378" s="212"/>
      <c r="R378" s="212"/>
      <c r="S378" s="212"/>
      <c r="T378" s="212"/>
      <c r="U378" s="212"/>
      <c r="V378" s="212"/>
      <c r="W378" s="212"/>
      <c r="X378" s="212"/>
      <c r="Y378" s="212"/>
      <c r="Z378" s="212"/>
      <c r="AA378" s="218"/>
      <c r="AB378" s="212"/>
      <c r="AC378" s="212"/>
      <c r="AD378" s="212"/>
      <c r="AE378" s="212"/>
      <c r="AF378" s="216"/>
    </row>
    <row r="379" spans="2:32" x14ac:dyDescent="0.3">
      <c r="B379" s="352">
        <v>9255.81</v>
      </c>
      <c r="C379" s="212">
        <v>37</v>
      </c>
      <c r="D379" s="212">
        <v>1417.1408999999999</v>
      </c>
      <c r="E379" s="353">
        <v>124.97617547931193</v>
      </c>
      <c r="F379" s="212">
        <v>25</v>
      </c>
      <c r="G379" s="212" t="s">
        <v>461</v>
      </c>
      <c r="H379" s="354">
        <v>8414.8125249442564</v>
      </c>
      <c r="J379" s="218"/>
      <c r="K379" s="212"/>
      <c r="L379" s="212"/>
      <c r="M379" s="212"/>
      <c r="N379" s="212"/>
      <c r="O379" s="212"/>
      <c r="P379" s="212"/>
      <c r="Q379" s="212"/>
      <c r="R379" s="212"/>
      <c r="S379" s="212"/>
      <c r="T379" s="212"/>
      <c r="U379" s="212"/>
      <c r="V379" s="212"/>
      <c r="W379" s="212"/>
      <c r="X379" s="212"/>
      <c r="Y379" s="212"/>
      <c r="Z379" s="212"/>
      <c r="AA379" s="218"/>
      <c r="AB379" s="212"/>
      <c r="AC379" s="212"/>
      <c r="AD379" s="212"/>
      <c r="AE379" s="212"/>
      <c r="AF379" s="216"/>
    </row>
    <row r="380" spans="2:32" x14ac:dyDescent="0.3">
      <c r="B380" s="352">
        <v>8019.61</v>
      </c>
      <c r="C380" s="212">
        <v>32</v>
      </c>
      <c r="D380" s="212">
        <v>1925</v>
      </c>
      <c r="E380" s="353">
        <v>155.4397924200693</v>
      </c>
      <c r="F380" s="212">
        <v>40</v>
      </c>
      <c r="G380" s="212" t="s">
        <v>461</v>
      </c>
      <c r="H380" s="354">
        <v>7056.0018551182284</v>
      </c>
      <c r="J380" s="218"/>
      <c r="K380" s="212"/>
      <c r="L380" s="212"/>
      <c r="M380" s="212"/>
      <c r="N380" s="212"/>
      <c r="O380" s="212"/>
      <c r="P380" s="212"/>
      <c r="Q380" s="212"/>
      <c r="R380" s="212"/>
      <c r="S380" s="212"/>
      <c r="T380" s="212"/>
      <c r="U380" s="212"/>
      <c r="V380" s="212"/>
      <c r="W380" s="212"/>
      <c r="X380" s="212"/>
      <c r="Y380" s="212"/>
      <c r="Z380" s="212"/>
      <c r="AA380" s="218"/>
      <c r="AB380" s="212"/>
      <c r="AC380" s="212"/>
      <c r="AD380" s="212"/>
      <c r="AE380" s="212"/>
      <c r="AF380" s="216"/>
    </row>
    <row r="381" spans="2:32" x14ac:dyDescent="0.3">
      <c r="B381" s="352">
        <v>18965.650000000001</v>
      </c>
      <c r="C381" s="212">
        <v>32</v>
      </c>
      <c r="D381" s="212">
        <v>2800</v>
      </c>
      <c r="E381" s="353">
        <v>221.76959800644397</v>
      </c>
      <c r="F381" s="212">
        <v>50</v>
      </c>
      <c r="G381" s="212" t="s">
        <v>461</v>
      </c>
      <c r="H381" s="354">
        <v>17790.896859798169</v>
      </c>
      <c r="J381" s="218"/>
      <c r="K381" s="212"/>
      <c r="L381" s="212"/>
      <c r="M381" s="212"/>
      <c r="N381" s="212"/>
      <c r="O381" s="212"/>
      <c r="P381" s="212"/>
      <c r="Q381" s="212"/>
      <c r="R381" s="212"/>
      <c r="S381" s="212"/>
      <c r="T381" s="212"/>
      <c r="U381" s="212"/>
      <c r="V381" s="212"/>
      <c r="W381" s="212"/>
      <c r="X381" s="212"/>
      <c r="Y381" s="212"/>
      <c r="Z381" s="212"/>
      <c r="AA381" s="218"/>
      <c r="AB381" s="212"/>
      <c r="AC381" s="212"/>
      <c r="AD381" s="212"/>
      <c r="AE381" s="212"/>
      <c r="AF381" s="216"/>
    </row>
    <row r="382" spans="2:32" x14ac:dyDescent="0.3">
      <c r="B382" s="352">
        <v>19307.669999999998</v>
      </c>
      <c r="C382" s="212">
        <v>38</v>
      </c>
      <c r="D382" s="212">
        <v>2889.4292</v>
      </c>
      <c r="E382" s="353">
        <v>321.52437288807357</v>
      </c>
      <c r="F382" s="212">
        <v>41</v>
      </c>
      <c r="G382" s="212" t="s">
        <v>469</v>
      </c>
      <c r="H382" s="354">
        <v>18770.856463641241</v>
      </c>
      <c r="J382" s="218"/>
      <c r="K382" s="212"/>
      <c r="L382" s="212"/>
      <c r="M382" s="212"/>
      <c r="N382" s="212"/>
      <c r="O382" s="212"/>
      <c r="P382" s="212"/>
      <c r="Q382" s="212"/>
      <c r="R382" s="212"/>
      <c r="S382" s="212"/>
      <c r="T382" s="212"/>
      <c r="U382" s="212"/>
      <c r="V382" s="212"/>
      <c r="W382" s="212"/>
      <c r="X382" s="212"/>
      <c r="Y382" s="212"/>
      <c r="Z382" s="212"/>
      <c r="AA382" s="218"/>
      <c r="AB382" s="212"/>
      <c r="AC382" s="212"/>
      <c r="AD382" s="212"/>
      <c r="AE382" s="212"/>
      <c r="AF382" s="216"/>
    </row>
    <row r="383" spans="2:32" x14ac:dyDescent="0.3">
      <c r="B383" s="352">
        <v>30479.040000000001</v>
      </c>
      <c r="C383" s="212">
        <v>42</v>
      </c>
      <c r="D383" s="212">
        <v>2800</v>
      </c>
      <c r="E383" s="353">
        <v>771.97322859351129</v>
      </c>
      <c r="F383" s="212">
        <v>20</v>
      </c>
      <c r="G383" s="212" t="s">
        <v>461</v>
      </c>
      <c r="H383" s="354">
        <v>29722.814725286891</v>
      </c>
      <c r="J383" s="218"/>
      <c r="K383" s="212"/>
      <c r="L383" s="212"/>
      <c r="M383" s="212"/>
      <c r="N383" s="212"/>
      <c r="O383" s="212"/>
      <c r="P383" s="212"/>
      <c r="Q383" s="212"/>
      <c r="R383" s="212"/>
      <c r="S383" s="212"/>
      <c r="T383" s="212"/>
      <c r="U383" s="212"/>
      <c r="V383" s="212"/>
      <c r="W383" s="212"/>
      <c r="X383" s="212"/>
      <c r="Y383" s="212"/>
      <c r="Z383" s="212"/>
      <c r="AA383" s="218"/>
      <c r="AB383" s="212"/>
      <c r="AC383" s="212"/>
      <c r="AD383" s="212"/>
      <c r="AE383" s="212"/>
      <c r="AF383" s="216"/>
    </row>
    <row r="384" spans="2:32" x14ac:dyDescent="0.3">
      <c r="B384" s="352">
        <v>13722.78</v>
      </c>
      <c r="C384" s="212">
        <v>46</v>
      </c>
      <c r="D384" s="212">
        <v>1050</v>
      </c>
      <c r="E384" s="353">
        <v>245.50028600747254</v>
      </c>
      <c r="F384" s="212">
        <v>39</v>
      </c>
      <c r="G384" s="212" t="s">
        <v>461</v>
      </c>
      <c r="H384" s="354">
        <v>12797.881228218623</v>
      </c>
      <c r="J384" s="218"/>
      <c r="K384" s="212"/>
      <c r="L384" s="212"/>
      <c r="M384" s="212"/>
      <c r="N384" s="212"/>
      <c r="O384" s="212"/>
      <c r="P384" s="212"/>
      <c r="Q384" s="212"/>
      <c r="R384" s="212"/>
      <c r="S384" s="212"/>
      <c r="T384" s="212"/>
      <c r="U384" s="212"/>
      <c r="V384" s="212"/>
      <c r="W384" s="212"/>
      <c r="X384" s="212"/>
      <c r="Y384" s="212"/>
      <c r="Z384" s="212"/>
      <c r="AA384" s="218"/>
      <c r="AB384" s="212"/>
      <c r="AC384" s="212"/>
      <c r="AD384" s="212"/>
      <c r="AE384" s="212"/>
      <c r="AF384" s="216"/>
    </row>
    <row r="385" spans="2:32" x14ac:dyDescent="0.3">
      <c r="B385" s="352">
        <v>5884.25</v>
      </c>
      <c r="C385" s="212">
        <v>31</v>
      </c>
      <c r="D385" s="212">
        <v>1050</v>
      </c>
      <c r="E385" s="353">
        <v>76.189708484845994</v>
      </c>
      <c r="F385" s="212">
        <v>44</v>
      </c>
      <c r="G385" s="212" t="s">
        <v>461</v>
      </c>
      <c r="H385" s="354">
        <v>4850.2989320707002</v>
      </c>
      <c r="J385" s="218"/>
      <c r="K385" s="212"/>
      <c r="L385" s="212"/>
      <c r="M385" s="212"/>
      <c r="N385" s="212"/>
      <c r="O385" s="212"/>
      <c r="P385" s="212"/>
      <c r="Q385" s="212"/>
      <c r="R385" s="212"/>
      <c r="S385" s="212"/>
      <c r="T385" s="212"/>
      <c r="U385" s="212"/>
      <c r="V385" s="212"/>
      <c r="W385" s="212"/>
      <c r="X385" s="212"/>
      <c r="Y385" s="212"/>
      <c r="Z385" s="212"/>
      <c r="AA385" s="218"/>
      <c r="AB385" s="212"/>
      <c r="AC385" s="212"/>
      <c r="AD385" s="212"/>
      <c r="AE385" s="212"/>
      <c r="AF385" s="216"/>
    </row>
    <row r="386" spans="2:32" x14ac:dyDescent="0.3">
      <c r="B386" s="352">
        <v>27314.58</v>
      </c>
      <c r="C386" s="212">
        <v>35</v>
      </c>
      <c r="D386" s="212">
        <v>3316.6280000000002</v>
      </c>
      <c r="E386" s="353">
        <v>261.72280609022511</v>
      </c>
      <c r="F386" s="212">
        <v>50</v>
      </c>
      <c r="G386" s="212" t="s">
        <v>469</v>
      </c>
      <c r="H386" s="354">
        <v>26405.422964141355</v>
      </c>
      <c r="J386" s="218"/>
      <c r="K386" s="212"/>
      <c r="L386" s="212"/>
      <c r="M386" s="212"/>
      <c r="N386" s="212"/>
      <c r="O386" s="212"/>
      <c r="P386" s="212"/>
      <c r="Q386" s="212"/>
      <c r="R386" s="212"/>
      <c r="S386" s="212"/>
      <c r="T386" s="212"/>
      <c r="U386" s="212"/>
      <c r="V386" s="212"/>
      <c r="W386" s="212"/>
      <c r="X386" s="212"/>
      <c r="Y386" s="212"/>
      <c r="Z386" s="212"/>
      <c r="AA386" s="218"/>
      <c r="AB386" s="212"/>
      <c r="AC386" s="212"/>
      <c r="AD386" s="212"/>
      <c r="AE386" s="212"/>
      <c r="AF386" s="216"/>
    </row>
    <row r="387" spans="2:32" x14ac:dyDescent="0.3">
      <c r="B387" s="352">
        <v>8774.59</v>
      </c>
      <c r="C387" s="212">
        <v>35</v>
      </c>
      <c r="D387" s="212">
        <v>1050</v>
      </c>
      <c r="E387" s="353">
        <v>154.85997868581006</v>
      </c>
      <c r="F387" s="212">
        <v>40</v>
      </c>
      <c r="G387" s="212" t="s">
        <v>461</v>
      </c>
      <c r="H387" s="354">
        <v>8047.9407248366897</v>
      </c>
      <c r="J387" s="218"/>
      <c r="K387" s="212"/>
      <c r="L387" s="212"/>
      <c r="M387" s="212"/>
      <c r="N387" s="212"/>
      <c r="O387" s="212"/>
      <c r="P387" s="212"/>
      <c r="Q387" s="212"/>
      <c r="R387" s="212"/>
      <c r="S387" s="212"/>
      <c r="T387" s="212"/>
      <c r="U387" s="212"/>
      <c r="V387" s="212"/>
      <c r="W387" s="212"/>
      <c r="X387" s="212"/>
      <c r="Y387" s="212"/>
      <c r="Z387" s="212"/>
      <c r="AA387" s="218"/>
      <c r="AB387" s="212"/>
      <c r="AC387" s="212"/>
      <c r="AD387" s="212"/>
      <c r="AE387" s="212"/>
      <c r="AF387" s="216"/>
    </row>
    <row r="388" spans="2:32" x14ac:dyDescent="0.3">
      <c r="B388" s="352">
        <v>11483.51</v>
      </c>
      <c r="C388" s="212">
        <v>44</v>
      </c>
      <c r="D388" s="212">
        <v>1050</v>
      </c>
      <c r="E388" s="353">
        <v>198.1613113428115</v>
      </c>
      <c r="F388" s="212">
        <v>41</v>
      </c>
      <c r="G388" s="212" t="s">
        <v>461</v>
      </c>
      <c r="H388" s="354">
        <v>10525.162604233572</v>
      </c>
      <c r="J388" s="218"/>
      <c r="K388" s="212"/>
      <c r="L388" s="212"/>
      <c r="M388" s="212"/>
      <c r="N388" s="212"/>
      <c r="O388" s="212"/>
      <c r="P388" s="212"/>
      <c r="Q388" s="212"/>
      <c r="R388" s="212"/>
      <c r="S388" s="212"/>
      <c r="T388" s="212"/>
      <c r="U388" s="212"/>
      <c r="V388" s="212"/>
      <c r="W388" s="212"/>
      <c r="X388" s="212"/>
      <c r="Y388" s="212"/>
      <c r="Z388" s="212"/>
      <c r="AA388" s="218"/>
      <c r="AB388" s="212"/>
      <c r="AC388" s="212"/>
      <c r="AD388" s="212"/>
      <c r="AE388" s="212"/>
      <c r="AF388" s="216"/>
    </row>
    <row r="389" spans="2:32" x14ac:dyDescent="0.3">
      <c r="B389" s="352">
        <v>6607.09</v>
      </c>
      <c r="C389" s="212">
        <v>43</v>
      </c>
      <c r="D389" s="212">
        <v>1050</v>
      </c>
      <c r="E389" s="353">
        <v>179.0723731491772</v>
      </c>
      <c r="F389" s="212">
        <v>18</v>
      </c>
      <c r="G389" s="212" t="s">
        <v>461</v>
      </c>
      <c r="H389" s="354">
        <v>5846.4423006150746</v>
      </c>
      <c r="J389" s="218"/>
      <c r="K389" s="212"/>
      <c r="L389" s="212"/>
      <c r="M389" s="212"/>
      <c r="N389" s="212"/>
      <c r="O389" s="212"/>
      <c r="P389" s="212"/>
      <c r="Q389" s="212"/>
      <c r="R389" s="212"/>
      <c r="S389" s="212"/>
      <c r="T389" s="212"/>
      <c r="U389" s="212"/>
      <c r="V389" s="212"/>
      <c r="W389" s="212"/>
      <c r="X389" s="212"/>
      <c r="Y389" s="212"/>
      <c r="Z389" s="212"/>
      <c r="AA389" s="218"/>
      <c r="AB389" s="212"/>
      <c r="AC389" s="212"/>
      <c r="AD389" s="212"/>
      <c r="AE389" s="212"/>
      <c r="AF389" s="216"/>
    </row>
    <row r="390" spans="2:32" x14ac:dyDescent="0.3">
      <c r="B390" s="352">
        <v>47429.69</v>
      </c>
      <c r="C390" s="212">
        <v>55</v>
      </c>
      <c r="D390" s="212">
        <v>2105.2328499999999</v>
      </c>
      <c r="E390" s="353">
        <v>1194.7485594081306</v>
      </c>
      <c r="F390" s="212">
        <v>30</v>
      </c>
      <c r="G390" s="212" t="s">
        <v>461</v>
      </c>
      <c r="H390" s="354">
        <v>46358.228643684059</v>
      </c>
      <c r="J390" s="218"/>
      <c r="K390" s="212"/>
      <c r="L390" s="212"/>
      <c r="M390" s="212"/>
      <c r="N390" s="212"/>
      <c r="O390" s="212"/>
      <c r="P390" s="212"/>
      <c r="Q390" s="212"/>
      <c r="R390" s="212"/>
      <c r="S390" s="212"/>
      <c r="T390" s="212"/>
      <c r="U390" s="212"/>
      <c r="V390" s="212"/>
      <c r="W390" s="212"/>
      <c r="X390" s="212"/>
      <c r="Y390" s="212"/>
      <c r="Z390" s="212"/>
      <c r="AA390" s="218"/>
      <c r="AB390" s="212"/>
      <c r="AC390" s="212"/>
      <c r="AD390" s="212"/>
      <c r="AE390" s="212"/>
      <c r="AF390" s="216"/>
    </row>
    <row r="391" spans="2:32" x14ac:dyDescent="0.3">
      <c r="B391" s="352">
        <v>4704.24</v>
      </c>
      <c r="C391" s="212">
        <v>32</v>
      </c>
      <c r="D391" s="212">
        <v>1050</v>
      </c>
      <c r="E391" s="353">
        <v>84.785341320037801</v>
      </c>
      <c r="F391" s="212">
        <v>48</v>
      </c>
      <c r="G391" s="212" t="s">
        <v>461</v>
      </c>
      <c r="H391" s="354">
        <v>3632.9535915031693</v>
      </c>
      <c r="J391" s="218"/>
      <c r="K391" s="212"/>
      <c r="L391" s="212"/>
      <c r="M391" s="212"/>
      <c r="N391" s="212"/>
      <c r="O391" s="212"/>
      <c r="P391" s="212"/>
      <c r="Q391" s="212"/>
      <c r="R391" s="212"/>
      <c r="S391" s="212"/>
      <c r="T391" s="212"/>
      <c r="U391" s="212"/>
      <c r="V391" s="212"/>
      <c r="W391" s="212"/>
      <c r="X391" s="212"/>
      <c r="Y391" s="212"/>
      <c r="Z391" s="212"/>
      <c r="AA391" s="218"/>
      <c r="AB391" s="212"/>
      <c r="AC391" s="212"/>
      <c r="AD391" s="212"/>
      <c r="AE391" s="212"/>
      <c r="AF391" s="216"/>
    </row>
    <row r="392" spans="2:32" x14ac:dyDescent="0.3">
      <c r="B392" s="352">
        <v>6427.74</v>
      </c>
      <c r="C392" s="212">
        <v>36</v>
      </c>
      <c r="D392" s="212">
        <v>1050</v>
      </c>
      <c r="E392" s="353">
        <v>101.56747722425214</v>
      </c>
      <c r="F392" s="212">
        <v>49</v>
      </c>
      <c r="G392" s="212" t="s">
        <v>469</v>
      </c>
      <c r="H392" s="354">
        <v>5768.2542551345105</v>
      </c>
      <c r="J392" s="218"/>
      <c r="K392" s="212"/>
      <c r="L392" s="212"/>
      <c r="M392" s="212"/>
      <c r="N392" s="212"/>
      <c r="O392" s="212"/>
      <c r="P392" s="212"/>
      <c r="Q392" s="212"/>
      <c r="R392" s="212"/>
      <c r="S392" s="212"/>
      <c r="T392" s="212"/>
      <c r="U392" s="212"/>
      <c r="V392" s="212"/>
      <c r="W392" s="212"/>
      <c r="X392" s="212"/>
      <c r="Y392" s="212"/>
      <c r="Z392" s="212"/>
      <c r="AA392" s="218"/>
      <c r="AB392" s="212"/>
      <c r="AC392" s="212"/>
      <c r="AD392" s="212"/>
      <c r="AE392" s="212"/>
      <c r="AF392" s="216"/>
    </row>
    <row r="393" spans="2:32" x14ac:dyDescent="0.3">
      <c r="B393" s="352">
        <v>15198.1</v>
      </c>
      <c r="C393" s="212">
        <v>37</v>
      </c>
      <c r="D393" s="212">
        <v>2275</v>
      </c>
      <c r="E393" s="353">
        <v>235.7808098749764</v>
      </c>
      <c r="F393" s="212">
        <v>48</v>
      </c>
      <c r="G393" s="212" t="s">
        <v>461</v>
      </c>
      <c r="H393" s="354">
        <v>14101.858730354157</v>
      </c>
      <c r="J393" s="218"/>
      <c r="K393" s="212"/>
      <c r="L393" s="212"/>
      <c r="M393" s="212"/>
      <c r="N393" s="212"/>
      <c r="O393" s="212"/>
      <c r="P393" s="212"/>
      <c r="Q393" s="212"/>
      <c r="R393" s="212"/>
      <c r="S393" s="212"/>
      <c r="T393" s="212"/>
      <c r="U393" s="212"/>
      <c r="V393" s="212"/>
      <c r="W393" s="212"/>
      <c r="X393" s="212"/>
      <c r="Y393" s="212"/>
      <c r="Z393" s="212"/>
      <c r="AA393" s="218"/>
      <c r="AB393" s="212"/>
      <c r="AC393" s="212"/>
      <c r="AD393" s="212"/>
      <c r="AE393" s="212"/>
      <c r="AF393" s="216"/>
    </row>
    <row r="394" spans="2:32" x14ac:dyDescent="0.3">
      <c r="B394" s="352">
        <v>1765.82</v>
      </c>
      <c r="C394" s="212">
        <v>24</v>
      </c>
      <c r="D394" s="212">
        <v>1050</v>
      </c>
      <c r="E394" s="353">
        <v>111.45460482040652</v>
      </c>
      <c r="F394" s="212">
        <v>50</v>
      </c>
      <c r="G394" s="212" t="s">
        <v>461</v>
      </c>
      <c r="H394" s="354">
        <v>1009.8158346754781</v>
      </c>
      <c r="J394" s="218"/>
      <c r="K394" s="212"/>
      <c r="L394" s="212"/>
      <c r="M394" s="212"/>
      <c r="N394" s="212"/>
      <c r="O394" s="212"/>
      <c r="P394" s="212"/>
      <c r="Q394" s="212"/>
      <c r="R394" s="212"/>
      <c r="S394" s="212"/>
      <c r="T394" s="212"/>
      <c r="U394" s="212"/>
      <c r="V394" s="212"/>
      <c r="W394" s="212"/>
      <c r="X394" s="212"/>
      <c r="Y394" s="212"/>
      <c r="Z394" s="212"/>
      <c r="AA394" s="218"/>
      <c r="AB394" s="212"/>
      <c r="AC394" s="212"/>
      <c r="AD394" s="212"/>
      <c r="AE394" s="212"/>
      <c r="AF394" s="216"/>
    </row>
    <row r="395" spans="2:32" x14ac:dyDescent="0.3">
      <c r="B395" s="352">
        <v>21616.720000000001</v>
      </c>
      <c r="C395" s="212">
        <v>44</v>
      </c>
      <c r="D395" s="212">
        <v>2800</v>
      </c>
      <c r="E395" s="353">
        <v>667.21613940522036</v>
      </c>
      <c r="F395" s="212">
        <v>31</v>
      </c>
      <c r="G395" s="212" t="s">
        <v>461</v>
      </c>
      <c r="H395" s="354">
        <v>20758.119660484808</v>
      </c>
      <c r="J395" s="218"/>
      <c r="K395" s="212"/>
      <c r="L395" s="212"/>
      <c r="M395" s="212"/>
      <c r="N395" s="212"/>
      <c r="O395" s="212"/>
      <c r="P395" s="212"/>
      <c r="Q395" s="212"/>
      <c r="R395" s="212"/>
      <c r="S395" s="212"/>
      <c r="T395" s="212"/>
      <c r="U395" s="212"/>
      <c r="V395" s="212"/>
      <c r="W395" s="212"/>
      <c r="X395" s="212"/>
      <c r="Y395" s="212"/>
      <c r="Z395" s="212"/>
      <c r="AA395" s="218"/>
      <c r="AB395" s="212"/>
      <c r="AC395" s="212"/>
      <c r="AD395" s="212"/>
      <c r="AE395" s="212"/>
      <c r="AF395" s="216"/>
    </row>
    <row r="396" spans="2:32" x14ac:dyDescent="0.3">
      <c r="B396" s="352">
        <v>6285.56</v>
      </c>
      <c r="C396" s="212">
        <v>34</v>
      </c>
      <c r="D396" s="212">
        <v>1050</v>
      </c>
      <c r="E396" s="353">
        <v>101.85872051972511</v>
      </c>
      <c r="F396" s="212">
        <v>50</v>
      </c>
      <c r="G396" s="212" t="s">
        <v>461</v>
      </c>
      <c r="H396" s="354">
        <v>5233.1311033748934</v>
      </c>
      <c r="J396" s="218"/>
      <c r="K396" s="212"/>
      <c r="L396" s="212"/>
      <c r="M396" s="212"/>
      <c r="N396" s="212"/>
      <c r="O396" s="212"/>
      <c r="P396" s="212"/>
      <c r="Q396" s="212"/>
      <c r="R396" s="212"/>
      <c r="S396" s="212"/>
      <c r="T396" s="212"/>
      <c r="U396" s="212"/>
      <c r="V396" s="212"/>
      <c r="W396" s="212"/>
      <c r="X396" s="212"/>
      <c r="Y396" s="212"/>
      <c r="Z396" s="212"/>
      <c r="AA396" s="218"/>
      <c r="AB396" s="212"/>
      <c r="AC396" s="212"/>
      <c r="AD396" s="212"/>
      <c r="AE396" s="212"/>
      <c r="AF396" s="216"/>
    </row>
    <row r="397" spans="2:32" x14ac:dyDescent="0.3">
      <c r="B397" s="352">
        <v>13227.84</v>
      </c>
      <c r="C397" s="212">
        <v>34</v>
      </c>
      <c r="D397" s="212">
        <v>3500</v>
      </c>
      <c r="E397" s="353">
        <v>399.91117450071613</v>
      </c>
      <c r="F397" s="212">
        <v>41</v>
      </c>
      <c r="G397" s="212" t="s">
        <v>469</v>
      </c>
      <c r="H397" s="354">
        <v>12729.28946017391</v>
      </c>
      <c r="J397" s="218"/>
      <c r="K397" s="212"/>
      <c r="L397" s="212"/>
      <c r="M397" s="212"/>
      <c r="N397" s="212"/>
      <c r="O397" s="212"/>
      <c r="P397" s="212"/>
      <c r="Q397" s="212"/>
      <c r="R397" s="212"/>
      <c r="S397" s="212"/>
      <c r="T397" s="212"/>
      <c r="U397" s="212"/>
      <c r="V397" s="212"/>
      <c r="W397" s="212"/>
      <c r="X397" s="212"/>
      <c r="Y397" s="212"/>
      <c r="Z397" s="212"/>
      <c r="AA397" s="218"/>
      <c r="AB397" s="212"/>
      <c r="AC397" s="212"/>
      <c r="AD397" s="212"/>
      <c r="AE397" s="212"/>
      <c r="AF397" s="216"/>
    </row>
    <row r="398" spans="2:32" x14ac:dyDescent="0.3">
      <c r="B398" s="352">
        <v>13209.77</v>
      </c>
      <c r="C398" s="212">
        <v>33</v>
      </c>
      <c r="D398" s="212">
        <v>2800</v>
      </c>
      <c r="E398" s="353">
        <v>420.60468332076204</v>
      </c>
      <c r="F398" s="212">
        <v>20</v>
      </c>
      <c r="G398" s="212" t="s">
        <v>461</v>
      </c>
      <c r="H398" s="354">
        <v>12580.510621131682</v>
      </c>
      <c r="J398" s="218"/>
      <c r="K398" s="212"/>
      <c r="L398" s="212"/>
      <c r="M398" s="212"/>
      <c r="N398" s="212"/>
      <c r="O398" s="212"/>
      <c r="P398" s="212"/>
      <c r="Q398" s="212"/>
      <c r="R398" s="212"/>
      <c r="S398" s="212"/>
      <c r="T398" s="212"/>
      <c r="U398" s="212"/>
      <c r="V398" s="212"/>
      <c r="W398" s="212"/>
      <c r="X398" s="212"/>
      <c r="Y398" s="212"/>
      <c r="Z398" s="212"/>
      <c r="AA398" s="218"/>
      <c r="AB398" s="212"/>
      <c r="AC398" s="212"/>
      <c r="AD398" s="212"/>
      <c r="AE398" s="212"/>
      <c r="AF398" s="216"/>
    </row>
    <row r="399" spans="2:32" x14ac:dyDescent="0.3">
      <c r="B399" s="352">
        <v>10518.88</v>
      </c>
      <c r="C399" s="212">
        <v>30</v>
      </c>
      <c r="D399" s="212">
        <v>2800</v>
      </c>
      <c r="E399" s="353">
        <v>206.70128722764187</v>
      </c>
      <c r="F399" s="212">
        <v>50</v>
      </c>
      <c r="G399" s="212" t="s">
        <v>469</v>
      </c>
      <c r="H399" s="354">
        <v>9641.1093101865772</v>
      </c>
      <c r="J399" s="218"/>
      <c r="K399" s="212"/>
      <c r="L399" s="212"/>
      <c r="M399" s="212"/>
      <c r="N399" s="212"/>
      <c r="O399" s="212"/>
      <c r="P399" s="212"/>
      <c r="Q399" s="212"/>
      <c r="R399" s="212"/>
      <c r="S399" s="212"/>
      <c r="T399" s="212"/>
      <c r="U399" s="212"/>
      <c r="V399" s="212"/>
      <c r="W399" s="212"/>
      <c r="X399" s="212"/>
      <c r="Y399" s="212"/>
      <c r="Z399" s="212"/>
      <c r="AA399" s="218"/>
      <c r="AB399" s="212"/>
      <c r="AC399" s="212"/>
      <c r="AD399" s="212"/>
      <c r="AE399" s="212"/>
      <c r="AF399" s="216"/>
    </row>
    <row r="400" spans="2:32" x14ac:dyDescent="0.3">
      <c r="B400" s="352">
        <v>9486.02</v>
      </c>
      <c r="C400" s="212">
        <v>46</v>
      </c>
      <c r="D400" s="212">
        <v>1050</v>
      </c>
      <c r="E400" s="353">
        <v>245.50028600747254</v>
      </c>
      <c r="F400" s="212">
        <v>20</v>
      </c>
      <c r="G400" s="212" t="s">
        <v>461</v>
      </c>
      <c r="H400" s="354">
        <v>8649.1371706711489</v>
      </c>
      <c r="J400" s="218"/>
      <c r="K400" s="212"/>
      <c r="L400" s="212"/>
      <c r="M400" s="212"/>
      <c r="N400" s="212"/>
      <c r="O400" s="212"/>
      <c r="P400" s="212"/>
      <c r="Q400" s="212"/>
      <c r="R400" s="212"/>
      <c r="S400" s="212"/>
      <c r="T400" s="212"/>
      <c r="U400" s="212"/>
      <c r="V400" s="212"/>
      <c r="W400" s="212"/>
      <c r="X400" s="212"/>
      <c r="Y400" s="212"/>
      <c r="Z400" s="212"/>
      <c r="AA400" s="218"/>
      <c r="AB400" s="212"/>
      <c r="AC400" s="212"/>
      <c r="AD400" s="212"/>
      <c r="AE400" s="212"/>
      <c r="AF400" s="216"/>
    </row>
    <row r="401" spans="2:32" x14ac:dyDescent="0.3">
      <c r="B401" s="352">
        <v>21987.34</v>
      </c>
      <c r="C401" s="212">
        <v>35</v>
      </c>
      <c r="D401" s="212">
        <v>4550</v>
      </c>
      <c r="E401" s="353">
        <v>386.33425174514025</v>
      </c>
      <c r="F401" s="212">
        <v>40</v>
      </c>
      <c r="G401" s="212" t="s">
        <v>469</v>
      </c>
      <c r="H401" s="354">
        <v>21318.296385292208</v>
      </c>
      <c r="J401" s="218"/>
      <c r="K401" s="212"/>
      <c r="L401" s="212"/>
      <c r="M401" s="212"/>
      <c r="N401" s="212"/>
      <c r="O401" s="212"/>
      <c r="P401" s="212"/>
      <c r="Q401" s="212"/>
      <c r="R401" s="212"/>
      <c r="S401" s="212"/>
      <c r="T401" s="212"/>
      <c r="U401" s="212"/>
      <c r="V401" s="212"/>
      <c r="W401" s="212"/>
      <c r="X401" s="212"/>
      <c r="Y401" s="212"/>
      <c r="Z401" s="212"/>
      <c r="AA401" s="218"/>
      <c r="AB401" s="212"/>
      <c r="AC401" s="212"/>
      <c r="AD401" s="212"/>
      <c r="AE401" s="212"/>
      <c r="AF401" s="216"/>
    </row>
    <row r="402" spans="2:32" x14ac:dyDescent="0.3">
      <c r="B402" s="352">
        <v>12119.91</v>
      </c>
      <c r="C402" s="212">
        <v>28</v>
      </c>
      <c r="D402" s="212">
        <v>2800</v>
      </c>
      <c r="E402" s="353">
        <v>251.61206668946804</v>
      </c>
      <c r="F402" s="212">
        <v>50</v>
      </c>
      <c r="G402" s="212" t="s">
        <v>461</v>
      </c>
      <c r="H402" s="354">
        <v>11098.302034959985</v>
      </c>
      <c r="J402" s="218"/>
      <c r="K402" s="212"/>
      <c r="L402" s="212"/>
      <c r="M402" s="212"/>
      <c r="N402" s="212"/>
      <c r="O402" s="212"/>
      <c r="P402" s="212"/>
      <c r="Q402" s="212"/>
      <c r="R402" s="212"/>
      <c r="S402" s="212"/>
      <c r="T402" s="212"/>
      <c r="U402" s="212"/>
      <c r="V402" s="212"/>
      <c r="W402" s="212"/>
      <c r="X402" s="212"/>
      <c r="Y402" s="212"/>
      <c r="Z402" s="212"/>
      <c r="AA402" s="218"/>
      <c r="AB402" s="212"/>
      <c r="AC402" s="212"/>
      <c r="AD402" s="212"/>
      <c r="AE402" s="212"/>
      <c r="AF402" s="216"/>
    </row>
    <row r="403" spans="2:32" x14ac:dyDescent="0.3">
      <c r="B403" s="352">
        <v>6624.09</v>
      </c>
      <c r="C403" s="212">
        <v>36</v>
      </c>
      <c r="D403" s="212">
        <v>1050</v>
      </c>
      <c r="E403" s="353">
        <v>103.92938536929607</v>
      </c>
      <c r="F403" s="212">
        <v>49</v>
      </c>
      <c r="G403" s="212" t="s">
        <v>469</v>
      </c>
      <c r="H403" s="354">
        <v>5923.7360975452857</v>
      </c>
      <c r="J403" s="218"/>
      <c r="K403" s="212"/>
      <c r="L403" s="212"/>
      <c r="M403" s="212"/>
      <c r="N403" s="212"/>
      <c r="O403" s="212"/>
      <c r="P403" s="212"/>
      <c r="Q403" s="212"/>
      <c r="R403" s="212"/>
      <c r="S403" s="212"/>
      <c r="T403" s="212"/>
      <c r="U403" s="212"/>
      <c r="V403" s="212"/>
      <c r="W403" s="212"/>
      <c r="X403" s="212"/>
      <c r="Y403" s="212"/>
      <c r="Z403" s="212"/>
      <c r="AA403" s="218"/>
      <c r="AB403" s="212"/>
      <c r="AC403" s="212"/>
      <c r="AD403" s="212"/>
      <c r="AE403" s="212"/>
      <c r="AF403" s="216"/>
    </row>
    <row r="404" spans="2:32" x14ac:dyDescent="0.3">
      <c r="B404" s="352">
        <v>14231.61</v>
      </c>
      <c r="C404" s="212">
        <v>31</v>
      </c>
      <c r="D404" s="212">
        <v>3500</v>
      </c>
      <c r="E404" s="353">
        <v>266.01303931421262</v>
      </c>
      <c r="F404" s="212">
        <v>50</v>
      </c>
      <c r="G404" s="212" t="s">
        <v>461</v>
      </c>
      <c r="H404" s="354">
        <v>13024.636415278015</v>
      </c>
      <c r="J404" s="218"/>
      <c r="K404" s="212"/>
      <c r="L404" s="212"/>
      <c r="M404" s="212"/>
      <c r="N404" s="212"/>
      <c r="O404" s="212"/>
      <c r="P404" s="212"/>
      <c r="Q404" s="212"/>
      <c r="R404" s="212"/>
      <c r="S404" s="212"/>
      <c r="T404" s="212"/>
      <c r="U404" s="212"/>
      <c r="V404" s="212"/>
      <c r="W404" s="212"/>
      <c r="X404" s="212"/>
      <c r="Y404" s="212"/>
      <c r="Z404" s="212"/>
      <c r="AA404" s="218"/>
      <c r="AB404" s="212"/>
      <c r="AC404" s="212"/>
      <c r="AD404" s="212"/>
      <c r="AE404" s="212"/>
      <c r="AF404" s="216"/>
    </row>
    <row r="405" spans="2:32" x14ac:dyDescent="0.3">
      <c r="B405" s="352">
        <v>18444.580000000002</v>
      </c>
      <c r="C405" s="212">
        <v>56</v>
      </c>
      <c r="D405" s="212">
        <v>1050</v>
      </c>
      <c r="E405" s="353">
        <v>599.41274202203704</v>
      </c>
      <c r="F405" s="212">
        <v>19</v>
      </c>
      <c r="G405" s="212" t="s">
        <v>461</v>
      </c>
      <c r="H405" s="354">
        <v>17433.278411828553</v>
      </c>
      <c r="J405" s="218"/>
      <c r="K405" s="212"/>
      <c r="L405" s="212"/>
      <c r="M405" s="212"/>
      <c r="N405" s="212"/>
      <c r="O405" s="212"/>
      <c r="P405" s="212"/>
      <c r="Q405" s="212"/>
      <c r="R405" s="212"/>
      <c r="S405" s="212"/>
      <c r="T405" s="212"/>
      <c r="U405" s="212"/>
      <c r="V405" s="212"/>
      <c r="W405" s="212"/>
      <c r="X405" s="212"/>
      <c r="Y405" s="212"/>
      <c r="Z405" s="212"/>
      <c r="AA405" s="218"/>
      <c r="AB405" s="212"/>
      <c r="AC405" s="212"/>
      <c r="AD405" s="212"/>
      <c r="AE405" s="212"/>
      <c r="AF405" s="216"/>
    </row>
    <row r="406" spans="2:32" x14ac:dyDescent="0.3">
      <c r="B406" s="352">
        <v>3036.91</v>
      </c>
      <c r="C406" s="212">
        <v>25</v>
      </c>
      <c r="D406" s="212">
        <v>1050</v>
      </c>
      <c r="E406" s="353">
        <v>64.291113233361159</v>
      </c>
      <c r="F406" s="212">
        <v>35</v>
      </c>
      <c r="G406" s="212" t="s">
        <v>469</v>
      </c>
      <c r="H406" s="354">
        <v>2267.3188316443234</v>
      </c>
      <c r="J406" s="218"/>
      <c r="K406" s="212"/>
      <c r="L406" s="212"/>
      <c r="M406" s="212"/>
      <c r="N406" s="212"/>
      <c r="O406" s="212"/>
      <c r="P406" s="212"/>
      <c r="Q406" s="212"/>
      <c r="R406" s="212"/>
      <c r="S406" s="212"/>
      <c r="T406" s="212"/>
      <c r="U406" s="212"/>
      <c r="V406" s="212"/>
      <c r="W406" s="212"/>
      <c r="X406" s="212"/>
      <c r="Y406" s="212"/>
      <c r="Z406" s="212"/>
      <c r="AA406" s="218"/>
      <c r="AB406" s="212"/>
      <c r="AC406" s="212"/>
      <c r="AD406" s="212"/>
      <c r="AE406" s="212"/>
      <c r="AF406" s="216"/>
    </row>
    <row r="407" spans="2:32" x14ac:dyDescent="0.3">
      <c r="B407" s="352">
        <v>26881.48</v>
      </c>
      <c r="C407" s="212">
        <v>38</v>
      </c>
      <c r="D407" s="212">
        <v>2800</v>
      </c>
      <c r="E407" s="353">
        <v>237.7417843897633</v>
      </c>
      <c r="F407" s="212">
        <v>47</v>
      </c>
      <c r="G407" s="212" t="s">
        <v>469</v>
      </c>
      <c r="H407" s="354">
        <v>26134.175855429268</v>
      </c>
      <c r="J407" s="218"/>
      <c r="K407" s="212"/>
      <c r="L407" s="212"/>
      <c r="M407" s="212"/>
      <c r="N407" s="212"/>
      <c r="O407" s="212"/>
      <c r="P407" s="212"/>
      <c r="Q407" s="212"/>
      <c r="R407" s="212"/>
      <c r="S407" s="212"/>
      <c r="T407" s="212"/>
      <c r="U407" s="212"/>
      <c r="V407" s="212"/>
      <c r="W407" s="212"/>
      <c r="X407" s="212"/>
      <c r="Y407" s="212"/>
      <c r="Z407" s="212"/>
      <c r="AA407" s="218"/>
      <c r="AB407" s="212"/>
      <c r="AC407" s="212"/>
      <c r="AD407" s="212"/>
      <c r="AE407" s="212"/>
      <c r="AF407" s="216"/>
    </row>
    <row r="408" spans="2:32" x14ac:dyDescent="0.3">
      <c r="B408" s="352">
        <v>3225.5</v>
      </c>
      <c r="C408" s="212">
        <v>29</v>
      </c>
      <c r="D408" s="212">
        <v>1050</v>
      </c>
      <c r="E408" s="353">
        <v>70.329368748968903</v>
      </c>
      <c r="F408" s="212">
        <v>41</v>
      </c>
      <c r="G408" s="212" t="s">
        <v>461</v>
      </c>
      <c r="H408" s="354">
        <v>2161.9970850206546</v>
      </c>
      <c r="J408" s="218"/>
      <c r="K408" s="212"/>
      <c r="L408" s="212"/>
      <c r="M408" s="212"/>
      <c r="N408" s="212"/>
      <c r="O408" s="212"/>
      <c r="P408" s="212"/>
      <c r="Q408" s="212"/>
      <c r="R408" s="212"/>
      <c r="S408" s="212"/>
      <c r="T408" s="212"/>
      <c r="U408" s="212"/>
      <c r="V408" s="212"/>
      <c r="W408" s="212"/>
      <c r="X408" s="212"/>
      <c r="Y408" s="212"/>
      <c r="Z408" s="212"/>
      <c r="AA408" s="218"/>
      <c r="AB408" s="212"/>
      <c r="AC408" s="212"/>
      <c r="AD408" s="212"/>
      <c r="AE408" s="212"/>
      <c r="AF408" s="216"/>
    </row>
    <row r="409" spans="2:32" x14ac:dyDescent="0.3">
      <c r="B409" s="352">
        <v>35076.870000000003</v>
      </c>
      <c r="C409" s="212">
        <v>38</v>
      </c>
      <c r="D409" s="212">
        <v>3675</v>
      </c>
      <c r="E409" s="353">
        <v>726.09962103121529</v>
      </c>
      <c r="F409" s="212">
        <v>27</v>
      </c>
      <c r="G409" s="212" t="s">
        <v>469</v>
      </c>
      <c r="H409" s="354">
        <v>34773.910813160895</v>
      </c>
      <c r="J409" s="218"/>
      <c r="K409" s="212"/>
      <c r="L409" s="212"/>
      <c r="M409" s="212"/>
      <c r="N409" s="212"/>
      <c r="O409" s="212"/>
      <c r="P409" s="212"/>
      <c r="Q409" s="212"/>
      <c r="R409" s="212"/>
      <c r="S409" s="212"/>
      <c r="T409" s="212"/>
      <c r="U409" s="212"/>
      <c r="V409" s="212"/>
      <c r="W409" s="212"/>
      <c r="X409" s="212"/>
      <c r="Y409" s="212"/>
      <c r="Z409" s="212"/>
      <c r="AA409" s="218"/>
      <c r="AB409" s="212"/>
      <c r="AC409" s="212"/>
      <c r="AD409" s="212"/>
      <c r="AE409" s="212"/>
      <c r="AF409" s="216"/>
    </row>
    <row r="410" spans="2:32" x14ac:dyDescent="0.3">
      <c r="B410" s="352">
        <v>2613.9699999999998</v>
      </c>
      <c r="C410" s="212">
        <v>23</v>
      </c>
      <c r="D410" s="212">
        <v>1050</v>
      </c>
      <c r="E410" s="353">
        <v>70.25833968385443</v>
      </c>
      <c r="F410" s="212">
        <v>50</v>
      </c>
      <c r="G410" s="212" t="s">
        <v>461</v>
      </c>
      <c r="H410" s="354">
        <v>1483.6257627232301</v>
      </c>
      <c r="J410" s="218"/>
      <c r="K410" s="212"/>
      <c r="L410" s="212"/>
      <c r="M410" s="212"/>
      <c r="N410" s="212"/>
      <c r="O410" s="212"/>
      <c r="P410" s="212"/>
      <c r="Q410" s="212"/>
      <c r="R410" s="212"/>
      <c r="S410" s="212"/>
      <c r="T410" s="212"/>
      <c r="U410" s="212"/>
      <c r="V410" s="212"/>
      <c r="W410" s="212"/>
      <c r="X410" s="212"/>
      <c r="Y410" s="212"/>
      <c r="Z410" s="212"/>
      <c r="AA410" s="218"/>
      <c r="AB410" s="212"/>
      <c r="AC410" s="212"/>
      <c r="AD410" s="212"/>
      <c r="AE410" s="212"/>
      <c r="AF410" s="216"/>
    </row>
    <row r="411" spans="2:32" x14ac:dyDescent="0.3">
      <c r="B411" s="352">
        <v>2545.54</v>
      </c>
      <c r="C411" s="212">
        <v>27</v>
      </c>
      <c r="D411" s="212">
        <v>1050</v>
      </c>
      <c r="E411" s="353">
        <v>288.24357637228138</v>
      </c>
      <c r="F411" s="212">
        <v>50</v>
      </c>
      <c r="G411" s="212" t="s">
        <v>461</v>
      </c>
      <c r="H411" s="354">
        <v>2013.4687793502358</v>
      </c>
      <c r="J411" s="218"/>
      <c r="K411" s="212"/>
      <c r="L411" s="212"/>
      <c r="M411" s="212"/>
      <c r="N411" s="212"/>
      <c r="O411" s="212"/>
      <c r="P411" s="212"/>
      <c r="Q411" s="212"/>
      <c r="R411" s="212"/>
      <c r="S411" s="212"/>
      <c r="T411" s="212"/>
      <c r="U411" s="212"/>
      <c r="V411" s="212"/>
      <c r="W411" s="212"/>
      <c r="X411" s="212"/>
      <c r="Y411" s="212"/>
      <c r="Z411" s="212"/>
      <c r="AA411" s="218"/>
      <c r="AB411" s="212"/>
      <c r="AC411" s="212"/>
      <c r="AD411" s="212"/>
      <c r="AE411" s="212"/>
      <c r="AF411" s="216"/>
    </row>
    <row r="412" spans="2:32" x14ac:dyDescent="0.3">
      <c r="B412" s="352">
        <v>24858.2</v>
      </c>
      <c r="C412" s="212">
        <v>32</v>
      </c>
      <c r="D412" s="212">
        <v>4550</v>
      </c>
      <c r="E412" s="353">
        <v>623.77366388742848</v>
      </c>
      <c r="F412" s="212">
        <v>28</v>
      </c>
      <c r="G412" s="212" t="s">
        <v>461</v>
      </c>
      <c r="H412" s="354">
        <v>24175.285030393414</v>
      </c>
      <c r="J412" s="218"/>
      <c r="K412" s="212"/>
      <c r="L412" s="212"/>
      <c r="M412" s="212"/>
      <c r="N412" s="212"/>
      <c r="O412" s="212"/>
      <c r="P412" s="212"/>
      <c r="Q412" s="212"/>
      <c r="R412" s="212"/>
      <c r="S412" s="212"/>
      <c r="T412" s="212"/>
      <c r="U412" s="212"/>
      <c r="V412" s="212"/>
      <c r="W412" s="212"/>
      <c r="X412" s="212"/>
      <c r="Y412" s="212"/>
      <c r="Z412" s="212"/>
      <c r="AA412" s="218"/>
      <c r="AB412" s="212"/>
      <c r="AC412" s="212"/>
      <c r="AD412" s="212"/>
      <c r="AE412" s="212"/>
      <c r="AF412" s="216"/>
    </row>
    <row r="413" spans="2:32" x14ac:dyDescent="0.3">
      <c r="B413" s="352">
        <v>16642.599999999999</v>
      </c>
      <c r="C413" s="212">
        <v>28</v>
      </c>
      <c r="D413" s="212">
        <v>2800</v>
      </c>
      <c r="E413" s="353">
        <v>378.56641425084888</v>
      </c>
      <c r="F413" s="212">
        <v>47</v>
      </c>
      <c r="G413" s="212" t="s">
        <v>469</v>
      </c>
      <c r="H413" s="354">
        <v>16144.711429645136</v>
      </c>
      <c r="J413" s="218"/>
      <c r="K413" s="212"/>
      <c r="L413" s="212"/>
      <c r="M413" s="212"/>
      <c r="N413" s="212"/>
      <c r="O413" s="212"/>
      <c r="P413" s="212"/>
      <c r="Q413" s="212"/>
      <c r="R413" s="212"/>
      <c r="S413" s="212"/>
      <c r="T413" s="212"/>
      <c r="U413" s="212"/>
      <c r="V413" s="212"/>
      <c r="W413" s="212"/>
      <c r="X413" s="212"/>
      <c r="Y413" s="212"/>
      <c r="Z413" s="212"/>
      <c r="AA413" s="218"/>
      <c r="AB413" s="212"/>
      <c r="AC413" s="212"/>
      <c r="AD413" s="212"/>
      <c r="AE413" s="212"/>
      <c r="AF413" s="216"/>
    </row>
    <row r="414" spans="2:32" x14ac:dyDescent="0.3">
      <c r="B414" s="352">
        <v>12026.88</v>
      </c>
      <c r="C414" s="212">
        <v>28</v>
      </c>
      <c r="D414" s="212">
        <v>2800</v>
      </c>
      <c r="E414" s="353">
        <v>178.07313159704623</v>
      </c>
      <c r="F414" s="212">
        <v>50</v>
      </c>
      <c r="G414" s="212" t="s">
        <v>469</v>
      </c>
      <c r="H414" s="354">
        <v>10967.595611565815</v>
      </c>
      <c r="J414" s="218"/>
      <c r="K414" s="212"/>
      <c r="L414" s="212"/>
      <c r="M414" s="212"/>
      <c r="N414" s="212"/>
      <c r="O414" s="212"/>
      <c r="P414" s="212"/>
      <c r="Q414" s="212"/>
      <c r="R414" s="212"/>
      <c r="S414" s="212"/>
      <c r="T414" s="212"/>
      <c r="U414" s="212"/>
      <c r="V414" s="212"/>
      <c r="W414" s="212"/>
      <c r="X414" s="212"/>
      <c r="Y414" s="212"/>
      <c r="Z414" s="212"/>
      <c r="AA414" s="218"/>
      <c r="AB414" s="212"/>
      <c r="AC414" s="212"/>
      <c r="AD414" s="212"/>
      <c r="AE414" s="212"/>
      <c r="AF414" s="216"/>
    </row>
    <row r="415" spans="2:32" x14ac:dyDescent="0.3">
      <c r="B415" s="352">
        <v>10993.98</v>
      </c>
      <c r="C415" s="212">
        <v>35</v>
      </c>
      <c r="D415" s="212">
        <v>2100</v>
      </c>
      <c r="E415" s="353">
        <v>196.13803147257167</v>
      </c>
      <c r="F415" s="212">
        <v>40</v>
      </c>
      <c r="G415" s="212" t="s">
        <v>461</v>
      </c>
      <c r="H415" s="354">
        <v>10058.501927887854</v>
      </c>
      <c r="J415" s="218"/>
      <c r="K415" s="212"/>
      <c r="L415" s="212"/>
      <c r="M415" s="212"/>
      <c r="N415" s="212"/>
      <c r="O415" s="212"/>
      <c r="P415" s="212"/>
      <c r="Q415" s="212"/>
      <c r="R415" s="212"/>
      <c r="S415" s="212"/>
      <c r="T415" s="212"/>
      <c r="U415" s="212"/>
      <c r="V415" s="212"/>
      <c r="W415" s="212"/>
      <c r="X415" s="212"/>
      <c r="Y415" s="212"/>
      <c r="Z415" s="212"/>
      <c r="AA415" s="218"/>
      <c r="AB415" s="212"/>
      <c r="AC415" s="212"/>
      <c r="AD415" s="212"/>
      <c r="AE415" s="212"/>
      <c r="AF415" s="216"/>
    </row>
    <row r="416" spans="2:32" x14ac:dyDescent="0.3">
      <c r="B416" s="352">
        <v>6258.72</v>
      </c>
      <c r="C416" s="212">
        <v>39</v>
      </c>
      <c r="D416" s="212">
        <v>2800</v>
      </c>
      <c r="E416" s="353">
        <v>312.56750544347074</v>
      </c>
      <c r="F416" s="212">
        <v>10</v>
      </c>
      <c r="G416" s="212" t="s">
        <v>461</v>
      </c>
      <c r="H416" s="354">
        <v>5629.590110502234</v>
      </c>
      <c r="J416" s="218"/>
      <c r="K416" s="212"/>
      <c r="L416" s="212"/>
      <c r="M416" s="212"/>
      <c r="N416" s="212"/>
      <c r="O416" s="212"/>
      <c r="P416" s="212"/>
      <c r="Q416" s="212"/>
      <c r="R416" s="212"/>
      <c r="S416" s="212"/>
      <c r="T416" s="212"/>
      <c r="U416" s="212"/>
      <c r="V416" s="212"/>
      <c r="W416" s="212"/>
      <c r="X416" s="212"/>
      <c r="Y416" s="212"/>
      <c r="Z416" s="212"/>
      <c r="AA416" s="218"/>
      <c r="AB416" s="212"/>
      <c r="AC416" s="212"/>
      <c r="AD416" s="212"/>
      <c r="AE416" s="212"/>
      <c r="AF416" s="216"/>
    </row>
    <row r="417" spans="2:32" x14ac:dyDescent="0.3">
      <c r="B417" s="352">
        <v>5435.37</v>
      </c>
      <c r="C417" s="212">
        <v>35</v>
      </c>
      <c r="D417" s="212">
        <v>1050</v>
      </c>
      <c r="E417" s="353">
        <v>95.840283966776042</v>
      </c>
      <c r="F417" s="212">
        <v>40</v>
      </c>
      <c r="G417" s="212" t="s">
        <v>461</v>
      </c>
      <c r="H417" s="354">
        <v>4491.4570037442454</v>
      </c>
      <c r="J417" s="218"/>
      <c r="K417" s="212"/>
      <c r="L417" s="212"/>
      <c r="M417" s="212"/>
      <c r="N417" s="212"/>
      <c r="O417" s="212"/>
      <c r="P417" s="212"/>
      <c r="Q417" s="212"/>
      <c r="R417" s="212"/>
      <c r="S417" s="212"/>
      <c r="T417" s="212"/>
      <c r="U417" s="212"/>
      <c r="V417" s="212"/>
      <c r="W417" s="212"/>
      <c r="X417" s="212"/>
      <c r="Y417" s="212"/>
      <c r="Z417" s="212"/>
      <c r="AA417" s="218"/>
      <c r="AB417" s="212"/>
      <c r="AC417" s="212"/>
      <c r="AD417" s="212"/>
      <c r="AE417" s="212"/>
      <c r="AF417" s="216"/>
    </row>
    <row r="418" spans="2:32" x14ac:dyDescent="0.3">
      <c r="B418" s="352">
        <v>23225.09</v>
      </c>
      <c r="C418" s="212">
        <v>43</v>
      </c>
      <c r="D418" s="212">
        <v>2800</v>
      </c>
      <c r="E418" s="353">
        <v>444.21339037963401</v>
      </c>
      <c r="F418" s="212">
        <v>32</v>
      </c>
      <c r="G418" s="212" t="s">
        <v>461</v>
      </c>
      <c r="H418" s="354">
        <v>22278.93402262378</v>
      </c>
      <c r="J418" s="218"/>
      <c r="K418" s="212"/>
      <c r="L418" s="212"/>
      <c r="M418" s="212"/>
      <c r="N418" s="212"/>
      <c r="O418" s="212"/>
      <c r="P418" s="212"/>
      <c r="Q418" s="212"/>
      <c r="R418" s="212"/>
      <c r="S418" s="212"/>
      <c r="T418" s="212"/>
      <c r="U418" s="212"/>
      <c r="V418" s="212"/>
      <c r="W418" s="212"/>
      <c r="X418" s="212"/>
      <c r="Y418" s="212"/>
      <c r="Z418" s="212"/>
      <c r="AA418" s="218"/>
      <c r="AB418" s="212"/>
      <c r="AC418" s="212"/>
      <c r="AD418" s="212"/>
      <c r="AE418" s="212"/>
      <c r="AF418" s="216"/>
    </row>
    <row r="419" spans="2:32" x14ac:dyDescent="0.3">
      <c r="B419" s="352">
        <v>15063.51</v>
      </c>
      <c r="C419" s="212">
        <v>36</v>
      </c>
      <c r="D419" s="212">
        <v>2800</v>
      </c>
      <c r="E419" s="353">
        <v>284.87877668931429</v>
      </c>
      <c r="F419" s="212">
        <v>40</v>
      </c>
      <c r="G419" s="212" t="s">
        <v>461</v>
      </c>
      <c r="H419" s="354">
        <v>14073.018042422305</v>
      </c>
      <c r="J419" s="218"/>
      <c r="K419" s="212"/>
      <c r="L419" s="212"/>
      <c r="M419" s="212"/>
      <c r="N419" s="212"/>
      <c r="O419" s="212"/>
      <c r="P419" s="212"/>
      <c r="Q419" s="212"/>
      <c r="R419" s="212"/>
      <c r="S419" s="212"/>
      <c r="T419" s="212"/>
      <c r="U419" s="212"/>
      <c r="V419" s="212"/>
      <c r="W419" s="212"/>
      <c r="X419" s="212"/>
      <c r="Y419" s="212"/>
      <c r="Z419" s="212"/>
      <c r="AA419" s="218"/>
      <c r="AB419" s="212"/>
      <c r="AC419" s="212"/>
      <c r="AD419" s="212"/>
      <c r="AE419" s="212"/>
      <c r="AF419" s="216"/>
    </row>
    <row r="420" spans="2:32" x14ac:dyDescent="0.3">
      <c r="B420" s="352">
        <v>15341.5</v>
      </c>
      <c r="C420" s="212">
        <v>47</v>
      </c>
      <c r="D420" s="212">
        <v>1104.3025</v>
      </c>
      <c r="E420" s="353">
        <v>404.70158017216863</v>
      </c>
      <c r="F420" s="212">
        <v>38</v>
      </c>
      <c r="G420" s="212" t="s">
        <v>461</v>
      </c>
      <c r="H420" s="354">
        <v>14502.80706793122</v>
      </c>
      <c r="J420" s="218"/>
      <c r="K420" s="212"/>
      <c r="L420" s="212"/>
      <c r="M420" s="212"/>
      <c r="N420" s="212"/>
      <c r="O420" s="212"/>
      <c r="P420" s="212"/>
      <c r="Q420" s="212"/>
      <c r="R420" s="212"/>
      <c r="S420" s="212"/>
      <c r="T420" s="212"/>
      <c r="U420" s="212"/>
      <c r="V420" s="212"/>
      <c r="W420" s="212"/>
      <c r="X420" s="212"/>
      <c r="Y420" s="212"/>
      <c r="Z420" s="212"/>
      <c r="AA420" s="218"/>
      <c r="AB420" s="212"/>
      <c r="AC420" s="212"/>
      <c r="AD420" s="212"/>
      <c r="AE420" s="212"/>
      <c r="AF420" s="216"/>
    </row>
    <row r="421" spans="2:32" x14ac:dyDescent="0.3">
      <c r="B421" s="352">
        <v>79835.990000000005</v>
      </c>
      <c r="C421" s="212">
        <v>42</v>
      </c>
      <c r="D421" s="212">
        <v>9794.4</v>
      </c>
      <c r="E421" s="353">
        <v>1399.1573569501916</v>
      </c>
      <c r="F421" s="212">
        <v>38</v>
      </c>
      <c r="G421" s="212" t="s">
        <v>461</v>
      </c>
      <c r="H421" s="354">
        <v>78716.685317878015</v>
      </c>
      <c r="J421" s="218"/>
      <c r="K421" s="212"/>
      <c r="L421" s="212"/>
      <c r="M421" s="212"/>
      <c r="N421" s="212"/>
      <c r="O421" s="212"/>
      <c r="P421" s="212"/>
      <c r="Q421" s="212"/>
      <c r="R421" s="212"/>
      <c r="S421" s="212"/>
      <c r="T421" s="212"/>
      <c r="U421" s="212"/>
      <c r="V421" s="212"/>
      <c r="W421" s="212"/>
      <c r="X421" s="212"/>
      <c r="Y421" s="212"/>
      <c r="Z421" s="212"/>
      <c r="AA421" s="218"/>
      <c r="AB421" s="212"/>
      <c r="AC421" s="212"/>
      <c r="AD421" s="212"/>
      <c r="AE421" s="212"/>
      <c r="AF421" s="216"/>
    </row>
    <row r="422" spans="2:32" x14ac:dyDescent="0.3">
      <c r="B422" s="352">
        <v>27534.05</v>
      </c>
      <c r="C422" s="212">
        <v>40</v>
      </c>
      <c r="D422" s="212">
        <v>2800</v>
      </c>
      <c r="E422" s="353">
        <v>710.15104638338994</v>
      </c>
      <c r="F422" s="212">
        <v>30</v>
      </c>
      <c r="G422" s="212" t="s">
        <v>461</v>
      </c>
      <c r="H422" s="354">
        <v>26835.637069259305</v>
      </c>
      <c r="J422" s="218"/>
      <c r="K422" s="212"/>
      <c r="L422" s="212"/>
      <c r="M422" s="212"/>
      <c r="N422" s="212"/>
      <c r="O422" s="212"/>
      <c r="P422" s="212"/>
      <c r="Q422" s="212"/>
      <c r="R422" s="212"/>
      <c r="S422" s="212"/>
      <c r="T422" s="212"/>
      <c r="U422" s="212"/>
      <c r="V422" s="212"/>
      <c r="W422" s="212"/>
      <c r="X422" s="212"/>
      <c r="Y422" s="212"/>
      <c r="Z422" s="212"/>
      <c r="AA422" s="218"/>
      <c r="AB422" s="212"/>
      <c r="AC422" s="212"/>
      <c r="AD422" s="212"/>
      <c r="AE422" s="212"/>
      <c r="AF422" s="216"/>
    </row>
    <row r="423" spans="2:32" x14ac:dyDescent="0.3">
      <c r="B423" s="352">
        <v>116448.2</v>
      </c>
      <c r="C423" s="212">
        <v>42</v>
      </c>
      <c r="D423" s="212">
        <v>16800</v>
      </c>
      <c r="E423" s="353">
        <v>2399.9268558322324</v>
      </c>
      <c r="F423" s="212">
        <v>28</v>
      </c>
      <c r="G423" s="212" t="s">
        <v>461</v>
      </c>
      <c r="H423" s="354">
        <v>115306.97925858878</v>
      </c>
      <c r="J423" s="218"/>
      <c r="K423" s="212"/>
      <c r="L423" s="212"/>
      <c r="M423" s="212"/>
      <c r="N423" s="212"/>
      <c r="O423" s="212"/>
      <c r="P423" s="212"/>
      <c r="Q423" s="212"/>
      <c r="R423" s="212"/>
      <c r="S423" s="212"/>
      <c r="T423" s="212"/>
      <c r="U423" s="212"/>
      <c r="V423" s="212"/>
      <c r="W423" s="212"/>
      <c r="X423" s="212"/>
      <c r="Y423" s="212"/>
      <c r="Z423" s="212"/>
      <c r="AA423" s="218"/>
      <c r="AB423" s="212"/>
      <c r="AC423" s="212"/>
      <c r="AD423" s="212"/>
      <c r="AE423" s="212"/>
      <c r="AF423" s="216"/>
    </row>
    <row r="424" spans="2:32" x14ac:dyDescent="0.3">
      <c r="B424" s="352">
        <v>30145.49</v>
      </c>
      <c r="C424" s="212">
        <v>42</v>
      </c>
      <c r="D424" s="212">
        <v>2800</v>
      </c>
      <c r="E424" s="353">
        <v>312.56198556283226</v>
      </c>
      <c r="F424" s="212">
        <v>33</v>
      </c>
      <c r="G424" s="212" t="s">
        <v>461</v>
      </c>
      <c r="H424" s="354">
        <v>29181.827435066556</v>
      </c>
      <c r="J424" s="218"/>
      <c r="K424" s="212"/>
      <c r="L424" s="212"/>
      <c r="M424" s="212"/>
      <c r="N424" s="212"/>
      <c r="O424" s="212"/>
      <c r="P424" s="212"/>
      <c r="Q424" s="212"/>
      <c r="R424" s="212"/>
      <c r="S424" s="212"/>
      <c r="T424" s="212"/>
      <c r="U424" s="212"/>
      <c r="V424" s="212"/>
      <c r="W424" s="212"/>
      <c r="X424" s="212"/>
      <c r="Y424" s="212"/>
      <c r="Z424" s="212"/>
      <c r="AA424" s="218"/>
      <c r="AB424" s="212"/>
      <c r="AC424" s="212"/>
      <c r="AD424" s="212"/>
      <c r="AE424" s="212"/>
      <c r="AF424" s="216"/>
    </row>
    <row r="425" spans="2:32" x14ac:dyDescent="0.3">
      <c r="B425" s="352">
        <v>10536.91</v>
      </c>
      <c r="C425" s="212">
        <v>37</v>
      </c>
      <c r="D425" s="212">
        <v>1050</v>
      </c>
      <c r="E425" s="353">
        <v>213.20932405004848</v>
      </c>
      <c r="F425" s="212">
        <v>38</v>
      </c>
      <c r="G425" s="212" t="s">
        <v>461</v>
      </c>
      <c r="H425" s="354">
        <v>9841.2796138837912</v>
      </c>
      <c r="J425" s="218"/>
      <c r="K425" s="212"/>
      <c r="L425" s="212"/>
      <c r="M425" s="212"/>
      <c r="N425" s="212"/>
      <c r="O425" s="212"/>
      <c r="P425" s="212"/>
      <c r="Q425" s="212"/>
      <c r="R425" s="212"/>
      <c r="S425" s="212"/>
      <c r="T425" s="212"/>
      <c r="U425" s="212"/>
      <c r="V425" s="212"/>
      <c r="W425" s="212"/>
      <c r="X425" s="212"/>
      <c r="Y425" s="212"/>
      <c r="Z425" s="212"/>
      <c r="AA425" s="218"/>
      <c r="AB425" s="212"/>
      <c r="AC425" s="212"/>
      <c r="AD425" s="212"/>
      <c r="AE425" s="212"/>
      <c r="AF425" s="216"/>
    </row>
    <row r="426" spans="2:32" x14ac:dyDescent="0.3">
      <c r="B426" s="352">
        <v>2891.7</v>
      </c>
      <c r="C426" s="212">
        <v>28</v>
      </c>
      <c r="D426" s="212">
        <v>1050</v>
      </c>
      <c r="E426" s="353">
        <v>69.263817808691513</v>
      </c>
      <c r="F426" s="212">
        <v>37</v>
      </c>
      <c r="G426" s="212" t="s">
        <v>461</v>
      </c>
      <c r="H426" s="354">
        <v>1891.304386904505</v>
      </c>
      <c r="J426" s="218"/>
      <c r="K426" s="212"/>
      <c r="L426" s="212"/>
      <c r="M426" s="212"/>
      <c r="N426" s="212"/>
      <c r="O426" s="212"/>
      <c r="P426" s="212"/>
      <c r="Q426" s="212"/>
      <c r="R426" s="212"/>
      <c r="S426" s="212"/>
      <c r="T426" s="212"/>
      <c r="U426" s="212"/>
      <c r="V426" s="212"/>
      <c r="W426" s="212"/>
      <c r="X426" s="212"/>
      <c r="Y426" s="212"/>
      <c r="Z426" s="212"/>
      <c r="AA426" s="218"/>
      <c r="AB426" s="212"/>
      <c r="AC426" s="212"/>
      <c r="AD426" s="212"/>
      <c r="AE426" s="212"/>
      <c r="AF426" s="216"/>
    </row>
    <row r="427" spans="2:32" x14ac:dyDescent="0.3">
      <c r="B427" s="352">
        <v>6417.44</v>
      </c>
      <c r="C427" s="212">
        <v>36</v>
      </c>
      <c r="D427" s="212">
        <v>1050</v>
      </c>
      <c r="E427" s="353">
        <v>101.56747722425214</v>
      </c>
      <c r="F427" s="212">
        <v>49</v>
      </c>
      <c r="G427" s="212" t="s">
        <v>461</v>
      </c>
      <c r="H427" s="354">
        <v>5379.4542551345103</v>
      </c>
      <c r="J427" s="218"/>
      <c r="K427" s="212"/>
      <c r="L427" s="212"/>
      <c r="M427" s="212"/>
      <c r="N427" s="212"/>
      <c r="O427" s="212"/>
      <c r="P427" s="212"/>
      <c r="Q427" s="212"/>
      <c r="R427" s="212"/>
      <c r="S427" s="212"/>
      <c r="T427" s="212"/>
      <c r="U427" s="212"/>
      <c r="V427" s="212"/>
      <c r="W427" s="212"/>
      <c r="X427" s="212"/>
      <c r="Y427" s="212"/>
      <c r="Z427" s="212"/>
      <c r="AA427" s="218"/>
      <c r="AB427" s="212"/>
      <c r="AC427" s="212"/>
      <c r="AD427" s="212"/>
      <c r="AE427" s="212"/>
      <c r="AF427" s="216"/>
    </row>
    <row r="428" spans="2:32" x14ac:dyDescent="0.3">
      <c r="B428" s="352">
        <v>41314.03</v>
      </c>
      <c r="C428" s="212">
        <v>45</v>
      </c>
      <c r="D428" s="212">
        <v>3500</v>
      </c>
      <c r="E428" s="353">
        <v>734.34676180919541</v>
      </c>
      <c r="F428" s="212">
        <v>38</v>
      </c>
      <c r="G428" s="212" t="s">
        <v>461</v>
      </c>
      <c r="H428" s="354">
        <v>40406.999557103773</v>
      </c>
      <c r="J428" s="218"/>
      <c r="K428" s="212"/>
      <c r="L428" s="212"/>
      <c r="M428" s="212"/>
      <c r="N428" s="212"/>
      <c r="O428" s="212"/>
      <c r="P428" s="212"/>
      <c r="Q428" s="212"/>
      <c r="R428" s="212"/>
      <c r="S428" s="212"/>
      <c r="T428" s="212"/>
      <c r="U428" s="212"/>
      <c r="V428" s="212"/>
      <c r="W428" s="212"/>
      <c r="X428" s="212"/>
      <c r="Y428" s="212"/>
      <c r="Z428" s="212"/>
      <c r="AA428" s="218"/>
      <c r="AB428" s="212"/>
      <c r="AC428" s="212"/>
      <c r="AD428" s="212"/>
      <c r="AE428" s="212"/>
      <c r="AF428" s="216"/>
    </row>
    <row r="429" spans="2:32" x14ac:dyDescent="0.3">
      <c r="B429" s="352">
        <v>2837.82</v>
      </c>
      <c r="C429" s="212">
        <v>21</v>
      </c>
      <c r="D429" s="212">
        <v>1400</v>
      </c>
      <c r="E429" s="353">
        <v>83.827255168959837</v>
      </c>
      <c r="F429" s="212">
        <v>50</v>
      </c>
      <c r="G429" s="212" t="s">
        <v>461</v>
      </c>
      <c r="H429" s="354">
        <v>1645.5851997430718</v>
      </c>
      <c r="J429" s="218"/>
      <c r="K429" s="212"/>
      <c r="L429" s="212"/>
      <c r="M429" s="212"/>
      <c r="N429" s="212"/>
      <c r="O429" s="212"/>
      <c r="P429" s="212"/>
      <c r="Q429" s="212"/>
      <c r="R429" s="212"/>
      <c r="S429" s="212"/>
      <c r="T429" s="212"/>
      <c r="U429" s="212"/>
      <c r="V429" s="212"/>
      <c r="W429" s="212"/>
      <c r="X429" s="212"/>
      <c r="Y429" s="212"/>
      <c r="Z429" s="212"/>
      <c r="AA429" s="218"/>
      <c r="AB429" s="212"/>
      <c r="AC429" s="212"/>
      <c r="AD429" s="212"/>
      <c r="AE429" s="212"/>
      <c r="AF429" s="216"/>
    </row>
    <row r="430" spans="2:32" x14ac:dyDescent="0.3">
      <c r="B430" s="352">
        <v>14959.5</v>
      </c>
      <c r="C430" s="212">
        <v>40</v>
      </c>
      <c r="D430" s="212">
        <v>5600</v>
      </c>
      <c r="E430" s="353">
        <v>743.90205694514759</v>
      </c>
      <c r="F430" s="212">
        <v>10</v>
      </c>
      <c r="G430" s="212" t="s">
        <v>461</v>
      </c>
      <c r="H430" s="354">
        <v>14262.344110432974</v>
      </c>
      <c r="J430" s="218"/>
      <c r="K430" s="212"/>
      <c r="L430" s="212"/>
      <c r="M430" s="212"/>
      <c r="N430" s="212"/>
      <c r="O430" s="212"/>
      <c r="P430" s="212"/>
      <c r="Q430" s="212"/>
      <c r="R430" s="212"/>
      <c r="S430" s="212"/>
      <c r="T430" s="212"/>
      <c r="U430" s="212"/>
      <c r="V430" s="212"/>
      <c r="W430" s="212"/>
      <c r="X430" s="212"/>
      <c r="Y430" s="212"/>
      <c r="Z430" s="212"/>
      <c r="AA430" s="218"/>
      <c r="AB430" s="212"/>
      <c r="AC430" s="212"/>
      <c r="AD430" s="212"/>
      <c r="AE430" s="212"/>
      <c r="AF430" s="216"/>
    </row>
    <row r="431" spans="2:32" x14ac:dyDescent="0.3">
      <c r="B431" s="352">
        <v>14588.86</v>
      </c>
      <c r="C431" s="212">
        <v>30</v>
      </c>
      <c r="D431" s="212">
        <v>2800</v>
      </c>
      <c r="E431" s="353">
        <v>195.50072486555294</v>
      </c>
      <c r="F431" s="212">
        <v>50</v>
      </c>
      <c r="G431" s="212" t="s">
        <v>469</v>
      </c>
      <c r="H431" s="354">
        <v>13672.87053079635</v>
      </c>
      <c r="J431" s="218"/>
      <c r="K431" s="212"/>
      <c r="L431" s="212"/>
      <c r="M431" s="212"/>
      <c r="N431" s="212"/>
      <c r="O431" s="212"/>
      <c r="P431" s="212"/>
      <c r="Q431" s="212"/>
      <c r="R431" s="212"/>
      <c r="S431" s="212"/>
      <c r="T431" s="212"/>
      <c r="U431" s="212"/>
      <c r="V431" s="212"/>
      <c r="W431" s="212"/>
      <c r="X431" s="212"/>
      <c r="Y431" s="212"/>
      <c r="Z431" s="212"/>
      <c r="AA431" s="218"/>
      <c r="AB431" s="212"/>
      <c r="AC431" s="212"/>
      <c r="AD431" s="212"/>
      <c r="AE431" s="212"/>
      <c r="AF431" s="216"/>
    </row>
    <row r="432" spans="2:32" x14ac:dyDescent="0.3">
      <c r="B432" s="352">
        <v>29737.99</v>
      </c>
      <c r="C432" s="212">
        <v>46</v>
      </c>
      <c r="D432" s="212">
        <v>1925</v>
      </c>
      <c r="E432" s="353">
        <v>328.28822589749888</v>
      </c>
      <c r="F432" s="212">
        <v>29</v>
      </c>
      <c r="G432" s="212" t="s">
        <v>461</v>
      </c>
      <c r="H432" s="354">
        <v>28797.738755762541</v>
      </c>
      <c r="J432" s="218"/>
      <c r="K432" s="212"/>
      <c r="L432" s="212"/>
      <c r="M432" s="212"/>
      <c r="N432" s="212"/>
      <c r="O432" s="212"/>
      <c r="P432" s="212"/>
      <c r="Q432" s="212"/>
      <c r="R432" s="212"/>
      <c r="S432" s="212"/>
      <c r="T432" s="212"/>
      <c r="U432" s="212"/>
      <c r="V432" s="212"/>
      <c r="W432" s="212"/>
      <c r="X432" s="212"/>
      <c r="Y432" s="212"/>
      <c r="Z432" s="212"/>
      <c r="AA432" s="218"/>
      <c r="AB432" s="212"/>
      <c r="AC432" s="212"/>
      <c r="AD432" s="212"/>
      <c r="AE432" s="212"/>
      <c r="AF432" s="216"/>
    </row>
    <row r="433" spans="2:32" x14ac:dyDescent="0.3">
      <c r="B433" s="352">
        <v>5993.69</v>
      </c>
      <c r="C433" s="212">
        <v>36</v>
      </c>
      <c r="D433" s="212">
        <v>1050</v>
      </c>
      <c r="E433" s="353">
        <v>211.67734936804712</v>
      </c>
      <c r="F433" s="212">
        <v>49</v>
      </c>
      <c r="G433" s="212" t="s">
        <v>461</v>
      </c>
      <c r="H433" s="354">
        <v>5244.4273709254257</v>
      </c>
      <c r="J433" s="218"/>
      <c r="K433" s="212"/>
      <c r="L433" s="212"/>
      <c r="M433" s="212"/>
      <c r="N433" s="212"/>
      <c r="O433" s="212"/>
      <c r="P433" s="212"/>
      <c r="Q433" s="212"/>
      <c r="R433" s="212"/>
      <c r="S433" s="212"/>
      <c r="T433" s="212"/>
      <c r="U433" s="212"/>
      <c r="V433" s="212"/>
      <c r="W433" s="212"/>
      <c r="X433" s="212"/>
      <c r="Y433" s="212"/>
      <c r="Z433" s="212"/>
      <c r="AA433" s="218"/>
      <c r="AB433" s="212"/>
      <c r="AC433" s="212"/>
      <c r="AD433" s="212"/>
      <c r="AE433" s="212"/>
      <c r="AF433" s="216"/>
    </row>
    <row r="434" spans="2:32" x14ac:dyDescent="0.3">
      <c r="B434" s="352">
        <v>3709.11</v>
      </c>
      <c r="C434" s="212">
        <v>31</v>
      </c>
      <c r="D434" s="212">
        <v>1050</v>
      </c>
      <c r="E434" s="353">
        <v>81.659738837604152</v>
      </c>
      <c r="F434" s="212">
        <v>34</v>
      </c>
      <c r="G434" s="212" t="s">
        <v>461</v>
      </c>
      <c r="H434" s="354">
        <v>2855.2472677571586</v>
      </c>
      <c r="J434" s="218"/>
      <c r="K434" s="212"/>
      <c r="L434" s="212"/>
      <c r="M434" s="212"/>
      <c r="N434" s="212"/>
      <c r="O434" s="212"/>
      <c r="P434" s="212"/>
      <c r="Q434" s="212"/>
      <c r="R434" s="212"/>
      <c r="S434" s="212"/>
      <c r="T434" s="212"/>
      <c r="U434" s="212"/>
      <c r="V434" s="212"/>
      <c r="W434" s="212"/>
      <c r="X434" s="212"/>
      <c r="Y434" s="212"/>
      <c r="Z434" s="212"/>
      <c r="AA434" s="218"/>
      <c r="AB434" s="212"/>
      <c r="AC434" s="212"/>
      <c r="AD434" s="212"/>
      <c r="AE434" s="212"/>
      <c r="AF434" s="216"/>
    </row>
    <row r="435" spans="2:32" x14ac:dyDescent="0.3">
      <c r="B435" s="352">
        <v>2477.79</v>
      </c>
      <c r="C435" s="212">
        <v>32</v>
      </c>
      <c r="D435" s="212">
        <v>1050</v>
      </c>
      <c r="E435" s="353">
        <v>140.36173761357645</v>
      </c>
      <c r="F435" s="212">
        <v>33</v>
      </c>
      <c r="G435" s="212" t="s">
        <v>469</v>
      </c>
      <c r="H435" s="354">
        <v>2116.7118586182901</v>
      </c>
      <c r="J435" s="218"/>
      <c r="K435" s="212"/>
      <c r="L435" s="212"/>
      <c r="M435" s="212"/>
      <c r="N435" s="212"/>
      <c r="O435" s="212"/>
      <c r="P435" s="212"/>
      <c r="Q435" s="212"/>
      <c r="R435" s="212"/>
      <c r="S435" s="212"/>
      <c r="T435" s="212"/>
      <c r="U435" s="212"/>
      <c r="V435" s="212"/>
      <c r="W435" s="212"/>
      <c r="X435" s="212"/>
      <c r="Y435" s="212"/>
      <c r="Z435" s="212"/>
      <c r="AA435" s="218"/>
      <c r="AB435" s="212"/>
      <c r="AC435" s="212"/>
      <c r="AD435" s="212"/>
      <c r="AE435" s="212"/>
      <c r="AF435" s="216"/>
    </row>
    <row r="436" spans="2:32" x14ac:dyDescent="0.3">
      <c r="B436" s="352">
        <v>8209.49</v>
      </c>
      <c r="C436" s="212">
        <v>44</v>
      </c>
      <c r="D436" s="212">
        <v>1050</v>
      </c>
      <c r="E436" s="353">
        <v>138.16426507669485</v>
      </c>
      <c r="F436" s="212">
        <v>16</v>
      </c>
      <c r="G436" s="212" t="s">
        <v>469</v>
      </c>
      <c r="H436" s="354">
        <v>7998.834706887681</v>
      </c>
      <c r="J436" s="218"/>
      <c r="K436" s="212"/>
      <c r="L436" s="212"/>
      <c r="M436" s="212"/>
      <c r="N436" s="212"/>
      <c r="O436" s="212"/>
      <c r="P436" s="212"/>
      <c r="Q436" s="212"/>
      <c r="R436" s="212"/>
      <c r="S436" s="212"/>
      <c r="T436" s="212"/>
      <c r="U436" s="212"/>
      <c r="V436" s="212"/>
      <c r="W436" s="212"/>
      <c r="X436" s="212"/>
      <c r="Y436" s="212"/>
      <c r="Z436" s="212"/>
      <c r="AA436" s="218"/>
      <c r="AB436" s="212"/>
      <c r="AC436" s="212"/>
      <c r="AD436" s="212"/>
      <c r="AE436" s="212"/>
      <c r="AF436" s="216"/>
    </row>
    <row r="437" spans="2:32" x14ac:dyDescent="0.3">
      <c r="B437" s="352">
        <v>19693.34</v>
      </c>
      <c r="C437" s="212">
        <v>51</v>
      </c>
      <c r="D437" s="212">
        <v>1050</v>
      </c>
      <c r="E437" s="353">
        <v>284.11258509494951</v>
      </c>
      <c r="F437" s="212">
        <v>24</v>
      </c>
      <c r="G437" s="212" t="s">
        <v>461</v>
      </c>
      <c r="H437" s="354">
        <v>18758.400385808112</v>
      </c>
      <c r="J437" s="218"/>
      <c r="K437" s="212"/>
      <c r="L437" s="212"/>
      <c r="M437" s="212"/>
      <c r="N437" s="212"/>
      <c r="O437" s="212"/>
      <c r="P437" s="212"/>
      <c r="Q437" s="212"/>
      <c r="R437" s="212"/>
      <c r="S437" s="212"/>
      <c r="T437" s="212"/>
      <c r="U437" s="212"/>
      <c r="V437" s="212"/>
      <c r="W437" s="212"/>
      <c r="X437" s="212"/>
      <c r="Y437" s="212"/>
      <c r="Z437" s="212"/>
      <c r="AA437" s="218"/>
      <c r="AB437" s="212"/>
      <c r="AC437" s="212"/>
      <c r="AD437" s="212"/>
      <c r="AE437" s="212"/>
      <c r="AF437" s="216"/>
    </row>
    <row r="438" spans="2:32" x14ac:dyDescent="0.3">
      <c r="B438" s="352">
        <v>16303.8</v>
      </c>
      <c r="C438" s="212">
        <v>32</v>
      </c>
      <c r="D438" s="212">
        <v>2800</v>
      </c>
      <c r="E438" s="353">
        <v>187.54435357857321</v>
      </c>
      <c r="F438" s="212">
        <v>48</v>
      </c>
      <c r="G438" s="212" t="s">
        <v>461</v>
      </c>
      <c r="H438" s="354">
        <v>15037.67352851804</v>
      </c>
      <c r="J438" s="218"/>
      <c r="K438" s="212"/>
      <c r="L438" s="212"/>
      <c r="M438" s="212"/>
      <c r="N438" s="212"/>
      <c r="O438" s="212"/>
      <c r="P438" s="212"/>
      <c r="Q438" s="212"/>
      <c r="R438" s="212"/>
      <c r="S438" s="212"/>
      <c r="T438" s="212"/>
      <c r="U438" s="212"/>
      <c r="V438" s="212"/>
      <c r="W438" s="212"/>
      <c r="X438" s="212"/>
      <c r="Y438" s="212"/>
      <c r="Z438" s="212"/>
      <c r="AA438" s="218"/>
      <c r="AB438" s="212"/>
      <c r="AC438" s="212"/>
      <c r="AD438" s="212"/>
      <c r="AE438" s="212"/>
      <c r="AF438" s="216"/>
    </row>
    <row r="439" spans="2:32" x14ac:dyDescent="0.3">
      <c r="B439" s="352">
        <v>6053.17</v>
      </c>
      <c r="C439" s="212">
        <v>27</v>
      </c>
      <c r="D439" s="212">
        <v>2800</v>
      </c>
      <c r="E439" s="353">
        <v>266.2402959011003</v>
      </c>
      <c r="F439" s="212">
        <v>48</v>
      </c>
      <c r="G439" s="212" t="s">
        <v>461</v>
      </c>
      <c r="H439" s="354">
        <v>5161.8494633894397</v>
      </c>
      <c r="J439" s="218"/>
      <c r="K439" s="212"/>
      <c r="L439" s="212"/>
      <c r="M439" s="212"/>
      <c r="N439" s="212"/>
      <c r="O439" s="212"/>
      <c r="P439" s="212"/>
      <c r="Q439" s="212"/>
      <c r="R439" s="212"/>
      <c r="S439" s="212"/>
      <c r="T439" s="212"/>
      <c r="U439" s="212"/>
      <c r="V439" s="212"/>
      <c r="W439" s="212"/>
      <c r="X439" s="212"/>
      <c r="Y439" s="212"/>
      <c r="Z439" s="212"/>
      <c r="AA439" s="218"/>
      <c r="AB439" s="212"/>
      <c r="AC439" s="212"/>
      <c r="AD439" s="212"/>
      <c r="AE439" s="212"/>
      <c r="AF439" s="216"/>
    </row>
    <row r="440" spans="2:32" x14ac:dyDescent="0.3">
      <c r="B440" s="352">
        <v>26164.9</v>
      </c>
      <c r="C440" s="212">
        <v>39</v>
      </c>
      <c r="D440" s="212">
        <v>6300</v>
      </c>
      <c r="E440" s="353">
        <v>647.01784568129062</v>
      </c>
      <c r="F440" s="212">
        <v>21</v>
      </c>
      <c r="G440" s="212" t="s">
        <v>461</v>
      </c>
      <c r="H440" s="354">
        <v>25320.106936748085</v>
      </c>
      <c r="J440" s="218"/>
      <c r="K440" s="212"/>
      <c r="L440" s="212"/>
      <c r="M440" s="212"/>
      <c r="N440" s="212"/>
      <c r="O440" s="212"/>
      <c r="P440" s="212"/>
      <c r="Q440" s="212"/>
      <c r="R440" s="212"/>
      <c r="S440" s="212"/>
      <c r="T440" s="212"/>
      <c r="U440" s="212"/>
      <c r="V440" s="212"/>
      <c r="W440" s="212"/>
      <c r="X440" s="212"/>
      <c r="Y440" s="212"/>
      <c r="Z440" s="212"/>
      <c r="AA440" s="218"/>
      <c r="AB440" s="212"/>
      <c r="AC440" s="212"/>
      <c r="AD440" s="212"/>
      <c r="AE440" s="212"/>
      <c r="AF440" s="216"/>
    </row>
    <row r="441" spans="2:32" x14ac:dyDescent="0.3">
      <c r="B441" s="352">
        <v>13644.89</v>
      </c>
      <c r="C441" s="212">
        <v>48</v>
      </c>
      <c r="D441" s="212">
        <v>2100</v>
      </c>
      <c r="E441" s="353">
        <v>568.25575786827835</v>
      </c>
      <c r="F441" s="212">
        <v>12</v>
      </c>
      <c r="G441" s="212" t="s">
        <v>461</v>
      </c>
      <c r="H441" s="354">
        <v>12847.33121842991</v>
      </c>
      <c r="J441" s="218"/>
      <c r="K441" s="212"/>
      <c r="L441" s="212"/>
      <c r="M441" s="212"/>
      <c r="N441" s="212"/>
      <c r="O441" s="212"/>
      <c r="P441" s="212"/>
      <c r="Q441" s="212"/>
      <c r="R441" s="212"/>
      <c r="S441" s="212"/>
      <c r="T441" s="212"/>
      <c r="U441" s="212"/>
      <c r="V441" s="212"/>
      <c r="W441" s="212"/>
      <c r="X441" s="212"/>
      <c r="Y441" s="212"/>
      <c r="Z441" s="212"/>
      <c r="AA441" s="218"/>
      <c r="AB441" s="212"/>
      <c r="AC441" s="212"/>
      <c r="AD441" s="212"/>
      <c r="AE441" s="212"/>
      <c r="AF441" s="216"/>
    </row>
    <row r="442" spans="2:32" x14ac:dyDescent="0.3">
      <c r="B442" s="352">
        <v>6256.17</v>
      </c>
      <c r="C442" s="212">
        <v>26</v>
      </c>
      <c r="D442" s="212">
        <v>2800</v>
      </c>
      <c r="E442" s="353">
        <v>179.96769481938469</v>
      </c>
      <c r="F442" s="212">
        <v>34</v>
      </c>
      <c r="G442" s="212" t="s">
        <v>461</v>
      </c>
      <c r="H442" s="354">
        <v>5307.5430253474169</v>
      </c>
      <c r="J442" s="218"/>
      <c r="K442" s="212"/>
      <c r="L442" s="212"/>
      <c r="M442" s="212"/>
      <c r="N442" s="212"/>
      <c r="O442" s="212"/>
      <c r="P442" s="212"/>
      <c r="Q442" s="212"/>
      <c r="R442" s="212"/>
      <c r="S442" s="212"/>
      <c r="T442" s="212"/>
      <c r="U442" s="212"/>
      <c r="V442" s="212"/>
      <c r="W442" s="212"/>
      <c r="X442" s="212"/>
      <c r="Y442" s="212"/>
      <c r="Z442" s="212"/>
      <c r="AA442" s="218"/>
      <c r="AB442" s="212"/>
      <c r="AC442" s="212"/>
      <c r="AD442" s="212"/>
      <c r="AE442" s="212"/>
      <c r="AF442" s="216"/>
    </row>
    <row r="443" spans="2:32" x14ac:dyDescent="0.3">
      <c r="B443" s="352">
        <v>3717.96</v>
      </c>
      <c r="C443" s="212">
        <v>31</v>
      </c>
      <c r="D443" s="212">
        <v>1050</v>
      </c>
      <c r="E443" s="353">
        <v>74.236409420273688</v>
      </c>
      <c r="F443" s="212">
        <v>39</v>
      </c>
      <c r="G443" s="212" t="s">
        <v>461</v>
      </c>
      <c r="H443" s="354">
        <v>2692.6692359038816</v>
      </c>
      <c r="J443" s="218"/>
      <c r="K443" s="212"/>
      <c r="L443" s="212"/>
      <c r="M443" s="212"/>
      <c r="N443" s="212"/>
      <c r="O443" s="212"/>
      <c r="P443" s="212"/>
      <c r="Q443" s="212"/>
      <c r="R443" s="212"/>
      <c r="S443" s="212"/>
      <c r="T443" s="212"/>
      <c r="U443" s="212"/>
      <c r="V443" s="212"/>
      <c r="W443" s="212"/>
      <c r="X443" s="212"/>
      <c r="Y443" s="212"/>
      <c r="Z443" s="212"/>
      <c r="AA443" s="218"/>
      <c r="AB443" s="212"/>
      <c r="AC443" s="212"/>
      <c r="AD443" s="212"/>
      <c r="AE443" s="212"/>
      <c r="AF443" s="216"/>
    </row>
    <row r="444" spans="2:32" x14ac:dyDescent="0.3">
      <c r="B444" s="352">
        <v>13183.4</v>
      </c>
      <c r="C444" s="212">
        <v>30</v>
      </c>
      <c r="D444" s="212">
        <v>2800</v>
      </c>
      <c r="E444" s="353">
        <v>288.41586002398236</v>
      </c>
      <c r="F444" s="212">
        <v>40</v>
      </c>
      <c r="G444" s="212" t="s">
        <v>469</v>
      </c>
      <c r="H444" s="354">
        <v>12672.98073847108</v>
      </c>
      <c r="J444" s="218"/>
      <c r="K444" s="212"/>
      <c r="L444" s="212"/>
      <c r="M444" s="212"/>
      <c r="N444" s="212"/>
      <c r="O444" s="212"/>
      <c r="P444" s="212"/>
      <c r="Q444" s="212"/>
      <c r="R444" s="212"/>
      <c r="S444" s="212"/>
      <c r="T444" s="212"/>
      <c r="U444" s="212"/>
      <c r="V444" s="212"/>
      <c r="W444" s="212"/>
      <c r="X444" s="212"/>
      <c r="Y444" s="212"/>
      <c r="Z444" s="212"/>
      <c r="AA444" s="218"/>
      <c r="AB444" s="212"/>
      <c r="AC444" s="212"/>
      <c r="AD444" s="212"/>
      <c r="AE444" s="212"/>
      <c r="AF444" s="216"/>
    </row>
    <row r="445" spans="2:32" x14ac:dyDescent="0.3">
      <c r="B445" s="352">
        <v>6089.65</v>
      </c>
      <c r="C445" s="212">
        <v>23</v>
      </c>
      <c r="D445" s="212">
        <v>2800</v>
      </c>
      <c r="E445" s="353">
        <v>174.28469148108047</v>
      </c>
      <c r="F445" s="212">
        <v>47</v>
      </c>
      <c r="G445" s="212" t="s">
        <v>461</v>
      </c>
      <c r="H445" s="354">
        <v>4969.7990638798374</v>
      </c>
      <c r="J445" s="218"/>
      <c r="K445" s="212"/>
      <c r="L445" s="212"/>
      <c r="M445" s="212"/>
      <c r="N445" s="212"/>
      <c r="O445" s="212"/>
      <c r="P445" s="212"/>
      <c r="Q445" s="212"/>
      <c r="R445" s="212"/>
      <c r="S445" s="212"/>
      <c r="T445" s="212"/>
      <c r="U445" s="212"/>
      <c r="V445" s="212"/>
      <c r="W445" s="212"/>
      <c r="X445" s="212"/>
      <c r="Y445" s="212"/>
      <c r="Z445" s="212"/>
      <c r="AA445" s="218"/>
      <c r="AB445" s="212"/>
      <c r="AC445" s="212"/>
      <c r="AD445" s="212"/>
      <c r="AE445" s="212"/>
      <c r="AF445" s="216"/>
    </row>
    <row r="446" spans="2:32" x14ac:dyDescent="0.3">
      <c r="B446" s="352">
        <v>5170.88</v>
      </c>
      <c r="C446" s="212">
        <v>26</v>
      </c>
      <c r="D446" s="212">
        <v>3500</v>
      </c>
      <c r="E446" s="353">
        <v>416.10237982289249</v>
      </c>
      <c r="F446" s="212">
        <v>50</v>
      </c>
      <c r="G446" s="212" t="s">
        <v>461</v>
      </c>
      <c r="H446" s="354">
        <v>4332.2431429481285</v>
      </c>
      <c r="J446" s="218"/>
      <c r="K446" s="212"/>
      <c r="L446" s="212"/>
      <c r="M446" s="212"/>
      <c r="N446" s="212"/>
      <c r="O446" s="212"/>
      <c r="P446" s="212"/>
      <c r="Q446" s="212"/>
      <c r="R446" s="212"/>
      <c r="S446" s="212"/>
      <c r="T446" s="212"/>
      <c r="U446" s="212"/>
      <c r="V446" s="212"/>
      <c r="W446" s="212"/>
      <c r="X446" s="212"/>
      <c r="Y446" s="212"/>
      <c r="Z446" s="212"/>
      <c r="AA446" s="218"/>
      <c r="AB446" s="212"/>
      <c r="AC446" s="212"/>
      <c r="AD446" s="212"/>
      <c r="AE446" s="212"/>
      <c r="AF446" s="216"/>
    </row>
    <row r="447" spans="2:32" x14ac:dyDescent="0.3">
      <c r="B447" s="352">
        <v>38679.39</v>
      </c>
      <c r="C447" s="212">
        <v>46</v>
      </c>
      <c r="D447" s="212">
        <v>2800</v>
      </c>
      <c r="E447" s="353">
        <v>913.44393662648235</v>
      </c>
      <c r="F447" s="212">
        <v>24</v>
      </c>
      <c r="G447" s="212" t="s">
        <v>461</v>
      </c>
      <c r="H447" s="354">
        <v>37820.95989834128</v>
      </c>
      <c r="J447" s="218"/>
      <c r="K447" s="212"/>
      <c r="L447" s="212"/>
      <c r="M447" s="212"/>
      <c r="N447" s="212"/>
      <c r="O447" s="212"/>
      <c r="P447" s="212"/>
      <c r="Q447" s="212"/>
      <c r="R447" s="212"/>
      <c r="S447" s="212"/>
      <c r="T447" s="212"/>
      <c r="U447" s="212"/>
      <c r="V447" s="212"/>
      <c r="W447" s="212"/>
      <c r="X447" s="212"/>
      <c r="Y447" s="212"/>
      <c r="Z447" s="212"/>
      <c r="AA447" s="218"/>
      <c r="AB447" s="212"/>
      <c r="AC447" s="212"/>
      <c r="AD447" s="212"/>
      <c r="AE447" s="212"/>
      <c r="AF447" s="216"/>
    </row>
    <row r="448" spans="2:32" x14ac:dyDescent="0.3">
      <c r="B448" s="352">
        <v>31918.62</v>
      </c>
      <c r="C448" s="212">
        <v>41</v>
      </c>
      <c r="D448" s="212">
        <v>2800</v>
      </c>
      <c r="E448" s="353">
        <v>318.81311486814889</v>
      </c>
      <c r="F448" s="212">
        <v>34</v>
      </c>
      <c r="G448" s="212" t="s">
        <v>461</v>
      </c>
      <c r="H448" s="354">
        <v>30996.757681784216</v>
      </c>
      <c r="J448" s="218"/>
      <c r="K448" s="212"/>
      <c r="L448" s="212"/>
      <c r="M448" s="212"/>
      <c r="N448" s="212"/>
      <c r="O448" s="212"/>
      <c r="P448" s="212"/>
      <c r="Q448" s="212"/>
      <c r="R448" s="212"/>
      <c r="S448" s="212"/>
      <c r="T448" s="212"/>
      <c r="U448" s="212"/>
      <c r="V448" s="212"/>
      <c r="W448" s="212"/>
      <c r="X448" s="212"/>
      <c r="Y448" s="212"/>
      <c r="Z448" s="212"/>
      <c r="AA448" s="218"/>
      <c r="AB448" s="212"/>
      <c r="AC448" s="212"/>
      <c r="AD448" s="212"/>
      <c r="AE448" s="212"/>
      <c r="AF448" s="216"/>
    </row>
    <row r="449" spans="2:32" x14ac:dyDescent="0.3">
      <c r="B449" s="352">
        <v>20127.27</v>
      </c>
      <c r="C449" s="212">
        <v>34</v>
      </c>
      <c r="D449" s="212">
        <v>2800</v>
      </c>
      <c r="E449" s="353">
        <v>197.96274419001725</v>
      </c>
      <c r="F449" s="212">
        <v>50</v>
      </c>
      <c r="G449" s="212" t="s">
        <v>461</v>
      </c>
      <c r="H449" s="354">
        <v>18788.244781026668</v>
      </c>
      <c r="J449" s="218"/>
      <c r="K449" s="212"/>
      <c r="L449" s="212"/>
      <c r="M449" s="212"/>
      <c r="N449" s="212"/>
      <c r="O449" s="212"/>
      <c r="P449" s="212"/>
      <c r="Q449" s="212"/>
      <c r="R449" s="212"/>
      <c r="S449" s="212"/>
      <c r="T449" s="212"/>
      <c r="U449" s="212"/>
      <c r="V449" s="212"/>
      <c r="W449" s="212"/>
      <c r="X449" s="212"/>
      <c r="Y449" s="212"/>
      <c r="Z449" s="212"/>
      <c r="AA449" s="218"/>
      <c r="AB449" s="212"/>
      <c r="AC449" s="212"/>
      <c r="AD449" s="212"/>
      <c r="AE449" s="212"/>
      <c r="AF449" s="216"/>
    </row>
    <row r="450" spans="2:32" x14ac:dyDescent="0.3">
      <c r="B450" s="352">
        <v>9471</v>
      </c>
      <c r="C450" s="212">
        <v>41</v>
      </c>
      <c r="D450" s="212">
        <v>1050</v>
      </c>
      <c r="E450" s="353">
        <v>207.24394975088526</v>
      </c>
      <c r="F450" s="212">
        <v>24</v>
      </c>
      <c r="G450" s="212" t="s">
        <v>461</v>
      </c>
      <c r="H450" s="354">
        <v>8716.3336796813292</v>
      </c>
      <c r="J450" s="218"/>
      <c r="K450" s="212"/>
      <c r="L450" s="212"/>
      <c r="M450" s="212"/>
      <c r="N450" s="212"/>
      <c r="O450" s="212"/>
      <c r="P450" s="212"/>
      <c r="Q450" s="212"/>
      <c r="R450" s="212"/>
      <c r="S450" s="212"/>
      <c r="T450" s="212"/>
      <c r="U450" s="212"/>
      <c r="V450" s="212"/>
      <c r="W450" s="212"/>
      <c r="X450" s="212"/>
      <c r="Y450" s="212"/>
      <c r="Z450" s="212"/>
      <c r="AA450" s="218"/>
      <c r="AB450" s="212"/>
      <c r="AC450" s="212"/>
      <c r="AD450" s="212"/>
      <c r="AE450" s="212"/>
      <c r="AF450" s="216"/>
    </row>
    <row r="451" spans="2:32" x14ac:dyDescent="0.3">
      <c r="B451" s="352">
        <v>8322.9</v>
      </c>
      <c r="C451" s="212">
        <v>29</v>
      </c>
      <c r="D451" s="212">
        <v>4550</v>
      </c>
      <c r="E451" s="353">
        <v>518.05751058978763</v>
      </c>
      <c r="F451" s="212">
        <v>31</v>
      </c>
      <c r="G451" s="212" t="s">
        <v>461</v>
      </c>
      <c r="H451" s="354">
        <v>7614.8857664759626</v>
      </c>
      <c r="J451" s="218"/>
      <c r="K451" s="212"/>
      <c r="L451" s="212"/>
      <c r="M451" s="212"/>
      <c r="N451" s="212"/>
      <c r="O451" s="212"/>
      <c r="P451" s="212"/>
      <c r="Q451" s="212"/>
      <c r="R451" s="212"/>
      <c r="S451" s="212"/>
      <c r="T451" s="212"/>
      <c r="U451" s="212"/>
      <c r="V451" s="212"/>
      <c r="W451" s="212"/>
      <c r="X451" s="212"/>
      <c r="Y451" s="212"/>
      <c r="Z451" s="212"/>
      <c r="AA451" s="218"/>
      <c r="AB451" s="212"/>
      <c r="AC451" s="212"/>
      <c r="AD451" s="212"/>
      <c r="AE451" s="212"/>
      <c r="AF451" s="216"/>
    </row>
    <row r="452" spans="2:32" x14ac:dyDescent="0.3">
      <c r="B452" s="352">
        <v>5370.21</v>
      </c>
      <c r="C452" s="212">
        <v>30</v>
      </c>
      <c r="D452" s="212">
        <v>1050</v>
      </c>
      <c r="E452" s="353">
        <v>68.198116736385131</v>
      </c>
      <c r="F452" s="212">
        <v>50</v>
      </c>
      <c r="G452" s="212" t="s">
        <v>461</v>
      </c>
      <c r="H452" s="354">
        <v>4112.0726608282266</v>
      </c>
      <c r="J452" s="218"/>
      <c r="K452" s="212"/>
      <c r="L452" s="212"/>
      <c r="M452" s="212"/>
      <c r="N452" s="212"/>
      <c r="O452" s="212"/>
      <c r="P452" s="212"/>
      <c r="Q452" s="212"/>
      <c r="R452" s="212"/>
      <c r="S452" s="212"/>
      <c r="T452" s="212"/>
      <c r="U452" s="212"/>
      <c r="V452" s="212"/>
      <c r="W452" s="212"/>
      <c r="X452" s="212"/>
      <c r="Y452" s="212"/>
      <c r="Z452" s="212"/>
      <c r="AA452" s="218"/>
      <c r="AB452" s="212"/>
      <c r="AC452" s="212"/>
      <c r="AD452" s="212"/>
      <c r="AE452" s="212"/>
      <c r="AF452" s="216"/>
    </row>
    <row r="453" spans="2:32" x14ac:dyDescent="0.3">
      <c r="B453" s="352">
        <v>21629.439999999999</v>
      </c>
      <c r="C453" s="212">
        <v>40</v>
      </c>
      <c r="D453" s="212">
        <v>2800</v>
      </c>
      <c r="E453" s="353">
        <v>371.9510284725738</v>
      </c>
      <c r="F453" s="212">
        <v>35</v>
      </c>
      <c r="G453" s="212" t="s">
        <v>461</v>
      </c>
      <c r="H453" s="354">
        <v>20680.309411371989</v>
      </c>
      <c r="J453" s="218"/>
      <c r="K453" s="212"/>
      <c r="L453" s="212"/>
      <c r="M453" s="212"/>
      <c r="N453" s="212"/>
      <c r="O453" s="212"/>
      <c r="P453" s="212"/>
      <c r="Q453" s="212"/>
      <c r="R453" s="212"/>
      <c r="S453" s="212"/>
      <c r="T453" s="212"/>
      <c r="U453" s="212"/>
      <c r="V453" s="212"/>
      <c r="W453" s="212"/>
      <c r="X453" s="212"/>
      <c r="Y453" s="212"/>
      <c r="Z453" s="212"/>
      <c r="AA453" s="218"/>
      <c r="AB453" s="212"/>
      <c r="AC453" s="212"/>
      <c r="AD453" s="212"/>
      <c r="AE453" s="212"/>
      <c r="AF453" s="216"/>
    </row>
    <row r="454" spans="2:32" x14ac:dyDescent="0.3">
      <c r="B454" s="352">
        <v>16110.52</v>
      </c>
      <c r="C454" s="212">
        <v>36</v>
      </c>
      <c r="D454" s="212">
        <v>2800</v>
      </c>
      <c r="E454" s="353">
        <v>251.95124896394205</v>
      </c>
      <c r="F454" s="212">
        <v>49</v>
      </c>
      <c r="G454" s="212" t="s">
        <v>469</v>
      </c>
      <c r="H454" s="354">
        <v>15352.550114335194</v>
      </c>
      <c r="J454" s="218"/>
      <c r="K454" s="212"/>
      <c r="L454" s="212"/>
      <c r="M454" s="212"/>
      <c r="N454" s="212"/>
      <c r="O454" s="212"/>
      <c r="P454" s="212"/>
      <c r="Q454" s="212"/>
      <c r="R454" s="212"/>
      <c r="S454" s="212"/>
      <c r="T454" s="212"/>
      <c r="U454" s="212"/>
      <c r="V454" s="212"/>
      <c r="W454" s="212"/>
      <c r="X454" s="212"/>
      <c r="Y454" s="212"/>
      <c r="Z454" s="212"/>
      <c r="AA454" s="218"/>
      <c r="AB454" s="212"/>
      <c r="AC454" s="212"/>
      <c r="AD454" s="212"/>
      <c r="AE454" s="212"/>
      <c r="AF454" s="216"/>
    </row>
    <row r="455" spans="2:32" x14ac:dyDescent="0.3">
      <c r="B455" s="352">
        <v>7100.24</v>
      </c>
      <c r="C455" s="212">
        <v>26</v>
      </c>
      <c r="D455" s="212">
        <v>2800</v>
      </c>
      <c r="E455" s="353">
        <v>179.96769481938469</v>
      </c>
      <c r="F455" s="212">
        <v>44</v>
      </c>
      <c r="G455" s="212" t="s">
        <v>461</v>
      </c>
      <c r="H455" s="354">
        <v>6009.0299743642463</v>
      </c>
      <c r="J455" s="218"/>
      <c r="K455" s="212"/>
      <c r="L455" s="212"/>
      <c r="M455" s="212"/>
      <c r="N455" s="212"/>
      <c r="O455" s="212"/>
      <c r="P455" s="212"/>
      <c r="Q455" s="212"/>
      <c r="R455" s="212"/>
      <c r="S455" s="212"/>
      <c r="T455" s="212"/>
      <c r="U455" s="212"/>
      <c r="V455" s="212"/>
      <c r="W455" s="212"/>
      <c r="X455" s="212"/>
      <c r="Y455" s="212"/>
      <c r="Z455" s="212"/>
      <c r="AA455" s="218"/>
      <c r="AB455" s="212"/>
      <c r="AC455" s="212"/>
      <c r="AD455" s="212"/>
      <c r="AE455" s="212"/>
      <c r="AF455" s="216"/>
    </row>
    <row r="456" spans="2:32" x14ac:dyDescent="0.3">
      <c r="B456" s="352">
        <v>12557.89</v>
      </c>
      <c r="C456" s="212">
        <v>35</v>
      </c>
      <c r="D456" s="212">
        <v>2800</v>
      </c>
      <c r="E456" s="353">
        <v>237.74415492008632</v>
      </c>
      <c r="F456" s="212">
        <v>35</v>
      </c>
      <c r="G456" s="212" t="s">
        <v>461</v>
      </c>
      <c r="H456" s="354">
        <v>11576.424426916352</v>
      </c>
      <c r="J456" s="218"/>
      <c r="K456" s="212"/>
      <c r="L456" s="212"/>
      <c r="M456" s="212"/>
      <c r="N456" s="212"/>
      <c r="O456" s="212"/>
      <c r="P456" s="212"/>
      <c r="Q456" s="212"/>
      <c r="R456" s="212"/>
      <c r="S456" s="212"/>
      <c r="T456" s="212"/>
      <c r="U456" s="212"/>
      <c r="V456" s="212"/>
      <c r="W456" s="212"/>
      <c r="X456" s="212"/>
      <c r="Y456" s="212"/>
      <c r="Z456" s="212"/>
      <c r="AA456" s="218"/>
      <c r="AB456" s="212"/>
      <c r="AC456" s="212"/>
      <c r="AD456" s="212"/>
      <c r="AE456" s="212"/>
      <c r="AF456" s="216"/>
    </row>
    <row r="457" spans="2:32" x14ac:dyDescent="0.3">
      <c r="B457" s="352">
        <v>4434.45</v>
      </c>
      <c r="C457" s="212">
        <v>34</v>
      </c>
      <c r="D457" s="212">
        <v>1050</v>
      </c>
      <c r="E457" s="353">
        <v>84.181525788936767</v>
      </c>
      <c r="F457" s="212">
        <v>36</v>
      </c>
      <c r="G457" s="212" t="s">
        <v>461</v>
      </c>
      <c r="H457" s="354">
        <v>3506.8979175552354</v>
      </c>
      <c r="J457" s="218"/>
      <c r="K457" s="212"/>
      <c r="L457" s="212"/>
      <c r="M457" s="212"/>
      <c r="N457" s="212"/>
      <c r="O457" s="212"/>
      <c r="P457" s="212"/>
      <c r="Q457" s="212"/>
      <c r="R457" s="212"/>
      <c r="S457" s="212"/>
      <c r="T457" s="212"/>
      <c r="U457" s="212"/>
      <c r="V457" s="212"/>
      <c r="W457" s="212"/>
      <c r="X457" s="212"/>
      <c r="Y457" s="212"/>
      <c r="Z457" s="212"/>
      <c r="AA457" s="218"/>
      <c r="AB457" s="212"/>
      <c r="AC457" s="212"/>
      <c r="AD457" s="212"/>
      <c r="AE457" s="212"/>
      <c r="AF457" s="216"/>
    </row>
    <row r="458" spans="2:32" x14ac:dyDescent="0.3">
      <c r="B458" s="352">
        <v>4053.37</v>
      </c>
      <c r="C458" s="212">
        <v>22</v>
      </c>
      <c r="D458" s="212">
        <v>1925</v>
      </c>
      <c r="E458" s="353">
        <v>117.86719189070031</v>
      </c>
      <c r="F458" s="212">
        <v>50</v>
      </c>
      <c r="G458" s="212" t="s">
        <v>461</v>
      </c>
      <c r="H458" s="354">
        <v>2869.1604954125323</v>
      </c>
      <c r="J458" s="218"/>
      <c r="K458" s="212"/>
      <c r="L458" s="212"/>
      <c r="M458" s="212"/>
      <c r="N458" s="212"/>
      <c r="O458" s="212"/>
      <c r="P458" s="212"/>
      <c r="Q458" s="212"/>
      <c r="R458" s="212"/>
      <c r="S458" s="212"/>
      <c r="T458" s="212"/>
      <c r="U458" s="212"/>
      <c r="V458" s="212"/>
      <c r="W458" s="212"/>
      <c r="X458" s="212"/>
      <c r="Y458" s="212"/>
      <c r="Z458" s="212"/>
      <c r="AA458" s="218"/>
      <c r="AB458" s="212"/>
      <c r="AC458" s="212"/>
      <c r="AD458" s="212"/>
      <c r="AE458" s="212"/>
      <c r="AF458" s="216"/>
    </row>
    <row r="459" spans="2:32" x14ac:dyDescent="0.3">
      <c r="B459" s="352">
        <v>4919.18</v>
      </c>
      <c r="C459" s="212">
        <v>29</v>
      </c>
      <c r="D459" s="212">
        <v>1750</v>
      </c>
      <c r="E459" s="353">
        <v>125.41211229209794</v>
      </c>
      <c r="F459" s="212">
        <v>41</v>
      </c>
      <c r="G459" s="212" t="s">
        <v>461</v>
      </c>
      <c r="H459" s="354">
        <v>3905.9254276953734</v>
      </c>
      <c r="J459" s="218"/>
      <c r="K459" s="212"/>
      <c r="L459" s="212"/>
      <c r="M459" s="212"/>
      <c r="N459" s="212"/>
      <c r="O459" s="212"/>
      <c r="P459" s="212"/>
      <c r="Q459" s="212"/>
      <c r="R459" s="212"/>
      <c r="S459" s="212"/>
      <c r="T459" s="212"/>
      <c r="U459" s="212"/>
      <c r="V459" s="212"/>
      <c r="W459" s="212"/>
      <c r="X459" s="212"/>
      <c r="Y459" s="212"/>
      <c r="Z459" s="212"/>
      <c r="AA459" s="218"/>
      <c r="AB459" s="212"/>
      <c r="AC459" s="212"/>
      <c r="AD459" s="212"/>
      <c r="AE459" s="212"/>
      <c r="AF459" s="216"/>
    </row>
    <row r="460" spans="2:32" x14ac:dyDescent="0.3">
      <c r="B460" s="352">
        <v>7657.49</v>
      </c>
      <c r="C460" s="212">
        <v>26</v>
      </c>
      <c r="D460" s="212">
        <v>2800</v>
      </c>
      <c r="E460" s="353">
        <v>197.96377969831761</v>
      </c>
      <c r="F460" s="212">
        <v>44</v>
      </c>
      <c r="G460" s="212" t="s">
        <v>461</v>
      </c>
      <c r="H460" s="354">
        <v>6654.2513780552608</v>
      </c>
      <c r="J460" s="218"/>
      <c r="K460" s="212"/>
      <c r="L460" s="212"/>
      <c r="M460" s="212"/>
      <c r="N460" s="212"/>
      <c r="O460" s="212"/>
      <c r="P460" s="212"/>
      <c r="Q460" s="212"/>
      <c r="R460" s="212"/>
      <c r="S460" s="212"/>
      <c r="T460" s="212"/>
      <c r="U460" s="212"/>
      <c r="V460" s="212"/>
      <c r="W460" s="212"/>
      <c r="X460" s="212"/>
      <c r="Y460" s="212"/>
      <c r="Z460" s="212"/>
      <c r="AA460" s="218"/>
      <c r="AB460" s="212"/>
      <c r="AC460" s="212"/>
      <c r="AD460" s="212"/>
      <c r="AE460" s="212"/>
      <c r="AF460" s="216"/>
    </row>
    <row r="461" spans="2:32" x14ac:dyDescent="0.3">
      <c r="B461" s="352">
        <v>6126.91</v>
      </c>
      <c r="C461" s="212">
        <v>24</v>
      </c>
      <c r="D461" s="212">
        <v>2945.4785499999998</v>
      </c>
      <c r="E461" s="353">
        <v>185.33269065902329</v>
      </c>
      <c r="F461" s="212">
        <v>36</v>
      </c>
      <c r="G461" s="212" t="s">
        <v>469</v>
      </c>
      <c r="H461" s="354">
        <v>5310.454692160296</v>
      </c>
      <c r="J461" s="218"/>
      <c r="K461" s="212"/>
      <c r="L461" s="212"/>
      <c r="M461" s="212"/>
      <c r="N461" s="212"/>
      <c r="O461" s="212"/>
      <c r="P461" s="212"/>
      <c r="Q461" s="212"/>
      <c r="R461" s="212"/>
      <c r="S461" s="212"/>
      <c r="T461" s="212"/>
      <c r="U461" s="212"/>
      <c r="V461" s="212"/>
      <c r="W461" s="212"/>
      <c r="X461" s="212"/>
      <c r="Y461" s="212"/>
      <c r="Z461" s="212"/>
      <c r="AA461" s="218"/>
      <c r="AB461" s="212"/>
      <c r="AC461" s="212"/>
      <c r="AD461" s="212"/>
      <c r="AE461" s="212"/>
      <c r="AF461" s="216"/>
    </row>
    <row r="462" spans="2:32" x14ac:dyDescent="0.3">
      <c r="B462" s="352">
        <v>3250.29</v>
      </c>
      <c r="C462" s="212">
        <v>23</v>
      </c>
      <c r="D462" s="212">
        <v>1050</v>
      </c>
      <c r="E462" s="353">
        <v>61.094361959400487</v>
      </c>
      <c r="F462" s="212">
        <v>50</v>
      </c>
      <c r="G462" s="212" t="s">
        <v>469</v>
      </c>
      <c r="H462" s="354">
        <v>2146.9391843719241</v>
      </c>
      <c r="J462" s="218"/>
      <c r="K462" s="212"/>
      <c r="L462" s="212"/>
      <c r="M462" s="212"/>
      <c r="N462" s="212"/>
      <c r="O462" s="212"/>
      <c r="P462" s="212"/>
      <c r="Q462" s="212"/>
      <c r="R462" s="212"/>
      <c r="S462" s="212"/>
      <c r="T462" s="212"/>
      <c r="U462" s="212"/>
      <c r="V462" s="212"/>
      <c r="W462" s="212"/>
      <c r="X462" s="212"/>
      <c r="Y462" s="212"/>
      <c r="Z462" s="212"/>
      <c r="AA462" s="218"/>
      <c r="AB462" s="212"/>
      <c r="AC462" s="212"/>
      <c r="AD462" s="212"/>
      <c r="AE462" s="212"/>
      <c r="AF462" s="216"/>
    </row>
    <row r="463" spans="2:32" x14ac:dyDescent="0.3">
      <c r="B463" s="352">
        <v>15683.27</v>
      </c>
      <c r="C463" s="212">
        <v>31</v>
      </c>
      <c r="D463" s="212">
        <v>4600.8549999999996</v>
      </c>
      <c r="E463" s="353">
        <v>335.27515798271423</v>
      </c>
      <c r="F463" s="212">
        <v>44</v>
      </c>
      <c r="G463" s="212" t="s">
        <v>461</v>
      </c>
      <c r="H463" s="354">
        <v>14555.447098623092</v>
      </c>
      <c r="J463" s="218"/>
      <c r="K463" s="212"/>
      <c r="L463" s="212"/>
      <c r="M463" s="212"/>
      <c r="N463" s="212"/>
      <c r="O463" s="212"/>
      <c r="P463" s="212"/>
      <c r="Q463" s="212"/>
      <c r="R463" s="212"/>
      <c r="S463" s="212"/>
      <c r="T463" s="212"/>
      <c r="U463" s="212"/>
      <c r="V463" s="212"/>
      <c r="W463" s="212"/>
      <c r="X463" s="212"/>
      <c r="Y463" s="212"/>
      <c r="Z463" s="212"/>
      <c r="AA463" s="218"/>
      <c r="AB463" s="212"/>
      <c r="AC463" s="212"/>
      <c r="AD463" s="212"/>
      <c r="AE463" s="212"/>
      <c r="AF463" s="216"/>
    </row>
    <row r="464" spans="2:32" x14ac:dyDescent="0.3">
      <c r="B464" s="352">
        <v>15431.95</v>
      </c>
      <c r="C464" s="212">
        <v>31</v>
      </c>
      <c r="D464" s="212">
        <v>2800</v>
      </c>
      <c r="E464" s="353">
        <v>184.70302822269048</v>
      </c>
      <c r="F464" s="212">
        <v>49</v>
      </c>
      <c r="G464" s="212" t="s">
        <v>461</v>
      </c>
      <c r="H464" s="354">
        <v>14139.282292680395</v>
      </c>
      <c r="J464" s="218"/>
      <c r="K464" s="212"/>
      <c r="L464" s="212"/>
      <c r="M464" s="212"/>
      <c r="N464" s="212"/>
      <c r="O464" s="212"/>
      <c r="P464" s="212"/>
      <c r="Q464" s="212"/>
      <c r="R464" s="212"/>
      <c r="S464" s="212"/>
      <c r="T464" s="212"/>
      <c r="U464" s="212"/>
      <c r="V464" s="212"/>
      <c r="W464" s="212"/>
      <c r="X464" s="212"/>
      <c r="Y464" s="212"/>
      <c r="Z464" s="212"/>
      <c r="AA464" s="218"/>
      <c r="AB464" s="212"/>
      <c r="AC464" s="212"/>
      <c r="AD464" s="212"/>
      <c r="AE464" s="212"/>
      <c r="AF464" s="216"/>
    </row>
    <row r="465" spans="2:32" x14ac:dyDescent="0.3">
      <c r="B465" s="352">
        <v>12671.1</v>
      </c>
      <c r="C465" s="212">
        <v>29</v>
      </c>
      <c r="D465" s="212">
        <v>4550</v>
      </c>
      <c r="E465" s="353">
        <v>353.96689637582779</v>
      </c>
      <c r="F465" s="212">
        <v>46</v>
      </c>
      <c r="G465" s="212" t="s">
        <v>461</v>
      </c>
      <c r="H465" s="354">
        <v>11543.784653589682</v>
      </c>
      <c r="J465" s="218"/>
      <c r="K465" s="212"/>
      <c r="L465" s="212"/>
      <c r="M465" s="212"/>
      <c r="N465" s="212"/>
      <c r="O465" s="212"/>
      <c r="P465" s="212"/>
      <c r="Q465" s="212"/>
      <c r="R465" s="212"/>
      <c r="S465" s="212"/>
      <c r="T465" s="212"/>
      <c r="U465" s="212"/>
      <c r="V465" s="212"/>
      <c r="W465" s="212"/>
      <c r="X465" s="212"/>
      <c r="Y465" s="212"/>
      <c r="Z465" s="212"/>
      <c r="AA465" s="218"/>
      <c r="AB465" s="212"/>
      <c r="AC465" s="212"/>
      <c r="AD465" s="212"/>
      <c r="AE465" s="212"/>
      <c r="AF465" s="216"/>
    </row>
    <row r="466" spans="2:32" x14ac:dyDescent="0.3">
      <c r="B466" s="352">
        <v>7070.29</v>
      </c>
      <c r="C466" s="212">
        <v>24</v>
      </c>
      <c r="D466" s="212">
        <v>2800</v>
      </c>
      <c r="E466" s="353">
        <v>193.79626876947799</v>
      </c>
      <c r="F466" s="212">
        <v>46</v>
      </c>
      <c r="G466" s="212" t="s">
        <v>461</v>
      </c>
      <c r="H466" s="354">
        <v>5983.4763963493842</v>
      </c>
      <c r="J466" s="218"/>
      <c r="K466" s="212"/>
      <c r="L466" s="212"/>
      <c r="M466" s="212"/>
      <c r="N466" s="212"/>
      <c r="O466" s="212"/>
      <c r="P466" s="212"/>
      <c r="Q466" s="212"/>
      <c r="R466" s="212"/>
      <c r="S466" s="212"/>
      <c r="T466" s="212"/>
      <c r="U466" s="212"/>
      <c r="V466" s="212"/>
      <c r="W466" s="212"/>
      <c r="X466" s="212"/>
      <c r="Y466" s="212"/>
      <c r="Z466" s="212"/>
      <c r="AA466" s="218"/>
      <c r="AB466" s="212"/>
      <c r="AC466" s="212"/>
      <c r="AD466" s="212"/>
      <c r="AE466" s="212"/>
      <c r="AF466" s="216"/>
    </row>
    <row r="467" spans="2:32" x14ac:dyDescent="0.3">
      <c r="B467" s="352">
        <v>1623.33</v>
      </c>
      <c r="C467" s="212">
        <v>29</v>
      </c>
      <c r="D467" s="212">
        <v>175</v>
      </c>
      <c r="E467" s="353">
        <v>20.695622979940993</v>
      </c>
      <c r="F467" s="212">
        <v>50</v>
      </c>
      <c r="G467" s="212" t="s">
        <v>469</v>
      </c>
      <c r="H467" s="354">
        <v>1013.5154923362252</v>
      </c>
      <c r="J467" s="218"/>
      <c r="K467" s="212"/>
      <c r="L467" s="212"/>
      <c r="M467" s="212"/>
      <c r="N467" s="212"/>
      <c r="O467" s="212"/>
      <c r="P467" s="212"/>
      <c r="Q467" s="212"/>
      <c r="R467" s="212"/>
      <c r="S467" s="212"/>
      <c r="T467" s="212"/>
      <c r="U467" s="212"/>
      <c r="V467" s="212"/>
      <c r="W467" s="212"/>
      <c r="X467" s="212"/>
      <c r="Y467" s="212"/>
      <c r="Z467" s="212"/>
      <c r="AA467" s="218"/>
      <c r="AB467" s="212"/>
      <c r="AC467" s="212"/>
      <c r="AD467" s="212"/>
      <c r="AE467" s="212"/>
      <c r="AF467" s="216"/>
    </row>
    <row r="468" spans="2:32" x14ac:dyDescent="0.3">
      <c r="B468" s="352">
        <v>4872.3100000000004</v>
      </c>
      <c r="C468" s="212">
        <v>25</v>
      </c>
      <c r="D468" s="212">
        <v>1925</v>
      </c>
      <c r="E468" s="353">
        <v>122.42543477586636</v>
      </c>
      <c r="F468" s="212">
        <v>50</v>
      </c>
      <c r="G468" s="212" t="s">
        <v>469</v>
      </c>
      <c r="H468" s="354">
        <v>3871.8877243451234</v>
      </c>
      <c r="J468" s="218"/>
      <c r="K468" s="212"/>
      <c r="L468" s="212"/>
      <c r="M468" s="212"/>
      <c r="N468" s="212"/>
      <c r="O468" s="212"/>
      <c r="P468" s="212"/>
      <c r="Q468" s="212"/>
      <c r="R468" s="212"/>
      <c r="S468" s="212"/>
      <c r="T468" s="212"/>
      <c r="U468" s="212"/>
      <c r="V468" s="212"/>
      <c r="W468" s="212"/>
      <c r="X468" s="212"/>
      <c r="Y468" s="212"/>
      <c r="Z468" s="212"/>
      <c r="AA468" s="218"/>
      <c r="AB468" s="212"/>
      <c r="AC468" s="212"/>
      <c r="AD468" s="212"/>
      <c r="AE468" s="212"/>
      <c r="AF468" s="216"/>
    </row>
    <row r="469" spans="2:32" x14ac:dyDescent="0.3">
      <c r="B469" s="352">
        <v>36847.78</v>
      </c>
      <c r="C469" s="212">
        <v>53</v>
      </c>
      <c r="D469" s="212">
        <v>1400</v>
      </c>
      <c r="E469" s="353">
        <v>469.24003664544784</v>
      </c>
      <c r="F469" s="212">
        <v>32</v>
      </c>
      <c r="G469" s="212" t="s">
        <v>469</v>
      </c>
      <c r="H469" s="354">
        <v>36622.354481976668</v>
      </c>
      <c r="J469" s="218"/>
      <c r="K469" s="212"/>
      <c r="L469" s="212"/>
      <c r="M469" s="212"/>
      <c r="N469" s="212"/>
      <c r="O469" s="212"/>
      <c r="P469" s="212"/>
      <c r="Q469" s="212"/>
      <c r="R469" s="212"/>
      <c r="S469" s="212"/>
      <c r="T469" s="212"/>
      <c r="U469" s="212"/>
      <c r="V469" s="212"/>
      <c r="W469" s="212"/>
      <c r="X469" s="212"/>
      <c r="Y469" s="212"/>
      <c r="Z469" s="212"/>
      <c r="AA469" s="218"/>
      <c r="AB469" s="212"/>
      <c r="AC469" s="212"/>
      <c r="AD469" s="212"/>
      <c r="AE469" s="212"/>
      <c r="AF469" s="216"/>
    </row>
    <row r="470" spans="2:32" x14ac:dyDescent="0.3">
      <c r="B470" s="352">
        <v>14496.14</v>
      </c>
      <c r="C470" s="212">
        <v>32</v>
      </c>
      <c r="D470" s="212">
        <v>2800</v>
      </c>
      <c r="E470" s="353">
        <v>187.54435357857321</v>
      </c>
      <c r="F470" s="212">
        <v>38</v>
      </c>
      <c r="G470" s="212" t="s">
        <v>461</v>
      </c>
      <c r="H470" s="354">
        <v>13372.138168864547</v>
      </c>
      <c r="J470" s="218"/>
      <c r="K470" s="212"/>
      <c r="L470" s="212"/>
      <c r="M470" s="212"/>
      <c r="N470" s="212"/>
      <c r="O470" s="212"/>
      <c r="P470" s="212"/>
      <c r="Q470" s="212"/>
      <c r="R470" s="212"/>
      <c r="S470" s="212"/>
      <c r="T470" s="212"/>
      <c r="U470" s="212"/>
      <c r="V470" s="212"/>
      <c r="W470" s="212"/>
      <c r="X470" s="212"/>
      <c r="Y470" s="212"/>
      <c r="Z470" s="212"/>
      <c r="AA470" s="218"/>
      <c r="AB470" s="212"/>
      <c r="AC470" s="212"/>
      <c r="AD470" s="212"/>
      <c r="AE470" s="212"/>
      <c r="AF470" s="216"/>
    </row>
    <row r="471" spans="2:32" x14ac:dyDescent="0.3">
      <c r="B471" s="352">
        <v>5865.29</v>
      </c>
      <c r="C471" s="212">
        <v>31</v>
      </c>
      <c r="D471" s="212">
        <v>1050</v>
      </c>
      <c r="E471" s="353">
        <v>69.263635583508943</v>
      </c>
      <c r="F471" s="212">
        <v>49</v>
      </c>
      <c r="G471" s="212" t="s">
        <v>461</v>
      </c>
      <c r="H471" s="354">
        <v>4611.3868517424407</v>
      </c>
      <c r="J471" s="218"/>
      <c r="K471" s="212"/>
      <c r="L471" s="212"/>
      <c r="M471" s="212"/>
      <c r="N471" s="212"/>
      <c r="O471" s="212"/>
      <c r="P471" s="212"/>
      <c r="Q471" s="212"/>
      <c r="R471" s="212"/>
      <c r="S471" s="212"/>
      <c r="T471" s="212"/>
      <c r="U471" s="212"/>
      <c r="V471" s="212"/>
      <c r="W471" s="212"/>
      <c r="X471" s="212"/>
      <c r="Y471" s="212"/>
      <c r="Z471" s="212"/>
      <c r="AA471" s="218"/>
      <c r="AB471" s="212"/>
      <c r="AC471" s="212"/>
      <c r="AD471" s="212"/>
      <c r="AE471" s="212"/>
      <c r="AF471" s="216"/>
    </row>
    <row r="472" spans="2:32" x14ac:dyDescent="0.3">
      <c r="B472" s="352">
        <v>6457.16</v>
      </c>
      <c r="C472" s="212">
        <v>36</v>
      </c>
      <c r="D472" s="212">
        <v>1050</v>
      </c>
      <c r="E472" s="353">
        <v>101.56747722425214</v>
      </c>
      <c r="F472" s="212">
        <v>49</v>
      </c>
      <c r="G472" s="212" t="s">
        <v>461</v>
      </c>
      <c r="H472" s="354">
        <v>5379.4542551345103</v>
      </c>
      <c r="J472" s="218"/>
      <c r="K472" s="212"/>
      <c r="L472" s="212"/>
      <c r="M472" s="212"/>
      <c r="N472" s="212"/>
      <c r="O472" s="212"/>
      <c r="P472" s="212"/>
      <c r="Q472" s="212"/>
      <c r="R472" s="212"/>
      <c r="S472" s="212"/>
      <c r="T472" s="212"/>
      <c r="U472" s="212"/>
      <c r="V472" s="212"/>
      <c r="W472" s="212"/>
      <c r="X472" s="212"/>
      <c r="Y472" s="212"/>
      <c r="Z472" s="212"/>
      <c r="AA472" s="218"/>
      <c r="AB472" s="212"/>
      <c r="AC472" s="212"/>
      <c r="AD472" s="212"/>
      <c r="AE472" s="212"/>
      <c r="AF472" s="216"/>
    </row>
    <row r="473" spans="2:32" x14ac:dyDescent="0.3">
      <c r="B473" s="352">
        <v>3409.35</v>
      </c>
      <c r="C473" s="212">
        <v>25</v>
      </c>
      <c r="D473" s="212">
        <v>1050</v>
      </c>
      <c r="E473" s="353">
        <v>64.291113233361159</v>
      </c>
      <c r="F473" s="212">
        <v>45</v>
      </c>
      <c r="G473" s="212" t="s">
        <v>461</v>
      </c>
      <c r="H473" s="354">
        <v>2304.232283453086</v>
      </c>
      <c r="J473" s="218"/>
      <c r="K473" s="212"/>
      <c r="L473" s="212"/>
      <c r="M473" s="212"/>
      <c r="N473" s="212"/>
      <c r="O473" s="212"/>
      <c r="P473" s="212"/>
      <c r="Q473" s="212"/>
      <c r="R473" s="212"/>
      <c r="S473" s="212"/>
      <c r="T473" s="212"/>
      <c r="U473" s="212"/>
      <c r="V473" s="212"/>
      <c r="W473" s="212"/>
      <c r="X473" s="212"/>
      <c r="Y473" s="212"/>
      <c r="Z473" s="212"/>
      <c r="AA473" s="218"/>
      <c r="AB473" s="212"/>
      <c r="AC473" s="212"/>
      <c r="AD473" s="212"/>
      <c r="AE473" s="212"/>
      <c r="AF473" s="216"/>
    </row>
    <row r="474" spans="2:32" x14ac:dyDescent="0.3">
      <c r="B474" s="352">
        <v>10180.57</v>
      </c>
      <c r="C474" s="212">
        <v>29</v>
      </c>
      <c r="D474" s="212">
        <v>2800</v>
      </c>
      <c r="E474" s="353">
        <v>206.2987353742366</v>
      </c>
      <c r="F474" s="212">
        <v>50</v>
      </c>
      <c r="G474" s="212" t="s">
        <v>461</v>
      </c>
      <c r="H474" s="354">
        <v>9007.0724524246107</v>
      </c>
      <c r="J474" s="218"/>
      <c r="K474" s="212"/>
      <c r="L474" s="212"/>
      <c r="M474" s="212"/>
      <c r="N474" s="212"/>
      <c r="O474" s="212"/>
      <c r="P474" s="212"/>
      <c r="Q474" s="212"/>
      <c r="R474" s="212"/>
      <c r="S474" s="212"/>
      <c r="T474" s="212"/>
      <c r="U474" s="212"/>
      <c r="V474" s="212"/>
      <c r="W474" s="212"/>
      <c r="X474" s="212"/>
      <c r="Y474" s="212"/>
      <c r="Z474" s="212"/>
      <c r="AA474" s="218"/>
      <c r="AB474" s="212"/>
      <c r="AC474" s="212"/>
      <c r="AD474" s="212"/>
      <c r="AE474" s="212"/>
      <c r="AF474" s="216"/>
    </row>
    <row r="475" spans="2:32" x14ac:dyDescent="0.3">
      <c r="B475" s="352">
        <v>27651.51</v>
      </c>
      <c r="C475" s="212">
        <v>47</v>
      </c>
      <c r="D475" s="212">
        <v>2800</v>
      </c>
      <c r="E475" s="353">
        <v>679.07596021398774</v>
      </c>
      <c r="F475" s="212">
        <v>23</v>
      </c>
      <c r="G475" s="212" t="s">
        <v>461</v>
      </c>
      <c r="H475" s="354">
        <v>26711.771732680252</v>
      </c>
      <c r="J475" s="218"/>
      <c r="K475" s="212"/>
      <c r="L475" s="212"/>
      <c r="M475" s="212"/>
      <c r="N475" s="212"/>
      <c r="O475" s="212"/>
      <c r="P475" s="212"/>
      <c r="Q475" s="212"/>
      <c r="R475" s="212"/>
      <c r="S475" s="212"/>
      <c r="T475" s="212"/>
      <c r="U475" s="212"/>
      <c r="V475" s="212"/>
      <c r="W475" s="212"/>
      <c r="X475" s="212"/>
      <c r="Y475" s="212"/>
      <c r="Z475" s="212"/>
      <c r="AA475" s="218"/>
      <c r="AB475" s="212"/>
      <c r="AC475" s="212"/>
      <c r="AD475" s="212"/>
      <c r="AE475" s="212"/>
      <c r="AF475" s="216"/>
    </row>
    <row r="476" spans="2:32" x14ac:dyDescent="0.3">
      <c r="B476" s="352">
        <v>14099.49</v>
      </c>
      <c r="C476" s="212">
        <v>38</v>
      </c>
      <c r="D476" s="212">
        <v>1400</v>
      </c>
      <c r="E476" s="353">
        <v>377.56770410096379</v>
      </c>
      <c r="F476" s="212">
        <v>37</v>
      </c>
      <c r="G476" s="212" t="s">
        <v>461</v>
      </c>
      <c r="H476" s="354">
        <v>13448.686748094777</v>
      </c>
      <c r="J476" s="218"/>
      <c r="K476" s="212"/>
      <c r="L476" s="212"/>
      <c r="M476" s="212"/>
      <c r="N476" s="212"/>
      <c r="O476" s="212"/>
      <c r="P476" s="212"/>
      <c r="Q476" s="212"/>
      <c r="R476" s="212"/>
      <c r="S476" s="212"/>
      <c r="T476" s="212"/>
      <c r="U476" s="212"/>
      <c r="V476" s="212"/>
      <c r="W476" s="212"/>
      <c r="X476" s="212"/>
      <c r="Y476" s="212"/>
      <c r="Z476" s="212"/>
      <c r="AA476" s="218"/>
      <c r="AB476" s="212"/>
      <c r="AC476" s="212"/>
      <c r="AD476" s="212"/>
      <c r="AE476" s="212"/>
      <c r="AF476" s="216"/>
    </row>
    <row r="477" spans="2:32" x14ac:dyDescent="0.3">
      <c r="B477" s="352">
        <v>2705.53</v>
      </c>
      <c r="C477" s="212">
        <v>29</v>
      </c>
      <c r="D477" s="212">
        <v>1050</v>
      </c>
      <c r="E477" s="353">
        <v>119.55173321302793</v>
      </c>
      <c r="F477" s="212">
        <v>50</v>
      </c>
      <c r="G477" s="212" t="s">
        <v>461</v>
      </c>
      <c r="H477" s="354">
        <v>1817.2529280878152</v>
      </c>
      <c r="J477" s="218"/>
      <c r="K477" s="212"/>
      <c r="L477" s="212"/>
      <c r="M477" s="212"/>
      <c r="N477" s="212"/>
      <c r="O477" s="212"/>
      <c r="P477" s="212"/>
      <c r="Q477" s="212"/>
      <c r="R477" s="212"/>
      <c r="S477" s="212"/>
      <c r="T477" s="212"/>
      <c r="U477" s="212"/>
      <c r="V477" s="212"/>
      <c r="W477" s="212"/>
      <c r="X477" s="212"/>
      <c r="Y477" s="212"/>
      <c r="Z477" s="212"/>
      <c r="AA477" s="218"/>
      <c r="AB477" s="212"/>
      <c r="AC477" s="212"/>
      <c r="AD477" s="212"/>
      <c r="AE477" s="212"/>
      <c r="AF477" s="216"/>
    </row>
    <row r="478" spans="2:32" x14ac:dyDescent="0.3">
      <c r="B478" s="352">
        <v>2101.4899999999998</v>
      </c>
      <c r="C478" s="212">
        <v>33</v>
      </c>
      <c r="D478" s="212">
        <v>175</v>
      </c>
      <c r="E478" s="353">
        <v>22.111433596534702</v>
      </c>
      <c r="F478" s="212">
        <v>50</v>
      </c>
      <c r="G478" s="212" t="s">
        <v>461</v>
      </c>
      <c r="H478" s="354">
        <v>1282.1354691724553</v>
      </c>
      <c r="J478" s="218"/>
      <c r="K478" s="212"/>
      <c r="L478" s="212"/>
      <c r="M478" s="212"/>
      <c r="N478" s="212"/>
      <c r="O478" s="212"/>
      <c r="P478" s="212"/>
      <c r="Q478" s="212"/>
      <c r="R478" s="212"/>
      <c r="S478" s="212"/>
      <c r="T478" s="212"/>
      <c r="U478" s="212"/>
      <c r="V478" s="212"/>
      <c r="W478" s="212"/>
      <c r="X478" s="212"/>
      <c r="Y478" s="212"/>
      <c r="Z478" s="212"/>
      <c r="AA478" s="218"/>
      <c r="AB478" s="212"/>
      <c r="AC478" s="212"/>
      <c r="AD478" s="212"/>
      <c r="AE478" s="212"/>
      <c r="AF478" s="216"/>
    </row>
    <row r="479" spans="2:32" x14ac:dyDescent="0.3">
      <c r="B479" s="352">
        <v>15924.36</v>
      </c>
      <c r="C479" s="212">
        <v>33</v>
      </c>
      <c r="D479" s="212">
        <v>2800</v>
      </c>
      <c r="E479" s="353">
        <v>421.72864641127978</v>
      </c>
      <c r="F479" s="212">
        <v>50</v>
      </c>
      <c r="G479" s="212" t="s">
        <v>469</v>
      </c>
      <c r="H479" s="354">
        <v>15415.524070645328</v>
      </c>
      <c r="J479" s="218"/>
      <c r="K479" s="212"/>
      <c r="L479" s="212"/>
      <c r="M479" s="212"/>
      <c r="N479" s="212"/>
      <c r="O479" s="212"/>
      <c r="P479" s="212"/>
      <c r="Q479" s="212"/>
      <c r="R479" s="212"/>
      <c r="S479" s="212"/>
      <c r="T479" s="212"/>
      <c r="U479" s="212"/>
      <c r="V479" s="212"/>
      <c r="W479" s="212"/>
      <c r="X479" s="212"/>
      <c r="Y479" s="212"/>
      <c r="Z479" s="212"/>
      <c r="AA479" s="218"/>
      <c r="AB479" s="212"/>
      <c r="AC479" s="212"/>
      <c r="AD479" s="212"/>
      <c r="AE479" s="212"/>
      <c r="AF479" s="216"/>
    </row>
    <row r="480" spans="2:32" x14ac:dyDescent="0.3">
      <c r="B480" s="352">
        <v>10942.96</v>
      </c>
      <c r="C480" s="212">
        <v>48</v>
      </c>
      <c r="D480" s="212">
        <v>1050</v>
      </c>
      <c r="E480" s="353">
        <v>284.12787893413918</v>
      </c>
      <c r="F480" s="212">
        <v>22</v>
      </c>
      <c r="G480" s="212" t="s">
        <v>469</v>
      </c>
      <c r="H480" s="354">
        <v>10810.014230416695</v>
      </c>
      <c r="J480" s="218"/>
      <c r="K480" s="212"/>
      <c r="L480" s="212"/>
      <c r="M480" s="212"/>
      <c r="N480" s="212"/>
      <c r="O480" s="212"/>
      <c r="P480" s="212"/>
      <c r="Q480" s="212"/>
      <c r="R480" s="212"/>
      <c r="S480" s="212"/>
      <c r="T480" s="212"/>
      <c r="U480" s="212"/>
      <c r="V480" s="212"/>
      <c r="W480" s="212"/>
      <c r="X480" s="212"/>
      <c r="Y480" s="212"/>
      <c r="Z480" s="212"/>
      <c r="AA480" s="218"/>
      <c r="AB480" s="212"/>
      <c r="AC480" s="212"/>
      <c r="AD480" s="212"/>
      <c r="AE480" s="212"/>
      <c r="AF480" s="216"/>
    </row>
    <row r="481" spans="2:32" x14ac:dyDescent="0.3">
      <c r="B481" s="352">
        <v>10097.48</v>
      </c>
      <c r="C481" s="212">
        <v>33</v>
      </c>
      <c r="D481" s="212">
        <v>2800</v>
      </c>
      <c r="E481" s="353">
        <v>214.06541420014958</v>
      </c>
      <c r="F481" s="212">
        <v>32</v>
      </c>
      <c r="G481" s="212" t="s">
        <v>461</v>
      </c>
      <c r="H481" s="354">
        <v>9162.9027940246033</v>
      </c>
      <c r="J481" s="218"/>
      <c r="K481" s="212"/>
      <c r="L481" s="212"/>
      <c r="M481" s="212"/>
      <c r="N481" s="212"/>
      <c r="O481" s="212"/>
      <c r="P481" s="212"/>
      <c r="Q481" s="212"/>
      <c r="R481" s="212"/>
      <c r="S481" s="212"/>
      <c r="T481" s="212"/>
      <c r="U481" s="212"/>
      <c r="V481" s="212"/>
      <c r="W481" s="212"/>
      <c r="X481" s="212"/>
      <c r="Y481" s="212"/>
      <c r="Z481" s="212"/>
      <c r="AA481" s="218"/>
      <c r="AB481" s="212"/>
      <c r="AC481" s="212"/>
      <c r="AD481" s="212"/>
      <c r="AE481" s="212"/>
      <c r="AF481" s="216"/>
    </row>
    <row r="482" spans="2:32" x14ac:dyDescent="0.3">
      <c r="B482" s="352">
        <v>15086.23</v>
      </c>
      <c r="C482" s="212">
        <v>47</v>
      </c>
      <c r="D482" s="212">
        <v>1050</v>
      </c>
      <c r="E482" s="353">
        <v>492.04926597429306</v>
      </c>
      <c r="F482" s="212">
        <v>23</v>
      </c>
      <c r="G482" s="212" t="s">
        <v>461</v>
      </c>
      <c r="H482" s="354">
        <v>14315.405431105575</v>
      </c>
      <c r="J482" s="218"/>
      <c r="K482" s="212"/>
      <c r="L482" s="212"/>
      <c r="M482" s="212"/>
      <c r="N482" s="212"/>
      <c r="O482" s="212"/>
      <c r="P482" s="212"/>
      <c r="Q482" s="212"/>
      <c r="R482" s="212"/>
      <c r="S482" s="212"/>
      <c r="T482" s="212"/>
      <c r="U482" s="212"/>
      <c r="V482" s="212"/>
      <c r="W482" s="212"/>
      <c r="X482" s="212"/>
      <c r="Y482" s="212"/>
      <c r="Z482" s="212"/>
      <c r="AA482" s="218"/>
      <c r="AB482" s="212"/>
      <c r="AC482" s="212"/>
      <c r="AD482" s="212"/>
      <c r="AE482" s="212"/>
      <c r="AF482" s="216"/>
    </row>
    <row r="483" spans="2:32" x14ac:dyDescent="0.3">
      <c r="B483" s="352">
        <v>3203.07</v>
      </c>
      <c r="C483" s="212">
        <v>31</v>
      </c>
      <c r="D483" s="212">
        <v>1050</v>
      </c>
      <c r="E483" s="353">
        <v>74.236409420273688</v>
      </c>
      <c r="F483" s="212">
        <v>29</v>
      </c>
      <c r="G483" s="212" t="s">
        <v>469</v>
      </c>
      <c r="H483" s="354">
        <v>2596.8340392159625</v>
      </c>
      <c r="J483" s="218"/>
      <c r="K483" s="212"/>
      <c r="L483" s="212"/>
      <c r="M483" s="212"/>
      <c r="N483" s="212"/>
      <c r="O483" s="212"/>
      <c r="P483" s="212"/>
      <c r="Q483" s="212"/>
      <c r="R483" s="212"/>
      <c r="S483" s="212"/>
      <c r="T483" s="212"/>
      <c r="U483" s="212"/>
      <c r="V483" s="212"/>
      <c r="W483" s="212"/>
      <c r="X483" s="212"/>
      <c r="Y483" s="212"/>
      <c r="Z483" s="212"/>
      <c r="AA483" s="218"/>
      <c r="AB483" s="212"/>
      <c r="AC483" s="212"/>
      <c r="AD483" s="212"/>
      <c r="AE483" s="212"/>
      <c r="AF483" s="216"/>
    </row>
    <row r="484" spans="2:32" x14ac:dyDescent="0.3">
      <c r="B484" s="352">
        <v>2969.43</v>
      </c>
      <c r="C484" s="212">
        <v>27</v>
      </c>
      <c r="D484" s="212">
        <v>1050</v>
      </c>
      <c r="E484" s="353">
        <v>68.198256023348691</v>
      </c>
      <c r="F484" s="212">
        <v>48</v>
      </c>
      <c r="G484" s="212" t="s">
        <v>461</v>
      </c>
      <c r="H484" s="354">
        <v>1823.5067971855642</v>
      </c>
      <c r="J484" s="218"/>
      <c r="K484" s="212"/>
      <c r="L484" s="212"/>
      <c r="M484" s="212"/>
      <c r="N484" s="212"/>
      <c r="O484" s="212"/>
      <c r="P484" s="212"/>
      <c r="Q484" s="212"/>
      <c r="R484" s="212"/>
      <c r="S484" s="212"/>
      <c r="T484" s="212"/>
      <c r="U484" s="212"/>
      <c r="V484" s="212"/>
      <c r="W484" s="212"/>
      <c r="X484" s="212"/>
      <c r="Y484" s="212"/>
      <c r="Z484" s="212"/>
      <c r="AA484" s="218"/>
      <c r="AB484" s="212"/>
      <c r="AC484" s="212"/>
      <c r="AD484" s="212"/>
      <c r="AE484" s="212"/>
      <c r="AF484" s="216"/>
    </row>
    <row r="485" spans="2:32" x14ac:dyDescent="0.3">
      <c r="B485" s="352">
        <v>7253.53</v>
      </c>
      <c r="C485" s="212">
        <v>38</v>
      </c>
      <c r="D485" s="212">
        <v>1050</v>
      </c>
      <c r="E485" s="353">
        <v>89.153169146161247</v>
      </c>
      <c r="F485" s="212">
        <v>27</v>
      </c>
      <c r="G485" s="212" t="s">
        <v>461</v>
      </c>
      <c r="H485" s="354">
        <v>6364.4254975065833</v>
      </c>
      <c r="J485" s="218"/>
      <c r="K485" s="212"/>
      <c r="L485" s="212"/>
      <c r="M485" s="212"/>
      <c r="N485" s="212"/>
      <c r="O485" s="212"/>
      <c r="P485" s="212"/>
      <c r="Q485" s="212"/>
      <c r="R485" s="212"/>
      <c r="S485" s="212"/>
      <c r="T485" s="212"/>
      <c r="U485" s="212"/>
      <c r="V485" s="212"/>
      <c r="W485" s="212"/>
      <c r="X485" s="212"/>
      <c r="Y485" s="212"/>
      <c r="Z485" s="212"/>
      <c r="AA485" s="218"/>
      <c r="AB485" s="212"/>
      <c r="AC485" s="212"/>
      <c r="AD485" s="212"/>
      <c r="AE485" s="212"/>
      <c r="AF485" s="216"/>
    </row>
    <row r="486" spans="2:32" x14ac:dyDescent="0.3">
      <c r="B486" s="352">
        <v>7450.56</v>
      </c>
      <c r="C486" s="212">
        <v>26</v>
      </c>
      <c r="D486" s="212">
        <v>2800</v>
      </c>
      <c r="E486" s="353">
        <v>179.96769481938469</v>
      </c>
      <c r="F486" s="212">
        <v>49</v>
      </c>
      <c r="G486" s="212" t="s">
        <v>461</v>
      </c>
      <c r="H486" s="354">
        <v>6250.230803011078</v>
      </c>
      <c r="J486" s="218"/>
      <c r="K486" s="212"/>
      <c r="L486" s="212"/>
      <c r="M486" s="212"/>
      <c r="N486" s="212"/>
      <c r="O486" s="212"/>
      <c r="P486" s="212"/>
      <c r="Q486" s="212"/>
      <c r="R486" s="212"/>
      <c r="S486" s="212"/>
      <c r="T486" s="212"/>
      <c r="U486" s="212"/>
      <c r="V486" s="212"/>
      <c r="W486" s="212"/>
      <c r="X486" s="212"/>
      <c r="Y486" s="212"/>
      <c r="Z486" s="212"/>
      <c r="AA486" s="218"/>
      <c r="AB486" s="212"/>
      <c r="AC486" s="212"/>
      <c r="AD486" s="212"/>
      <c r="AE486" s="212"/>
      <c r="AF486" s="216"/>
    </row>
    <row r="487" spans="2:32" x14ac:dyDescent="0.3">
      <c r="B487" s="352">
        <v>3384.23</v>
      </c>
      <c r="C487" s="212">
        <v>30</v>
      </c>
      <c r="D487" s="212">
        <v>1050</v>
      </c>
      <c r="E487" s="353">
        <v>81.689116433114108</v>
      </c>
      <c r="F487" s="212">
        <v>45</v>
      </c>
      <c r="G487" s="212" t="s">
        <v>461</v>
      </c>
      <c r="H487" s="354">
        <v>2311.9334152073889</v>
      </c>
      <c r="J487" s="218"/>
      <c r="K487" s="212"/>
      <c r="L487" s="212"/>
      <c r="M487" s="212"/>
      <c r="N487" s="212"/>
      <c r="O487" s="212"/>
      <c r="P487" s="212"/>
      <c r="Q487" s="212"/>
      <c r="R487" s="212"/>
      <c r="S487" s="212"/>
      <c r="T487" s="212"/>
      <c r="U487" s="212"/>
      <c r="V487" s="212"/>
      <c r="W487" s="212"/>
      <c r="X487" s="212"/>
      <c r="Y487" s="212"/>
      <c r="Z487" s="212"/>
      <c r="AA487" s="218"/>
      <c r="AB487" s="212"/>
      <c r="AC487" s="212"/>
      <c r="AD487" s="212"/>
      <c r="AE487" s="212"/>
      <c r="AF487" s="216"/>
    </row>
    <row r="488" spans="2:32" x14ac:dyDescent="0.3">
      <c r="B488" s="352">
        <v>13182.59</v>
      </c>
      <c r="C488" s="212">
        <v>39</v>
      </c>
      <c r="D488" s="212">
        <v>1050</v>
      </c>
      <c r="E488" s="353">
        <v>234.41154276619895</v>
      </c>
      <c r="F488" s="212">
        <v>36</v>
      </c>
      <c r="G488" s="212" t="s">
        <v>461</v>
      </c>
      <c r="H488" s="354">
        <v>12472.600397877033</v>
      </c>
      <c r="J488" s="218"/>
      <c r="K488" s="212"/>
      <c r="L488" s="212"/>
      <c r="M488" s="212"/>
      <c r="N488" s="212"/>
      <c r="O488" s="212"/>
      <c r="P488" s="212"/>
      <c r="Q488" s="212"/>
      <c r="R488" s="212"/>
      <c r="S488" s="212"/>
      <c r="T488" s="212"/>
      <c r="U488" s="212"/>
      <c r="V488" s="212"/>
      <c r="W488" s="212"/>
      <c r="X488" s="212"/>
      <c r="Y488" s="212"/>
      <c r="Z488" s="212"/>
      <c r="AA488" s="218"/>
      <c r="AB488" s="212"/>
      <c r="AC488" s="212"/>
      <c r="AD488" s="212"/>
      <c r="AE488" s="212"/>
      <c r="AF488" s="216"/>
    </row>
    <row r="489" spans="2:32" x14ac:dyDescent="0.3">
      <c r="B489" s="352">
        <v>21629.01</v>
      </c>
      <c r="C489" s="212">
        <v>40</v>
      </c>
      <c r="D489" s="212">
        <v>2800</v>
      </c>
      <c r="E489" s="353">
        <v>371.9510284725738</v>
      </c>
      <c r="F489" s="212">
        <v>35</v>
      </c>
      <c r="G489" s="212" t="s">
        <v>461</v>
      </c>
      <c r="H489" s="354">
        <v>20680.309411371989</v>
      </c>
      <c r="J489" s="218"/>
      <c r="K489" s="212"/>
      <c r="L489" s="212"/>
      <c r="M489" s="212"/>
      <c r="N489" s="212"/>
      <c r="O489" s="212"/>
      <c r="P489" s="212"/>
      <c r="Q489" s="212"/>
      <c r="R489" s="212"/>
      <c r="S489" s="212"/>
      <c r="T489" s="212"/>
      <c r="U489" s="212"/>
      <c r="V489" s="212"/>
      <c r="W489" s="212"/>
      <c r="X489" s="212"/>
      <c r="Y489" s="212"/>
      <c r="Z489" s="212"/>
      <c r="AA489" s="218"/>
      <c r="AB489" s="212"/>
      <c r="AC489" s="212"/>
      <c r="AD489" s="212"/>
      <c r="AE489" s="212"/>
      <c r="AF489" s="216"/>
    </row>
    <row r="490" spans="2:32" x14ac:dyDescent="0.3">
      <c r="B490" s="352">
        <v>4716.34</v>
      </c>
      <c r="C490" s="212">
        <v>29</v>
      </c>
      <c r="D490" s="212">
        <v>1925</v>
      </c>
      <c r="E490" s="353">
        <v>178.15552400372789</v>
      </c>
      <c r="F490" s="212">
        <v>31</v>
      </c>
      <c r="G490" s="212" t="s">
        <v>461</v>
      </c>
      <c r="H490" s="354">
        <v>3966.5028498956881</v>
      </c>
      <c r="J490" s="218"/>
      <c r="K490" s="212"/>
      <c r="L490" s="212"/>
      <c r="M490" s="212"/>
      <c r="N490" s="212"/>
      <c r="O490" s="212"/>
      <c r="P490" s="212"/>
      <c r="Q490" s="212"/>
      <c r="R490" s="212"/>
      <c r="S490" s="212"/>
      <c r="T490" s="212"/>
      <c r="U490" s="212"/>
      <c r="V490" s="212"/>
      <c r="W490" s="212"/>
      <c r="X490" s="212"/>
      <c r="Y490" s="212"/>
      <c r="Z490" s="212"/>
      <c r="AA490" s="218"/>
      <c r="AB490" s="212"/>
      <c r="AC490" s="212"/>
      <c r="AD490" s="212"/>
      <c r="AE490" s="212"/>
      <c r="AF490" s="216"/>
    </row>
    <row r="491" spans="2:32" x14ac:dyDescent="0.3">
      <c r="B491" s="352">
        <v>17138.669999999998</v>
      </c>
      <c r="C491" s="212">
        <v>37</v>
      </c>
      <c r="D491" s="212">
        <v>2800</v>
      </c>
      <c r="E491" s="353">
        <v>269.94687888385107</v>
      </c>
      <c r="F491" s="212">
        <v>48</v>
      </c>
      <c r="G491" s="212" t="s">
        <v>461</v>
      </c>
      <c r="H491" s="354">
        <v>15989.149489057127</v>
      </c>
      <c r="J491" s="218"/>
      <c r="K491" s="212"/>
      <c r="L491" s="212"/>
      <c r="M491" s="212"/>
      <c r="N491" s="212"/>
      <c r="O491" s="212"/>
      <c r="P491" s="212"/>
      <c r="Q491" s="212"/>
      <c r="R491" s="212"/>
      <c r="S491" s="212"/>
      <c r="T491" s="212"/>
      <c r="U491" s="212"/>
      <c r="V491" s="212"/>
      <c r="W491" s="212"/>
      <c r="X491" s="212"/>
      <c r="Y491" s="212"/>
      <c r="Z491" s="212"/>
      <c r="AA491" s="218"/>
      <c r="AB491" s="212"/>
      <c r="AC491" s="212"/>
      <c r="AD491" s="212"/>
      <c r="AE491" s="212"/>
      <c r="AF491" s="216"/>
    </row>
    <row r="492" spans="2:32" x14ac:dyDescent="0.3">
      <c r="B492" s="352">
        <v>9858.3799999999992</v>
      </c>
      <c r="C492" s="212">
        <v>35</v>
      </c>
      <c r="D492" s="212">
        <v>1750</v>
      </c>
      <c r="E492" s="353">
        <v>163.44835956047638</v>
      </c>
      <c r="F492" s="212">
        <v>45</v>
      </c>
      <c r="G492" s="212" t="s">
        <v>461</v>
      </c>
      <c r="H492" s="354">
        <v>8810.4693108860738</v>
      </c>
      <c r="J492" s="218"/>
      <c r="K492" s="212"/>
      <c r="L492" s="212"/>
      <c r="M492" s="212"/>
      <c r="N492" s="212"/>
      <c r="O492" s="212"/>
      <c r="P492" s="212"/>
      <c r="Q492" s="212"/>
      <c r="R492" s="212"/>
      <c r="S492" s="212"/>
      <c r="T492" s="212"/>
      <c r="U492" s="212"/>
      <c r="V492" s="212"/>
      <c r="W492" s="212"/>
      <c r="X492" s="212"/>
      <c r="Y492" s="212"/>
      <c r="Z492" s="212"/>
      <c r="AA492" s="218"/>
      <c r="AB492" s="212"/>
      <c r="AC492" s="212"/>
      <c r="AD492" s="212"/>
      <c r="AE492" s="212"/>
      <c r="AF492" s="216"/>
    </row>
    <row r="493" spans="2:32" x14ac:dyDescent="0.3">
      <c r="B493" s="352">
        <v>39326.839999999997</v>
      </c>
      <c r="C493" s="212">
        <v>55</v>
      </c>
      <c r="D493" s="212">
        <v>1750</v>
      </c>
      <c r="E493" s="353">
        <v>713.77223937767917</v>
      </c>
      <c r="F493" s="212">
        <v>20</v>
      </c>
      <c r="G493" s="212" t="s">
        <v>461</v>
      </c>
      <c r="H493" s="354">
        <v>38255.478985212678</v>
      </c>
      <c r="J493" s="218"/>
      <c r="K493" s="212"/>
      <c r="L493" s="212"/>
      <c r="M493" s="212"/>
      <c r="N493" s="212"/>
      <c r="O493" s="212"/>
      <c r="P493" s="212"/>
      <c r="Q493" s="212"/>
      <c r="R493" s="212"/>
      <c r="S493" s="212"/>
      <c r="T493" s="212"/>
      <c r="U493" s="212"/>
      <c r="V493" s="212"/>
      <c r="W493" s="212"/>
      <c r="X493" s="212"/>
      <c r="Y493" s="212"/>
      <c r="Z493" s="212"/>
      <c r="AA493" s="218"/>
      <c r="AB493" s="212"/>
      <c r="AC493" s="212"/>
      <c r="AD493" s="212"/>
      <c r="AE493" s="212"/>
      <c r="AF493" s="216"/>
    </row>
    <row r="494" spans="2:32" x14ac:dyDescent="0.3">
      <c r="B494" s="352">
        <v>6963.52</v>
      </c>
      <c r="C494" s="212">
        <v>37</v>
      </c>
      <c r="D494" s="212">
        <v>1134.5617500000001</v>
      </c>
      <c r="E494" s="353">
        <v>120.32028440450242</v>
      </c>
      <c r="F494" s="212">
        <v>38</v>
      </c>
      <c r="G494" s="212" t="s">
        <v>461</v>
      </c>
      <c r="H494" s="354">
        <v>6048.5882389456983</v>
      </c>
      <c r="J494" s="218"/>
      <c r="K494" s="212"/>
      <c r="L494" s="212"/>
      <c r="M494" s="212"/>
      <c r="N494" s="212"/>
      <c r="O494" s="212"/>
      <c r="P494" s="212"/>
      <c r="Q494" s="212"/>
      <c r="R494" s="212"/>
      <c r="S494" s="212"/>
      <c r="T494" s="212"/>
      <c r="U494" s="212"/>
      <c r="V494" s="212"/>
      <c r="W494" s="212"/>
      <c r="X494" s="212"/>
      <c r="Y494" s="212"/>
      <c r="Z494" s="212"/>
      <c r="AA494" s="218"/>
      <c r="AB494" s="212"/>
      <c r="AC494" s="212"/>
      <c r="AD494" s="212"/>
      <c r="AE494" s="212"/>
      <c r="AF494" s="216"/>
    </row>
    <row r="495" spans="2:32" x14ac:dyDescent="0.3">
      <c r="B495" s="352">
        <v>5169.6400000000003</v>
      </c>
      <c r="C495" s="212">
        <v>30</v>
      </c>
      <c r="D495" s="212">
        <v>1050</v>
      </c>
      <c r="E495" s="353">
        <v>68.198116736385131</v>
      </c>
      <c r="F495" s="212">
        <v>45</v>
      </c>
      <c r="G495" s="212" t="s">
        <v>469</v>
      </c>
      <c r="H495" s="354">
        <v>4238.3941799127624</v>
      </c>
      <c r="J495" s="218"/>
      <c r="K495" s="212"/>
      <c r="L495" s="212"/>
      <c r="M495" s="212"/>
      <c r="N495" s="212"/>
      <c r="O495" s="212"/>
      <c r="P495" s="212"/>
      <c r="Q495" s="212"/>
      <c r="R495" s="212"/>
      <c r="S495" s="212"/>
      <c r="T495" s="212"/>
      <c r="U495" s="212"/>
      <c r="V495" s="212"/>
      <c r="W495" s="212"/>
      <c r="X495" s="212"/>
      <c r="Y495" s="212"/>
      <c r="Z495" s="212"/>
      <c r="AA495" s="218"/>
      <c r="AB495" s="212"/>
      <c r="AC495" s="212"/>
      <c r="AD495" s="212"/>
      <c r="AE495" s="212"/>
      <c r="AF495" s="216"/>
    </row>
    <row r="496" spans="2:32" x14ac:dyDescent="0.3">
      <c r="B496" s="352">
        <v>21708.400000000001</v>
      </c>
      <c r="C496" s="212">
        <v>56</v>
      </c>
      <c r="D496" s="212">
        <v>1050</v>
      </c>
      <c r="E496" s="353">
        <v>599.41274202203704</v>
      </c>
      <c r="F496" s="212">
        <v>24</v>
      </c>
      <c r="G496" s="212" t="s">
        <v>461</v>
      </c>
      <c r="H496" s="354">
        <v>20671.898096701367</v>
      </c>
      <c r="J496" s="218"/>
      <c r="K496" s="212"/>
      <c r="L496" s="212"/>
      <c r="M496" s="212"/>
      <c r="N496" s="212"/>
      <c r="O496" s="212"/>
      <c r="P496" s="212"/>
      <c r="Q496" s="212"/>
      <c r="R496" s="212"/>
      <c r="S496" s="212"/>
      <c r="T496" s="212"/>
      <c r="U496" s="212"/>
      <c r="V496" s="212"/>
      <c r="W496" s="212"/>
      <c r="X496" s="212"/>
      <c r="Y496" s="212"/>
      <c r="Z496" s="212"/>
      <c r="AA496" s="218"/>
      <c r="AB496" s="212"/>
      <c r="AC496" s="212"/>
      <c r="AD496" s="212"/>
      <c r="AE496" s="212"/>
      <c r="AF496" s="216"/>
    </row>
    <row r="497" spans="2:32" x14ac:dyDescent="0.3">
      <c r="B497" s="352">
        <v>7877.33</v>
      </c>
      <c r="C497" s="212">
        <v>36</v>
      </c>
      <c r="D497" s="212">
        <v>1050</v>
      </c>
      <c r="E497" s="353">
        <v>80.273941164263491</v>
      </c>
      <c r="F497" s="212">
        <v>39</v>
      </c>
      <c r="G497" s="212" t="s">
        <v>469</v>
      </c>
      <c r="H497" s="354">
        <v>7190.0071806799488</v>
      </c>
      <c r="J497" s="218"/>
      <c r="K497" s="212"/>
      <c r="L497" s="212"/>
      <c r="M497" s="212"/>
      <c r="N497" s="212"/>
      <c r="O497" s="212"/>
      <c r="P497" s="212"/>
      <c r="Q497" s="212"/>
      <c r="R497" s="212"/>
      <c r="S497" s="212"/>
      <c r="T497" s="212"/>
      <c r="U497" s="212"/>
      <c r="V497" s="212"/>
      <c r="W497" s="212"/>
      <c r="X497" s="212"/>
      <c r="Y497" s="212"/>
      <c r="Z497" s="212"/>
      <c r="AA497" s="218"/>
      <c r="AB497" s="212"/>
      <c r="AC497" s="212"/>
      <c r="AD497" s="212"/>
      <c r="AE497" s="212"/>
      <c r="AF497" s="216"/>
    </row>
    <row r="498" spans="2:32" x14ac:dyDescent="0.3">
      <c r="B498" s="352">
        <v>5808.65</v>
      </c>
      <c r="C498" s="212">
        <v>33</v>
      </c>
      <c r="D498" s="212">
        <v>1750</v>
      </c>
      <c r="E498" s="353">
        <v>133.79088387509347</v>
      </c>
      <c r="F498" s="212">
        <v>27</v>
      </c>
      <c r="G498" s="212" t="s">
        <v>461</v>
      </c>
      <c r="H498" s="354">
        <v>4955.725586285007</v>
      </c>
      <c r="J498" s="218"/>
      <c r="K498" s="212"/>
      <c r="L498" s="212"/>
      <c r="M498" s="212"/>
      <c r="N498" s="212"/>
      <c r="O498" s="212"/>
      <c r="P498" s="212"/>
      <c r="Q498" s="212"/>
      <c r="R498" s="212"/>
      <c r="S498" s="212"/>
      <c r="T498" s="212"/>
      <c r="U498" s="212"/>
      <c r="V498" s="212"/>
      <c r="W498" s="212"/>
      <c r="X498" s="212"/>
      <c r="Y498" s="212"/>
      <c r="Z498" s="212"/>
      <c r="AA498" s="218"/>
      <c r="AB498" s="212"/>
      <c r="AC498" s="212"/>
      <c r="AD498" s="212"/>
      <c r="AE498" s="212"/>
      <c r="AF498" s="216"/>
    </row>
    <row r="499" spans="2:32" x14ac:dyDescent="0.3">
      <c r="B499" s="352">
        <v>4273.32</v>
      </c>
      <c r="C499" s="212">
        <v>33</v>
      </c>
      <c r="D499" s="212">
        <v>1050</v>
      </c>
      <c r="E499" s="353">
        <v>80.274530325056091</v>
      </c>
      <c r="F499" s="212">
        <v>37</v>
      </c>
      <c r="G499" s="212" t="s">
        <v>461</v>
      </c>
      <c r="H499" s="354">
        <v>3263.1068657044179</v>
      </c>
      <c r="J499" s="218"/>
      <c r="K499" s="212"/>
      <c r="L499" s="212"/>
      <c r="M499" s="212"/>
      <c r="N499" s="212"/>
      <c r="O499" s="212"/>
      <c r="P499" s="212"/>
      <c r="Q499" s="212"/>
      <c r="R499" s="212"/>
      <c r="S499" s="212"/>
      <c r="T499" s="212"/>
      <c r="U499" s="212"/>
      <c r="V499" s="212"/>
      <c r="W499" s="212"/>
      <c r="X499" s="212"/>
      <c r="Y499" s="212"/>
      <c r="Z499" s="212"/>
      <c r="AA499" s="218"/>
      <c r="AB499" s="212"/>
      <c r="AC499" s="212"/>
      <c r="AD499" s="212"/>
      <c r="AE499" s="212"/>
      <c r="AF499" s="216"/>
    </row>
    <row r="500" spans="2:32" x14ac:dyDescent="0.3">
      <c r="B500" s="352">
        <v>2550.38</v>
      </c>
      <c r="C500" s="212">
        <v>23</v>
      </c>
      <c r="D500" s="212">
        <v>1050</v>
      </c>
      <c r="E500" s="353">
        <v>108.65552098199025</v>
      </c>
      <c r="F500" s="212">
        <v>50</v>
      </c>
      <c r="G500" s="212" t="s">
        <v>469</v>
      </c>
      <c r="H500" s="354">
        <v>1867.7000790460197</v>
      </c>
      <c r="J500" s="218"/>
      <c r="K500" s="212"/>
      <c r="L500" s="212"/>
      <c r="M500" s="212"/>
      <c r="N500" s="212"/>
      <c r="O500" s="212"/>
      <c r="P500" s="212"/>
      <c r="Q500" s="212"/>
      <c r="R500" s="212"/>
      <c r="S500" s="212"/>
      <c r="T500" s="212"/>
      <c r="U500" s="212"/>
      <c r="V500" s="212"/>
      <c r="W500" s="212"/>
      <c r="X500" s="212"/>
      <c r="Y500" s="212"/>
      <c r="Z500" s="212"/>
      <c r="AA500" s="218"/>
      <c r="AB500" s="212"/>
      <c r="AC500" s="212"/>
      <c r="AD500" s="212"/>
      <c r="AE500" s="212"/>
      <c r="AF500" s="216"/>
    </row>
    <row r="501" spans="2:32" x14ac:dyDescent="0.3">
      <c r="B501" s="352">
        <v>23784.959999999999</v>
      </c>
      <c r="C501" s="212">
        <v>41</v>
      </c>
      <c r="D501" s="212">
        <v>3500</v>
      </c>
      <c r="E501" s="353">
        <v>460.5584599338062</v>
      </c>
      <c r="F501" s="212">
        <v>29</v>
      </c>
      <c r="G501" s="212" t="s">
        <v>461</v>
      </c>
      <c r="H501" s="354">
        <v>22856.571660771642</v>
      </c>
      <c r="J501" s="218"/>
      <c r="K501" s="212"/>
      <c r="L501" s="212"/>
      <c r="M501" s="212"/>
      <c r="N501" s="212"/>
      <c r="O501" s="212"/>
      <c r="P501" s="212"/>
      <c r="Q501" s="212"/>
      <c r="R501" s="212"/>
      <c r="S501" s="212"/>
      <c r="T501" s="212"/>
      <c r="U501" s="212"/>
      <c r="V501" s="212"/>
      <c r="W501" s="212"/>
      <c r="X501" s="212"/>
      <c r="Y501" s="212"/>
      <c r="Z501" s="212"/>
      <c r="AA501" s="218"/>
      <c r="AB501" s="212"/>
      <c r="AC501" s="212"/>
      <c r="AD501" s="212"/>
      <c r="AE501" s="212"/>
      <c r="AF501" s="216"/>
    </row>
    <row r="502" spans="2:32" x14ac:dyDescent="0.3">
      <c r="B502" s="352">
        <v>16525.060000000001</v>
      </c>
      <c r="C502" s="212">
        <v>39</v>
      </c>
      <c r="D502" s="212">
        <v>2800</v>
      </c>
      <c r="E502" s="353">
        <v>343.82219046271712</v>
      </c>
      <c r="F502" s="212">
        <v>26</v>
      </c>
      <c r="G502" s="212" t="s">
        <v>469</v>
      </c>
      <c r="H502" s="354">
        <v>16210.534833191856</v>
      </c>
      <c r="J502" s="218"/>
      <c r="K502" s="212"/>
      <c r="L502" s="212"/>
      <c r="M502" s="212"/>
      <c r="N502" s="212"/>
      <c r="O502" s="212"/>
      <c r="P502" s="212"/>
      <c r="Q502" s="212"/>
      <c r="R502" s="212"/>
      <c r="S502" s="212"/>
      <c r="T502" s="212"/>
      <c r="U502" s="212"/>
      <c r="V502" s="212"/>
      <c r="W502" s="212"/>
      <c r="X502" s="212"/>
      <c r="Y502" s="212"/>
      <c r="Z502" s="212"/>
      <c r="AA502" s="218"/>
      <c r="AB502" s="212"/>
      <c r="AC502" s="212"/>
      <c r="AD502" s="212"/>
      <c r="AE502" s="212"/>
      <c r="AF502" s="216"/>
    </row>
    <row r="503" spans="2:32" x14ac:dyDescent="0.3">
      <c r="B503" s="352">
        <v>8954.65</v>
      </c>
      <c r="C503" s="212">
        <v>32</v>
      </c>
      <c r="D503" s="212">
        <v>2800</v>
      </c>
      <c r="E503" s="353">
        <v>268.8135639552857</v>
      </c>
      <c r="F503" s="212">
        <v>43</v>
      </c>
      <c r="G503" s="212" t="s">
        <v>469</v>
      </c>
      <c r="H503" s="354">
        <v>8366.372284775869</v>
      </c>
      <c r="J503" s="218"/>
      <c r="K503" s="212"/>
      <c r="L503" s="212"/>
      <c r="M503" s="212"/>
      <c r="N503" s="212"/>
      <c r="O503" s="212"/>
      <c r="P503" s="212"/>
      <c r="Q503" s="212"/>
      <c r="R503" s="212"/>
      <c r="S503" s="212"/>
      <c r="T503" s="212"/>
      <c r="U503" s="212"/>
      <c r="V503" s="212"/>
      <c r="W503" s="212"/>
      <c r="X503" s="212"/>
      <c r="Y503" s="212"/>
      <c r="Z503" s="212"/>
      <c r="AA503" s="218"/>
      <c r="AB503" s="212"/>
      <c r="AC503" s="212"/>
      <c r="AD503" s="212"/>
      <c r="AE503" s="212"/>
      <c r="AF503" s="216"/>
    </row>
    <row r="504" spans="2:32" x14ac:dyDescent="0.3">
      <c r="B504" s="352">
        <v>8095.66</v>
      </c>
      <c r="C504" s="212">
        <v>29</v>
      </c>
      <c r="D504" s="212">
        <v>2800</v>
      </c>
      <c r="E504" s="353">
        <v>206.2987353742366</v>
      </c>
      <c r="F504" s="212">
        <v>31</v>
      </c>
      <c r="G504" s="212" t="s">
        <v>469</v>
      </c>
      <c r="H504" s="354">
        <v>7486.4431101850205</v>
      </c>
      <c r="J504" s="218"/>
      <c r="K504" s="212"/>
      <c r="L504" s="212"/>
      <c r="M504" s="212"/>
      <c r="N504" s="212"/>
      <c r="O504" s="212"/>
      <c r="P504" s="212"/>
      <c r="Q504" s="212"/>
      <c r="R504" s="212"/>
      <c r="S504" s="212"/>
      <c r="T504" s="212"/>
      <c r="U504" s="212"/>
      <c r="V504" s="212"/>
      <c r="W504" s="212"/>
      <c r="X504" s="212"/>
      <c r="Y504" s="212"/>
      <c r="Z504" s="212"/>
      <c r="AA504" s="218"/>
      <c r="AB504" s="212"/>
      <c r="AC504" s="212"/>
      <c r="AD504" s="212"/>
      <c r="AE504" s="212"/>
      <c r="AF504" s="216"/>
    </row>
    <row r="505" spans="2:32" x14ac:dyDescent="0.3">
      <c r="B505" s="352">
        <v>25366.81</v>
      </c>
      <c r="C505" s="212">
        <v>37</v>
      </c>
      <c r="D505" s="212">
        <v>2800</v>
      </c>
      <c r="E505" s="353">
        <v>224.4821413876235</v>
      </c>
      <c r="F505" s="212">
        <v>48</v>
      </c>
      <c r="G505" s="212" t="s">
        <v>461</v>
      </c>
      <c r="H505" s="354">
        <v>24149.905167766145</v>
      </c>
      <c r="J505" s="218"/>
      <c r="K505" s="212"/>
      <c r="L505" s="212"/>
      <c r="M505" s="212"/>
      <c r="N505" s="212"/>
      <c r="O505" s="212"/>
      <c r="P505" s="212"/>
      <c r="Q505" s="212"/>
      <c r="R505" s="212"/>
      <c r="S505" s="212"/>
      <c r="T505" s="212"/>
      <c r="U505" s="212"/>
      <c r="V505" s="212"/>
      <c r="W505" s="212"/>
      <c r="X505" s="212"/>
      <c r="Y505" s="212"/>
      <c r="Z505" s="212"/>
      <c r="AA505" s="218"/>
      <c r="AB505" s="212"/>
      <c r="AC505" s="212"/>
      <c r="AD505" s="212"/>
      <c r="AE505" s="212"/>
      <c r="AF505" s="216"/>
    </row>
    <row r="506" spans="2:32" x14ac:dyDescent="0.3">
      <c r="B506" s="352">
        <v>9851.73</v>
      </c>
      <c r="C506" s="212">
        <v>27</v>
      </c>
      <c r="D506" s="212">
        <v>2800</v>
      </c>
      <c r="E506" s="353">
        <v>229.35648234205658</v>
      </c>
      <c r="F506" s="212">
        <v>48</v>
      </c>
      <c r="G506" s="212" t="s">
        <v>469</v>
      </c>
      <c r="H506" s="354">
        <v>9089.4235296871011</v>
      </c>
      <c r="J506" s="218"/>
      <c r="K506" s="212"/>
      <c r="L506" s="212"/>
      <c r="M506" s="212"/>
      <c r="N506" s="212"/>
      <c r="O506" s="212"/>
      <c r="P506" s="212"/>
      <c r="Q506" s="212"/>
      <c r="R506" s="212"/>
      <c r="S506" s="212"/>
      <c r="T506" s="212"/>
      <c r="U506" s="212"/>
      <c r="V506" s="212"/>
      <c r="W506" s="212"/>
      <c r="X506" s="212"/>
      <c r="Y506" s="212"/>
      <c r="Z506" s="212"/>
      <c r="AA506" s="218"/>
      <c r="AB506" s="212"/>
      <c r="AC506" s="212"/>
      <c r="AD506" s="212"/>
      <c r="AE506" s="212"/>
      <c r="AF506" s="216"/>
    </row>
    <row r="507" spans="2:32" x14ac:dyDescent="0.3">
      <c r="B507" s="352">
        <v>3907.59</v>
      </c>
      <c r="C507" s="212">
        <v>27</v>
      </c>
      <c r="D507" s="212">
        <v>1050</v>
      </c>
      <c r="E507" s="353">
        <v>164.30038820509685</v>
      </c>
      <c r="F507" s="212">
        <v>43</v>
      </c>
      <c r="G507" s="212" t="s">
        <v>461</v>
      </c>
      <c r="H507" s="354">
        <v>3343.7846769870057</v>
      </c>
      <c r="J507" s="218"/>
      <c r="K507" s="212"/>
      <c r="L507" s="212"/>
      <c r="M507" s="212"/>
      <c r="N507" s="212"/>
      <c r="O507" s="212"/>
      <c r="P507" s="212"/>
      <c r="Q507" s="212"/>
      <c r="R507" s="212"/>
      <c r="S507" s="212"/>
      <c r="T507" s="212"/>
      <c r="U507" s="212"/>
      <c r="V507" s="212"/>
      <c r="W507" s="212"/>
      <c r="X507" s="212"/>
      <c r="Y507" s="212"/>
      <c r="Z507" s="212"/>
      <c r="AA507" s="218"/>
      <c r="AB507" s="212"/>
      <c r="AC507" s="212"/>
      <c r="AD507" s="212"/>
      <c r="AE507" s="212"/>
      <c r="AF507" s="216"/>
    </row>
    <row r="508" spans="2:32" x14ac:dyDescent="0.3">
      <c r="B508" s="352">
        <v>9494.64</v>
      </c>
      <c r="C508" s="212">
        <v>31</v>
      </c>
      <c r="D508" s="212">
        <v>2800</v>
      </c>
      <c r="E508" s="353">
        <v>197.96375845406314</v>
      </c>
      <c r="F508" s="212">
        <v>39</v>
      </c>
      <c r="G508" s="212" t="s">
        <v>461</v>
      </c>
      <c r="H508" s="354">
        <v>8483.7897109039604</v>
      </c>
      <c r="J508" s="218"/>
      <c r="K508" s="212"/>
      <c r="L508" s="212"/>
      <c r="M508" s="212"/>
      <c r="N508" s="212"/>
      <c r="O508" s="212"/>
      <c r="P508" s="212"/>
      <c r="Q508" s="212"/>
      <c r="R508" s="212"/>
      <c r="S508" s="212"/>
      <c r="T508" s="212"/>
      <c r="U508" s="212"/>
      <c r="V508" s="212"/>
      <c r="W508" s="212"/>
      <c r="X508" s="212"/>
      <c r="Y508" s="212"/>
      <c r="Z508" s="212"/>
      <c r="AA508" s="218"/>
      <c r="AB508" s="212"/>
      <c r="AC508" s="212"/>
      <c r="AD508" s="212"/>
      <c r="AE508" s="212"/>
      <c r="AF508" s="216"/>
    </row>
    <row r="509" spans="2:32" x14ac:dyDescent="0.3">
      <c r="B509" s="352">
        <v>4108.05</v>
      </c>
      <c r="C509" s="212">
        <v>24</v>
      </c>
      <c r="D509" s="212">
        <v>1750</v>
      </c>
      <c r="E509" s="353">
        <v>110.11188951054855</v>
      </c>
      <c r="F509" s="212">
        <v>50</v>
      </c>
      <c r="G509" s="212" t="s">
        <v>461</v>
      </c>
      <c r="H509" s="354">
        <v>2938.4954845575821</v>
      </c>
      <c r="J509" s="218"/>
      <c r="K509" s="212"/>
      <c r="L509" s="212"/>
      <c r="M509" s="212"/>
      <c r="N509" s="212"/>
      <c r="O509" s="212"/>
      <c r="P509" s="212"/>
      <c r="Q509" s="212"/>
      <c r="R509" s="212"/>
      <c r="S509" s="212"/>
      <c r="T509" s="212"/>
      <c r="U509" s="212"/>
      <c r="V509" s="212"/>
      <c r="W509" s="212"/>
      <c r="X509" s="212"/>
      <c r="Y509" s="212"/>
      <c r="Z509" s="212"/>
      <c r="AA509" s="218"/>
      <c r="AB509" s="212"/>
      <c r="AC509" s="212"/>
      <c r="AD509" s="212"/>
      <c r="AE509" s="212"/>
      <c r="AF509" s="216"/>
    </row>
    <row r="510" spans="2:32" x14ac:dyDescent="0.3">
      <c r="B510" s="352">
        <v>8729.6299999999992</v>
      </c>
      <c r="C510" s="212">
        <v>29</v>
      </c>
      <c r="D510" s="212">
        <v>2100</v>
      </c>
      <c r="E510" s="353">
        <v>134.9755561848898</v>
      </c>
      <c r="F510" s="212">
        <v>41</v>
      </c>
      <c r="G510" s="212" t="s">
        <v>461</v>
      </c>
      <c r="H510" s="354">
        <v>7601.2708091091999</v>
      </c>
      <c r="J510" s="218"/>
      <c r="K510" s="212"/>
      <c r="L510" s="212"/>
      <c r="M510" s="212"/>
      <c r="N510" s="212"/>
      <c r="O510" s="212"/>
      <c r="P510" s="212"/>
      <c r="Q510" s="212"/>
      <c r="R510" s="212"/>
      <c r="S510" s="212"/>
      <c r="T510" s="212"/>
      <c r="U510" s="212"/>
      <c r="V510" s="212"/>
      <c r="W510" s="212"/>
      <c r="X510" s="212"/>
      <c r="Y510" s="212"/>
      <c r="Z510" s="212"/>
      <c r="AA510" s="218"/>
      <c r="AB510" s="212"/>
      <c r="AC510" s="212"/>
      <c r="AD510" s="212"/>
      <c r="AE510" s="212"/>
      <c r="AF510" s="216"/>
    </row>
    <row r="511" spans="2:32" x14ac:dyDescent="0.3">
      <c r="B511" s="352">
        <v>11153.2</v>
      </c>
      <c r="C511" s="212">
        <v>30</v>
      </c>
      <c r="D511" s="212">
        <v>3500</v>
      </c>
      <c r="E511" s="353">
        <v>240.35100169246837</v>
      </c>
      <c r="F511" s="212">
        <v>40</v>
      </c>
      <c r="G511" s="212" t="s">
        <v>469</v>
      </c>
      <c r="H511" s="354">
        <v>10318.721867568484</v>
      </c>
      <c r="J511" s="218"/>
      <c r="K511" s="212"/>
      <c r="L511" s="212"/>
      <c r="M511" s="212"/>
      <c r="N511" s="212"/>
      <c r="O511" s="212"/>
      <c r="P511" s="212"/>
      <c r="Q511" s="212"/>
      <c r="R511" s="212"/>
      <c r="S511" s="212"/>
      <c r="T511" s="212"/>
      <c r="U511" s="212"/>
      <c r="V511" s="212"/>
      <c r="W511" s="212"/>
      <c r="X511" s="212"/>
      <c r="Y511" s="212"/>
      <c r="Z511" s="212"/>
      <c r="AA511" s="218"/>
      <c r="AB511" s="212"/>
      <c r="AC511" s="212"/>
      <c r="AD511" s="212"/>
      <c r="AE511" s="212"/>
      <c r="AF511" s="216"/>
    </row>
    <row r="512" spans="2:32" x14ac:dyDescent="0.3">
      <c r="B512" s="352">
        <v>2702.77</v>
      </c>
      <c r="C512" s="212">
        <v>25</v>
      </c>
      <c r="D512" s="212">
        <v>1050</v>
      </c>
      <c r="E512" s="353">
        <v>66.777509877745302</v>
      </c>
      <c r="F512" s="212">
        <v>50</v>
      </c>
      <c r="G512" s="212" t="s">
        <v>461</v>
      </c>
      <c r="H512" s="354">
        <v>1489.3677510450448</v>
      </c>
      <c r="J512" s="218"/>
      <c r="K512" s="212"/>
      <c r="L512" s="212"/>
      <c r="M512" s="212"/>
      <c r="N512" s="212"/>
      <c r="O512" s="212"/>
      <c r="P512" s="212"/>
      <c r="Q512" s="212"/>
      <c r="R512" s="212"/>
      <c r="S512" s="212"/>
      <c r="T512" s="212"/>
      <c r="U512" s="212"/>
      <c r="V512" s="212"/>
      <c r="W512" s="212"/>
      <c r="X512" s="212"/>
      <c r="Y512" s="212"/>
      <c r="Z512" s="212"/>
      <c r="AA512" s="218"/>
      <c r="AB512" s="212"/>
      <c r="AC512" s="212"/>
      <c r="AD512" s="212"/>
      <c r="AE512" s="212"/>
      <c r="AF512" s="216"/>
    </row>
    <row r="513" spans="2:32" x14ac:dyDescent="0.3">
      <c r="B513" s="352">
        <v>4621.55</v>
      </c>
      <c r="C513" s="212">
        <v>40</v>
      </c>
      <c r="D513" s="212">
        <v>1050</v>
      </c>
      <c r="E513" s="353">
        <v>248.87380919653722</v>
      </c>
      <c r="F513" s="212">
        <v>35</v>
      </c>
      <c r="G513" s="212" t="s">
        <v>461</v>
      </c>
      <c r="H513" s="354">
        <v>3910.3073780522309</v>
      </c>
      <c r="J513" s="218"/>
      <c r="K513" s="212"/>
      <c r="L513" s="212"/>
      <c r="M513" s="212"/>
      <c r="N513" s="212"/>
      <c r="O513" s="212"/>
      <c r="P513" s="212"/>
      <c r="Q513" s="212"/>
      <c r="R513" s="212"/>
      <c r="S513" s="212"/>
      <c r="T513" s="212"/>
      <c r="U513" s="212"/>
      <c r="V513" s="212"/>
      <c r="W513" s="212"/>
      <c r="X513" s="212"/>
      <c r="Y513" s="212"/>
      <c r="Z513" s="212"/>
      <c r="AA513" s="218"/>
      <c r="AB513" s="212"/>
      <c r="AC513" s="212"/>
      <c r="AD513" s="212"/>
      <c r="AE513" s="212"/>
      <c r="AF513" s="216"/>
    </row>
    <row r="514" spans="2:32" x14ac:dyDescent="0.3">
      <c r="B514" s="352">
        <v>9546.41</v>
      </c>
      <c r="C514" s="212">
        <v>29</v>
      </c>
      <c r="D514" s="212">
        <v>2800</v>
      </c>
      <c r="E514" s="353">
        <v>255.51160356560339</v>
      </c>
      <c r="F514" s="212">
        <v>46</v>
      </c>
      <c r="G514" s="212" t="s">
        <v>461</v>
      </c>
      <c r="H514" s="354">
        <v>8560.9844551420683</v>
      </c>
      <c r="J514" s="218"/>
      <c r="K514" s="212"/>
      <c r="L514" s="212"/>
      <c r="M514" s="212"/>
      <c r="N514" s="212"/>
      <c r="O514" s="212"/>
      <c r="P514" s="212"/>
      <c r="Q514" s="212"/>
      <c r="R514" s="212"/>
      <c r="S514" s="212"/>
      <c r="T514" s="212"/>
      <c r="U514" s="212"/>
      <c r="V514" s="212"/>
      <c r="W514" s="212"/>
      <c r="X514" s="212"/>
      <c r="Y514" s="212"/>
      <c r="Z514" s="212"/>
      <c r="AA514" s="218"/>
      <c r="AB514" s="212"/>
      <c r="AC514" s="212"/>
      <c r="AD514" s="212"/>
      <c r="AE514" s="212"/>
      <c r="AF514" s="216"/>
    </row>
    <row r="515" spans="2:32" x14ac:dyDescent="0.3">
      <c r="B515" s="352">
        <v>5058.7700000000004</v>
      </c>
      <c r="C515" s="212">
        <v>29</v>
      </c>
      <c r="D515" s="212">
        <v>1050</v>
      </c>
      <c r="E515" s="353">
        <v>67.487778092444898</v>
      </c>
      <c r="F515" s="212">
        <v>50</v>
      </c>
      <c r="G515" s="212" t="s">
        <v>461</v>
      </c>
      <c r="H515" s="354">
        <v>3783.6192799132668</v>
      </c>
      <c r="J515" s="218"/>
      <c r="K515" s="212"/>
      <c r="L515" s="212"/>
      <c r="M515" s="212"/>
      <c r="N515" s="212"/>
      <c r="O515" s="212"/>
      <c r="P515" s="212"/>
      <c r="Q515" s="212"/>
      <c r="R515" s="212"/>
      <c r="S515" s="212"/>
      <c r="T515" s="212"/>
      <c r="U515" s="212"/>
      <c r="V515" s="212"/>
      <c r="W515" s="212"/>
      <c r="X515" s="212"/>
      <c r="Y515" s="212"/>
      <c r="Z515" s="212"/>
      <c r="AA515" s="218"/>
      <c r="AB515" s="212"/>
      <c r="AC515" s="212"/>
      <c r="AD515" s="212"/>
      <c r="AE515" s="212"/>
      <c r="AF515" s="216"/>
    </row>
    <row r="516" spans="2:32" x14ac:dyDescent="0.3">
      <c r="B516" s="352">
        <v>2773.61</v>
      </c>
      <c r="C516" s="212">
        <v>26</v>
      </c>
      <c r="D516" s="212">
        <v>1050</v>
      </c>
      <c r="E516" s="353">
        <v>67.487885557269266</v>
      </c>
      <c r="F516" s="212">
        <v>44</v>
      </c>
      <c r="G516" s="212" t="s">
        <v>461</v>
      </c>
      <c r="H516" s="354">
        <v>1659.4791702951552</v>
      </c>
      <c r="J516" s="218"/>
      <c r="K516" s="212"/>
      <c r="L516" s="212"/>
      <c r="M516" s="212"/>
      <c r="N516" s="212"/>
      <c r="O516" s="212"/>
      <c r="P516" s="212"/>
      <c r="Q516" s="212"/>
      <c r="R516" s="212"/>
      <c r="S516" s="212"/>
      <c r="T516" s="212"/>
      <c r="U516" s="212"/>
      <c r="V516" s="212"/>
      <c r="W516" s="212"/>
      <c r="X516" s="212"/>
      <c r="Y516" s="212"/>
      <c r="Z516" s="212"/>
      <c r="AA516" s="218"/>
      <c r="AB516" s="212"/>
      <c r="AC516" s="212"/>
      <c r="AD516" s="212"/>
      <c r="AE516" s="212"/>
      <c r="AF516" s="216"/>
    </row>
    <row r="517" spans="2:32" x14ac:dyDescent="0.3">
      <c r="B517" s="352">
        <v>7928.61</v>
      </c>
      <c r="C517" s="212">
        <v>34</v>
      </c>
      <c r="D517" s="212">
        <v>1400</v>
      </c>
      <c r="E517" s="353">
        <v>98.981372095008624</v>
      </c>
      <c r="F517" s="212">
        <v>36</v>
      </c>
      <c r="G517" s="212" t="s">
        <v>461</v>
      </c>
      <c r="H517" s="354">
        <v>6934.7090544161601</v>
      </c>
      <c r="J517" s="218"/>
      <c r="K517" s="212"/>
      <c r="L517" s="212"/>
      <c r="M517" s="212"/>
      <c r="N517" s="212"/>
      <c r="O517" s="212"/>
      <c r="P517" s="212"/>
      <c r="Q517" s="212"/>
      <c r="R517" s="212"/>
      <c r="S517" s="212"/>
      <c r="T517" s="212"/>
      <c r="U517" s="212"/>
      <c r="V517" s="212"/>
      <c r="W517" s="212"/>
      <c r="X517" s="212"/>
      <c r="Y517" s="212"/>
      <c r="Z517" s="212"/>
      <c r="AA517" s="218"/>
      <c r="AB517" s="212"/>
      <c r="AC517" s="212"/>
      <c r="AD517" s="212"/>
      <c r="AE517" s="212"/>
      <c r="AF517" s="216"/>
    </row>
    <row r="518" spans="2:32" x14ac:dyDescent="0.3">
      <c r="B518" s="352">
        <v>12051.62</v>
      </c>
      <c r="C518" s="212">
        <v>50</v>
      </c>
      <c r="D518" s="212">
        <v>1050</v>
      </c>
      <c r="E518" s="353">
        <v>351.95119968295711</v>
      </c>
      <c r="F518" s="212">
        <v>20</v>
      </c>
      <c r="G518" s="212" t="s">
        <v>461</v>
      </c>
      <c r="H518" s="354">
        <v>11170.627441209594</v>
      </c>
      <c r="J518" s="218"/>
      <c r="K518" s="212"/>
      <c r="L518" s="212"/>
      <c r="M518" s="212"/>
      <c r="N518" s="212"/>
      <c r="O518" s="212"/>
      <c r="P518" s="212"/>
      <c r="Q518" s="212"/>
      <c r="R518" s="212"/>
      <c r="S518" s="212"/>
      <c r="T518" s="212"/>
      <c r="U518" s="212"/>
      <c r="V518" s="212"/>
      <c r="W518" s="212"/>
      <c r="X518" s="212"/>
      <c r="Y518" s="212"/>
      <c r="Z518" s="212"/>
      <c r="AA518" s="218"/>
      <c r="AB518" s="212"/>
      <c r="AC518" s="212"/>
      <c r="AD518" s="212"/>
      <c r="AE518" s="212"/>
      <c r="AF518" s="216"/>
    </row>
    <row r="519" spans="2:32" x14ac:dyDescent="0.3">
      <c r="B519" s="352">
        <v>6208.62</v>
      </c>
      <c r="C519" s="212">
        <v>30</v>
      </c>
      <c r="D519" s="212">
        <v>2800</v>
      </c>
      <c r="E519" s="353">
        <v>211.50809804364295</v>
      </c>
      <c r="F519" s="212">
        <v>20</v>
      </c>
      <c r="G519" s="212" t="s">
        <v>469</v>
      </c>
      <c r="H519" s="354">
        <v>5818.2185919967797</v>
      </c>
      <c r="J519" s="218"/>
      <c r="K519" s="212"/>
      <c r="L519" s="212"/>
      <c r="M519" s="212"/>
      <c r="N519" s="212"/>
      <c r="O519" s="212"/>
      <c r="P519" s="212"/>
      <c r="Q519" s="212"/>
      <c r="R519" s="212"/>
      <c r="S519" s="212"/>
      <c r="T519" s="212"/>
      <c r="U519" s="212"/>
      <c r="V519" s="212"/>
      <c r="W519" s="212"/>
      <c r="X519" s="212"/>
      <c r="Y519" s="212"/>
      <c r="Z519" s="212"/>
      <c r="AA519" s="218"/>
      <c r="AB519" s="212"/>
      <c r="AC519" s="212"/>
      <c r="AD519" s="212"/>
      <c r="AE519" s="212"/>
      <c r="AF519" s="216"/>
    </row>
    <row r="520" spans="2:32" x14ac:dyDescent="0.3">
      <c r="B520" s="352">
        <v>28044.42</v>
      </c>
      <c r="C520" s="212">
        <v>38</v>
      </c>
      <c r="D520" s="212">
        <v>4550</v>
      </c>
      <c r="E520" s="353">
        <v>518.08003395554579</v>
      </c>
      <c r="F520" s="212">
        <v>32</v>
      </c>
      <c r="G520" s="212" t="s">
        <v>461</v>
      </c>
      <c r="H520" s="354">
        <v>27091.913501320232</v>
      </c>
      <c r="J520" s="218"/>
      <c r="K520" s="212"/>
      <c r="L520" s="212"/>
      <c r="M520" s="212"/>
      <c r="N520" s="212"/>
      <c r="O520" s="212"/>
      <c r="P520" s="212"/>
      <c r="Q520" s="212"/>
      <c r="R520" s="212"/>
      <c r="S520" s="212"/>
      <c r="T520" s="212"/>
      <c r="U520" s="212"/>
      <c r="V520" s="212"/>
      <c r="W520" s="212"/>
      <c r="X520" s="212"/>
      <c r="Y520" s="212"/>
      <c r="Z520" s="212"/>
      <c r="AA520" s="218"/>
      <c r="AB520" s="212"/>
      <c r="AC520" s="212"/>
      <c r="AD520" s="212"/>
      <c r="AE520" s="212"/>
      <c r="AF520" s="216"/>
    </row>
    <row r="521" spans="2:32" x14ac:dyDescent="0.3">
      <c r="B521" s="352">
        <v>21952.97</v>
      </c>
      <c r="C521" s="212">
        <v>38</v>
      </c>
      <c r="D521" s="212">
        <v>2800</v>
      </c>
      <c r="E521" s="353">
        <v>237.7417843897633</v>
      </c>
      <c r="F521" s="212">
        <v>32</v>
      </c>
      <c r="G521" s="212" t="s">
        <v>461</v>
      </c>
      <c r="H521" s="354">
        <v>20928.826462063822</v>
      </c>
      <c r="J521" s="218"/>
      <c r="K521" s="212"/>
      <c r="L521" s="212"/>
      <c r="M521" s="212"/>
      <c r="N521" s="212"/>
      <c r="O521" s="212"/>
      <c r="P521" s="212"/>
      <c r="Q521" s="212"/>
      <c r="R521" s="212"/>
      <c r="S521" s="212"/>
      <c r="T521" s="212"/>
      <c r="U521" s="212"/>
      <c r="V521" s="212"/>
      <c r="W521" s="212"/>
      <c r="X521" s="212"/>
      <c r="Y521" s="212"/>
      <c r="Z521" s="212"/>
      <c r="AA521" s="218"/>
      <c r="AB521" s="212"/>
      <c r="AC521" s="212"/>
      <c r="AD521" s="212"/>
      <c r="AE521" s="212"/>
      <c r="AF521" s="216"/>
    </row>
    <row r="522" spans="2:32" x14ac:dyDescent="0.3">
      <c r="B522" s="352">
        <v>14314.87</v>
      </c>
      <c r="C522" s="212">
        <v>30</v>
      </c>
      <c r="D522" s="212">
        <v>2800</v>
      </c>
      <c r="E522" s="353">
        <v>181.8616446303603</v>
      </c>
      <c r="F522" s="212">
        <v>50</v>
      </c>
      <c r="G522" s="212" t="s">
        <v>461</v>
      </c>
      <c r="H522" s="354">
        <v>13062.114148730894</v>
      </c>
      <c r="J522" s="218"/>
      <c r="K522" s="212"/>
      <c r="L522" s="212"/>
      <c r="M522" s="212"/>
      <c r="N522" s="212"/>
      <c r="O522" s="212"/>
      <c r="P522" s="212"/>
      <c r="Q522" s="212"/>
      <c r="R522" s="212"/>
      <c r="S522" s="212"/>
      <c r="T522" s="212"/>
      <c r="U522" s="212"/>
      <c r="V522" s="212"/>
      <c r="W522" s="212"/>
      <c r="X522" s="212"/>
      <c r="Y522" s="212"/>
      <c r="Z522" s="212"/>
      <c r="AA522" s="218"/>
      <c r="AB522" s="212"/>
      <c r="AC522" s="212"/>
      <c r="AD522" s="212"/>
      <c r="AE522" s="212"/>
      <c r="AF522" s="216"/>
    </row>
    <row r="523" spans="2:32" x14ac:dyDescent="0.3">
      <c r="B523" s="352">
        <v>10407.719999999999</v>
      </c>
      <c r="C523" s="212">
        <v>32</v>
      </c>
      <c r="D523" s="212">
        <v>2800</v>
      </c>
      <c r="E523" s="353">
        <v>205.5410339724767</v>
      </c>
      <c r="F523" s="212">
        <v>38</v>
      </c>
      <c r="G523" s="212" t="s">
        <v>461</v>
      </c>
      <c r="H523" s="354">
        <v>9339.2335598089012</v>
      </c>
      <c r="J523" s="218"/>
      <c r="K523" s="212"/>
      <c r="L523" s="212"/>
      <c r="M523" s="212"/>
      <c r="N523" s="212"/>
      <c r="O523" s="212"/>
      <c r="P523" s="212"/>
      <c r="Q523" s="212"/>
      <c r="R523" s="212"/>
      <c r="S523" s="212"/>
      <c r="T523" s="212"/>
      <c r="U523" s="212"/>
      <c r="V523" s="212"/>
      <c r="W523" s="212"/>
      <c r="X523" s="212"/>
      <c r="Y523" s="212"/>
      <c r="Z523" s="212"/>
      <c r="AA523" s="218"/>
      <c r="AB523" s="212"/>
      <c r="AC523" s="212"/>
      <c r="AD523" s="212"/>
      <c r="AE523" s="212"/>
      <c r="AF523" s="216"/>
    </row>
    <row r="524" spans="2:32" x14ac:dyDescent="0.3">
      <c r="B524" s="352">
        <v>6458.22</v>
      </c>
      <c r="C524" s="212">
        <v>37</v>
      </c>
      <c r="D524" s="212">
        <v>1050</v>
      </c>
      <c r="E524" s="353">
        <v>108.82191224998911</v>
      </c>
      <c r="F524" s="212">
        <v>38</v>
      </c>
      <c r="G524" s="212" t="s">
        <v>461</v>
      </c>
      <c r="H524" s="354">
        <v>5497.7189434436696</v>
      </c>
      <c r="J524" s="218"/>
      <c r="K524" s="212"/>
      <c r="L524" s="212"/>
      <c r="M524" s="212"/>
      <c r="N524" s="212"/>
      <c r="O524" s="212"/>
      <c r="P524" s="212"/>
      <c r="Q524" s="212"/>
      <c r="R524" s="212"/>
      <c r="S524" s="212"/>
      <c r="T524" s="212"/>
      <c r="U524" s="212"/>
      <c r="V524" s="212"/>
      <c r="W524" s="212"/>
      <c r="X524" s="212"/>
      <c r="Y524" s="212"/>
      <c r="Z524" s="212"/>
      <c r="AA524" s="218"/>
      <c r="AB524" s="212"/>
      <c r="AC524" s="212"/>
      <c r="AD524" s="212"/>
      <c r="AE524" s="212"/>
      <c r="AF524" s="216"/>
    </row>
    <row r="525" spans="2:32" x14ac:dyDescent="0.3">
      <c r="B525" s="352">
        <v>16490.5</v>
      </c>
      <c r="C525" s="212">
        <v>33</v>
      </c>
      <c r="D525" s="212">
        <v>2800</v>
      </c>
      <c r="E525" s="353">
        <v>286.66491139083274</v>
      </c>
      <c r="F525" s="212">
        <v>37</v>
      </c>
      <c r="G525" s="212" t="s">
        <v>461</v>
      </c>
      <c r="H525" s="354">
        <v>15667.1439664349</v>
      </c>
      <c r="J525" s="218"/>
      <c r="K525" s="212"/>
      <c r="L525" s="212"/>
      <c r="M525" s="212"/>
      <c r="N525" s="212"/>
      <c r="O525" s="212"/>
      <c r="P525" s="212"/>
      <c r="Q525" s="212"/>
      <c r="R525" s="212"/>
      <c r="S525" s="212"/>
      <c r="T525" s="212"/>
      <c r="U525" s="212"/>
      <c r="V525" s="212"/>
      <c r="W525" s="212"/>
      <c r="X525" s="212"/>
      <c r="Y525" s="212"/>
      <c r="Z525" s="212"/>
      <c r="AA525" s="218"/>
      <c r="AB525" s="212"/>
      <c r="AC525" s="212"/>
      <c r="AD525" s="212"/>
      <c r="AE525" s="212"/>
      <c r="AF525" s="216"/>
    </row>
    <row r="526" spans="2:32" x14ac:dyDescent="0.3">
      <c r="B526" s="352">
        <v>6838.18</v>
      </c>
      <c r="C526" s="212">
        <v>40</v>
      </c>
      <c r="D526" s="212">
        <v>1050</v>
      </c>
      <c r="E526" s="353">
        <v>126.80231288784366</v>
      </c>
      <c r="F526" s="212">
        <v>30</v>
      </c>
      <c r="G526" s="212" t="s">
        <v>461</v>
      </c>
      <c r="H526" s="354">
        <v>6009.7217105957361</v>
      </c>
      <c r="J526" s="218"/>
      <c r="K526" s="212"/>
      <c r="L526" s="212"/>
      <c r="M526" s="212"/>
      <c r="N526" s="212"/>
      <c r="O526" s="212"/>
      <c r="P526" s="212"/>
      <c r="Q526" s="212"/>
      <c r="R526" s="212"/>
      <c r="S526" s="212"/>
      <c r="T526" s="212"/>
      <c r="U526" s="212"/>
      <c r="V526" s="212"/>
      <c r="W526" s="212"/>
      <c r="X526" s="212"/>
      <c r="Y526" s="212"/>
      <c r="Z526" s="212"/>
      <c r="AA526" s="218"/>
      <c r="AB526" s="212"/>
      <c r="AC526" s="212"/>
      <c r="AD526" s="212"/>
      <c r="AE526" s="212"/>
      <c r="AF526" s="216"/>
    </row>
    <row r="527" spans="2:32" x14ac:dyDescent="0.3">
      <c r="B527" s="352">
        <v>2630.2</v>
      </c>
      <c r="C527" s="212">
        <v>25</v>
      </c>
      <c r="D527" s="212">
        <v>1050</v>
      </c>
      <c r="E527" s="353">
        <v>66.777509877745302</v>
      </c>
      <c r="F527" s="212">
        <v>45</v>
      </c>
      <c r="G527" s="212" t="s">
        <v>469</v>
      </c>
      <c r="H527" s="354">
        <v>1696.0013989545287</v>
      </c>
      <c r="J527" s="218"/>
      <c r="K527" s="212"/>
      <c r="L527" s="212"/>
      <c r="M527" s="212"/>
      <c r="N527" s="212"/>
      <c r="O527" s="212"/>
      <c r="P527" s="212"/>
      <c r="Q527" s="212"/>
      <c r="R527" s="212"/>
      <c r="S527" s="212"/>
      <c r="T527" s="212"/>
      <c r="U527" s="212"/>
      <c r="V527" s="212"/>
      <c r="W527" s="212"/>
      <c r="X527" s="212"/>
      <c r="Y527" s="212"/>
      <c r="Z527" s="212"/>
      <c r="AA527" s="218"/>
      <c r="AB527" s="212"/>
      <c r="AC527" s="212"/>
      <c r="AD527" s="212"/>
      <c r="AE527" s="212"/>
      <c r="AF527" s="216"/>
    </row>
    <row r="528" spans="2:32" x14ac:dyDescent="0.3">
      <c r="B528" s="352">
        <v>8695.31</v>
      </c>
      <c r="C528" s="212">
        <v>36</v>
      </c>
      <c r="D528" s="212">
        <v>1050</v>
      </c>
      <c r="E528" s="353">
        <v>164.44910899998422</v>
      </c>
      <c r="F528" s="212">
        <v>34</v>
      </c>
      <c r="G528" s="212" t="s">
        <v>461</v>
      </c>
      <c r="H528" s="354">
        <v>8015.9937963200791</v>
      </c>
      <c r="J528" s="218"/>
      <c r="K528" s="212"/>
      <c r="L528" s="212"/>
      <c r="M528" s="212"/>
      <c r="N528" s="212"/>
      <c r="O528" s="212"/>
      <c r="P528" s="212"/>
      <c r="Q528" s="212"/>
      <c r="R528" s="212"/>
      <c r="S528" s="212"/>
      <c r="T528" s="212"/>
      <c r="U528" s="212"/>
      <c r="V528" s="212"/>
      <c r="W528" s="212"/>
      <c r="X528" s="212"/>
      <c r="Y528" s="212"/>
      <c r="Z528" s="212"/>
      <c r="AA528" s="218"/>
      <c r="AB528" s="212"/>
      <c r="AC528" s="212"/>
      <c r="AD528" s="212"/>
      <c r="AE528" s="212"/>
      <c r="AF528" s="216"/>
    </row>
    <row r="529" spans="2:32" x14ac:dyDescent="0.3">
      <c r="B529" s="352">
        <v>41705.279999999999</v>
      </c>
      <c r="C529" s="212">
        <v>36</v>
      </c>
      <c r="D529" s="212">
        <v>4740.2544000000007</v>
      </c>
      <c r="E529" s="353">
        <v>746.41843835804593</v>
      </c>
      <c r="F529" s="212">
        <v>39</v>
      </c>
      <c r="G529" s="212" t="s">
        <v>469</v>
      </c>
      <c r="H529" s="354">
        <v>41291.817439217688</v>
      </c>
      <c r="J529" s="218"/>
      <c r="K529" s="212"/>
      <c r="L529" s="212"/>
      <c r="M529" s="212"/>
      <c r="N529" s="212"/>
      <c r="O529" s="212"/>
      <c r="P529" s="212"/>
      <c r="Q529" s="212"/>
      <c r="R529" s="212"/>
      <c r="S529" s="212"/>
      <c r="T529" s="212"/>
      <c r="U529" s="212"/>
      <c r="V529" s="212"/>
      <c r="W529" s="212"/>
      <c r="X529" s="212"/>
      <c r="Y529" s="212"/>
      <c r="Z529" s="212"/>
      <c r="AA529" s="218"/>
      <c r="AB529" s="212"/>
      <c r="AC529" s="212"/>
      <c r="AD529" s="212"/>
      <c r="AE529" s="212"/>
      <c r="AF529" s="216"/>
    </row>
    <row r="530" spans="2:32" x14ac:dyDescent="0.3">
      <c r="B530" s="352">
        <v>3757.56</v>
      </c>
      <c r="C530" s="212">
        <v>31</v>
      </c>
      <c r="D530" s="212">
        <v>1050</v>
      </c>
      <c r="E530" s="353">
        <v>74.236409420273688</v>
      </c>
      <c r="F530" s="212">
        <v>39</v>
      </c>
      <c r="G530" s="212" t="s">
        <v>461</v>
      </c>
      <c r="H530" s="354">
        <v>2692.6692359038816</v>
      </c>
      <c r="J530" s="218"/>
      <c r="K530" s="212"/>
      <c r="L530" s="212"/>
      <c r="M530" s="212"/>
      <c r="N530" s="212"/>
      <c r="O530" s="212"/>
      <c r="P530" s="212"/>
      <c r="Q530" s="212"/>
      <c r="R530" s="212"/>
      <c r="S530" s="212"/>
      <c r="T530" s="212"/>
      <c r="U530" s="212"/>
      <c r="V530" s="212"/>
      <c r="W530" s="212"/>
      <c r="X530" s="212"/>
      <c r="Y530" s="212"/>
      <c r="Z530" s="212"/>
      <c r="AA530" s="218"/>
      <c r="AB530" s="212"/>
      <c r="AC530" s="212"/>
      <c r="AD530" s="212"/>
      <c r="AE530" s="212"/>
      <c r="AF530" s="216"/>
    </row>
    <row r="531" spans="2:32" x14ac:dyDescent="0.3">
      <c r="B531" s="352">
        <v>11598.52</v>
      </c>
      <c r="C531" s="212">
        <v>39</v>
      </c>
      <c r="D531" s="212">
        <v>1050</v>
      </c>
      <c r="E531" s="353">
        <v>203.15984510529981</v>
      </c>
      <c r="F531" s="212">
        <v>36</v>
      </c>
      <c r="G531" s="212" t="s">
        <v>469</v>
      </c>
      <c r="H531" s="354">
        <v>11306.312312785827</v>
      </c>
      <c r="J531" s="218"/>
      <c r="K531" s="212"/>
      <c r="L531" s="212"/>
      <c r="M531" s="212"/>
      <c r="N531" s="212"/>
      <c r="O531" s="212"/>
      <c r="P531" s="212"/>
      <c r="Q531" s="212"/>
      <c r="R531" s="212"/>
      <c r="S531" s="212"/>
      <c r="T531" s="212"/>
      <c r="U531" s="212"/>
      <c r="V531" s="212"/>
      <c r="W531" s="212"/>
      <c r="X531" s="212"/>
      <c r="Y531" s="212"/>
      <c r="Z531" s="212"/>
      <c r="AA531" s="218"/>
      <c r="AB531" s="212"/>
      <c r="AC531" s="212"/>
      <c r="AD531" s="212"/>
      <c r="AE531" s="212"/>
      <c r="AF531" s="216"/>
    </row>
    <row r="532" spans="2:32" x14ac:dyDescent="0.3">
      <c r="B532" s="352">
        <v>16963.29</v>
      </c>
      <c r="C532" s="212">
        <v>51</v>
      </c>
      <c r="D532" s="212">
        <v>1050</v>
      </c>
      <c r="E532" s="353">
        <v>675.73275586502496</v>
      </c>
      <c r="F532" s="212">
        <v>14</v>
      </c>
      <c r="G532" s="212" t="s">
        <v>461</v>
      </c>
      <c r="H532" s="354">
        <v>16122.919929231768</v>
      </c>
      <c r="J532" s="218"/>
      <c r="K532" s="212"/>
      <c r="L532" s="212"/>
      <c r="M532" s="212"/>
      <c r="N532" s="212"/>
      <c r="O532" s="212"/>
      <c r="P532" s="212"/>
      <c r="Q532" s="212"/>
      <c r="R532" s="212"/>
      <c r="S532" s="212"/>
      <c r="T532" s="212"/>
      <c r="U532" s="212"/>
      <c r="V532" s="212"/>
      <c r="W532" s="212"/>
      <c r="X532" s="212"/>
      <c r="Y532" s="212"/>
      <c r="Z532" s="212"/>
      <c r="AA532" s="218"/>
      <c r="AB532" s="212"/>
      <c r="AC532" s="212"/>
      <c r="AD532" s="212"/>
      <c r="AE532" s="212"/>
      <c r="AF532" s="216"/>
    </row>
    <row r="533" spans="2:32" x14ac:dyDescent="0.3">
      <c r="B533" s="352">
        <v>11460.16</v>
      </c>
      <c r="C533" s="212">
        <v>40</v>
      </c>
      <c r="D533" s="212">
        <v>1050</v>
      </c>
      <c r="E533" s="353">
        <v>111.35088562466758</v>
      </c>
      <c r="F533" s="212">
        <v>35</v>
      </c>
      <c r="G533" s="212" t="s">
        <v>461</v>
      </c>
      <c r="H533" s="354">
        <v>10507.506822261974</v>
      </c>
      <c r="J533" s="218"/>
      <c r="K533" s="212"/>
      <c r="L533" s="212"/>
      <c r="M533" s="212"/>
      <c r="N533" s="212"/>
      <c r="O533" s="212"/>
      <c r="P533" s="212"/>
      <c r="Q533" s="212"/>
      <c r="R533" s="212"/>
      <c r="S533" s="212"/>
      <c r="T533" s="212"/>
      <c r="U533" s="212"/>
      <c r="V533" s="212"/>
      <c r="W533" s="212"/>
      <c r="X533" s="212"/>
      <c r="Y533" s="212"/>
      <c r="Z533" s="212"/>
      <c r="AA533" s="218"/>
      <c r="AB533" s="212"/>
      <c r="AC533" s="212"/>
      <c r="AD533" s="212"/>
      <c r="AE533" s="212"/>
      <c r="AF533" s="216"/>
    </row>
    <row r="534" spans="2:32" x14ac:dyDescent="0.3">
      <c r="B534" s="352">
        <v>7725.95</v>
      </c>
      <c r="C534" s="212">
        <v>37</v>
      </c>
      <c r="D534" s="212">
        <v>1050</v>
      </c>
      <c r="E534" s="353">
        <v>84.180803020358823</v>
      </c>
      <c r="F534" s="212">
        <v>33</v>
      </c>
      <c r="G534" s="212" t="s">
        <v>461</v>
      </c>
      <c r="H534" s="354">
        <v>6777.1867609767933</v>
      </c>
      <c r="J534" s="218"/>
      <c r="K534" s="212"/>
      <c r="L534" s="212"/>
      <c r="M534" s="212"/>
      <c r="N534" s="212"/>
      <c r="O534" s="212"/>
      <c r="P534" s="212"/>
      <c r="Q534" s="212"/>
      <c r="R534" s="212"/>
      <c r="S534" s="212"/>
      <c r="T534" s="212"/>
      <c r="U534" s="212"/>
      <c r="V534" s="212"/>
      <c r="W534" s="212"/>
      <c r="X534" s="212"/>
      <c r="Y534" s="212"/>
      <c r="Z534" s="212"/>
      <c r="AA534" s="218"/>
      <c r="AB534" s="212"/>
      <c r="AC534" s="212"/>
      <c r="AD534" s="212"/>
      <c r="AE534" s="212"/>
      <c r="AF534" s="216"/>
    </row>
    <row r="535" spans="2:32" x14ac:dyDescent="0.3">
      <c r="B535" s="352">
        <v>7719.53</v>
      </c>
      <c r="C535" s="212">
        <v>36</v>
      </c>
      <c r="D535" s="212">
        <v>1050</v>
      </c>
      <c r="E535" s="353">
        <v>80.273941164263491</v>
      </c>
      <c r="F535" s="212">
        <v>39</v>
      </c>
      <c r="G535" s="212" t="s">
        <v>469</v>
      </c>
      <c r="H535" s="354">
        <v>7058.1858502165442</v>
      </c>
      <c r="J535" s="218"/>
      <c r="K535" s="212"/>
      <c r="L535" s="212"/>
      <c r="M535" s="212"/>
      <c r="N535" s="212"/>
      <c r="O535" s="212"/>
      <c r="P535" s="212"/>
      <c r="Q535" s="212"/>
      <c r="R535" s="212"/>
      <c r="S535" s="212"/>
      <c r="T535" s="212"/>
      <c r="U535" s="212"/>
      <c r="V535" s="212"/>
      <c r="W535" s="212"/>
      <c r="X535" s="212"/>
      <c r="Y535" s="212"/>
      <c r="Z535" s="212"/>
      <c r="AA535" s="218"/>
      <c r="AB535" s="212"/>
      <c r="AC535" s="212"/>
      <c r="AD535" s="212"/>
      <c r="AE535" s="212"/>
      <c r="AF535" s="216"/>
    </row>
    <row r="536" spans="2:32" x14ac:dyDescent="0.3">
      <c r="B536" s="352">
        <v>6592.49</v>
      </c>
      <c r="C536" s="212">
        <v>32</v>
      </c>
      <c r="D536" s="212">
        <v>1050</v>
      </c>
      <c r="E536" s="353">
        <v>133.90559205441519</v>
      </c>
      <c r="F536" s="212">
        <v>38</v>
      </c>
      <c r="G536" s="212" t="s">
        <v>461</v>
      </c>
      <c r="H536" s="354">
        <v>5910.0574193161683</v>
      </c>
      <c r="J536" s="218"/>
      <c r="K536" s="212"/>
      <c r="L536" s="212"/>
      <c r="M536" s="212"/>
      <c r="N536" s="212"/>
      <c r="O536" s="212"/>
      <c r="P536" s="212"/>
      <c r="Q536" s="212"/>
      <c r="R536" s="212"/>
      <c r="S536" s="212"/>
      <c r="T536" s="212"/>
      <c r="U536" s="212"/>
      <c r="V536" s="212"/>
      <c r="W536" s="212"/>
      <c r="X536" s="212"/>
      <c r="Y536" s="212"/>
      <c r="Z536" s="212"/>
      <c r="AA536" s="218"/>
      <c r="AB536" s="212"/>
      <c r="AC536" s="212"/>
      <c r="AD536" s="212"/>
      <c r="AE536" s="212"/>
      <c r="AF536" s="216"/>
    </row>
    <row r="537" spans="2:32" x14ac:dyDescent="0.3">
      <c r="B537" s="352">
        <v>1489.79</v>
      </c>
      <c r="C537" s="212">
        <v>33</v>
      </c>
      <c r="D537" s="212">
        <v>175</v>
      </c>
      <c r="E537" s="353">
        <v>24.616669915353906</v>
      </c>
      <c r="F537" s="212">
        <v>50</v>
      </c>
      <c r="G537" s="212" t="s">
        <v>461</v>
      </c>
      <c r="H537" s="354">
        <v>703.76089506850644</v>
      </c>
      <c r="J537" s="218"/>
      <c r="K537" s="212"/>
      <c r="L537" s="212"/>
      <c r="M537" s="212"/>
      <c r="N537" s="212"/>
      <c r="O537" s="212"/>
      <c r="P537" s="212"/>
      <c r="Q537" s="212"/>
      <c r="R537" s="212"/>
      <c r="S537" s="212"/>
      <c r="T537" s="212"/>
      <c r="U537" s="212"/>
      <c r="V537" s="212"/>
      <c r="W537" s="212"/>
      <c r="X537" s="212"/>
      <c r="Y537" s="212"/>
      <c r="Z537" s="212"/>
      <c r="AA537" s="218"/>
      <c r="AB537" s="212"/>
      <c r="AC537" s="212"/>
      <c r="AD537" s="212"/>
      <c r="AE537" s="212"/>
      <c r="AF537" s="216"/>
    </row>
    <row r="538" spans="2:32" x14ac:dyDescent="0.3">
      <c r="B538" s="352">
        <v>21778.52</v>
      </c>
      <c r="C538" s="212">
        <v>51</v>
      </c>
      <c r="D538" s="212">
        <v>1050</v>
      </c>
      <c r="E538" s="353">
        <v>583.79296991354875</v>
      </c>
      <c r="F538" s="212">
        <v>24</v>
      </c>
      <c r="G538" s="212" t="s">
        <v>461</v>
      </c>
      <c r="H538" s="354">
        <v>20869.948205665827</v>
      </c>
      <c r="J538" s="218"/>
      <c r="K538" s="212"/>
      <c r="L538" s="212"/>
      <c r="M538" s="212"/>
      <c r="N538" s="212"/>
      <c r="O538" s="212"/>
      <c r="P538" s="212"/>
      <c r="Q538" s="212"/>
      <c r="R538" s="212"/>
      <c r="S538" s="212"/>
      <c r="T538" s="212"/>
      <c r="U538" s="212"/>
      <c r="V538" s="212"/>
      <c r="W538" s="212"/>
      <c r="X538" s="212"/>
      <c r="Y538" s="212"/>
      <c r="Z538" s="212"/>
      <c r="AA538" s="218"/>
      <c r="AB538" s="212"/>
      <c r="AC538" s="212"/>
      <c r="AD538" s="212"/>
      <c r="AE538" s="212"/>
      <c r="AF538" s="216"/>
    </row>
    <row r="539" spans="2:32" x14ac:dyDescent="0.3">
      <c r="B539" s="352">
        <v>7372.42</v>
      </c>
      <c r="C539" s="212">
        <v>35</v>
      </c>
      <c r="D539" s="212">
        <v>1050</v>
      </c>
      <c r="E539" s="353">
        <v>77.077412775386549</v>
      </c>
      <c r="F539" s="212">
        <v>40</v>
      </c>
      <c r="G539" s="212" t="s">
        <v>461</v>
      </c>
      <c r="H539" s="354">
        <v>6234.806138754222</v>
      </c>
      <c r="J539" s="218"/>
      <c r="K539" s="212"/>
      <c r="L539" s="212"/>
      <c r="M539" s="212"/>
      <c r="N539" s="212"/>
      <c r="O539" s="212"/>
      <c r="P539" s="212"/>
      <c r="Q539" s="212"/>
      <c r="R539" s="212"/>
      <c r="S539" s="212"/>
      <c r="T539" s="212"/>
      <c r="U539" s="212"/>
      <c r="V539" s="212"/>
      <c r="W539" s="212"/>
      <c r="X539" s="212"/>
      <c r="Y539" s="212"/>
      <c r="Z539" s="212"/>
      <c r="AA539" s="218"/>
      <c r="AB539" s="212"/>
      <c r="AC539" s="212"/>
      <c r="AD539" s="212"/>
      <c r="AE539" s="212"/>
      <c r="AF539" s="216"/>
    </row>
    <row r="540" spans="2:32" x14ac:dyDescent="0.3">
      <c r="B540" s="352">
        <v>6687.72</v>
      </c>
      <c r="C540" s="212">
        <v>25</v>
      </c>
      <c r="D540" s="212">
        <v>2800</v>
      </c>
      <c r="E540" s="353">
        <v>178.07335967398745</v>
      </c>
      <c r="F540" s="212">
        <v>45</v>
      </c>
      <c r="G540" s="212" t="s">
        <v>461</v>
      </c>
      <c r="H540" s="354">
        <v>5524.3185192879046</v>
      </c>
      <c r="J540" s="218"/>
      <c r="K540" s="212"/>
      <c r="L540" s="212"/>
      <c r="M540" s="212"/>
      <c r="N540" s="212"/>
      <c r="O540" s="212"/>
      <c r="P540" s="212"/>
      <c r="Q540" s="212"/>
      <c r="R540" s="212"/>
      <c r="S540" s="212"/>
      <c r="T540" s="212"/>
      <c r="U540" s="212"/>
      <c r="V540" s="212"/>
      <c r="W540" s="212"/>
      <c r="X540" s="212"/>
      <c r="Y540" s="212"/>
      <c r="Z540" s="212"/>
      <c r="AA540" s="218"/>
      <c r="AB540" s="212"/>
      <c r="AC540" s="212"/>
      <c r="AD540" s="212"/>
      <c r="AE540" s="212"/>
      <c r="AF540" s="216"/>
    </row>
    <row r="541" spans="2:32" x14ac:dyDescent="0.3">
      <c r="B541" s="352">
        <v>2318.37</v>
      </c>
      <c r="C541" s="212">
        <v>24</v>
      </c>
      <c r="D541" s="212">
        <v>1050</v>
      </c>
      <c r="E541" s="353">
        <v>73.628233203538159</v>
      </c>
      <c r="F541" s="212">
        <v>50</v>
      </c>
      <c r="G541" s="212" t="s">
        <v>461</v>
      </c>
      <c r="H541" s="354">
        <v>1275.9599147397164</v>
      </c>
      <c r="J541" s="218"/>
      <c r="K541" s="212"/>
      <c r="L541" s="212"/>
      <c r="M541" s="212"/>
      <c r="N541" s="212"/>
      <c r="O541" s="212"/>
      <c r="P541" s="212"/>
      <c r="Q541" s="212"/>
      <c r="R541" s="212"/>
      <c r="S541" s="212"/>
      <c r="T541" s="212"/>
      <c r="U541" s="212"/>
      <c r="V541" s="212"/>
      <c r="W541" s="212"/>
      <c r="X541" s="212"/>
      <c r="Y541" s="212"/>
      <c r="Z541" s="212"/>
      <c r="AA541" s="218"/>
      <c r="AB541" s="212"/>
      <c r="AC541" s="212"/>
      <c r="AD541" s="212"/>
      <c r="AE541" s="212"/>
      <c r="AF541" s="216"/>
    </row>
    <row r="542" spans="2:32" x14ac:dyDescent="0.3">
      <c r="B542" s="352">
        <v>7384.46</v>
      </c>
      <c r="C542" s="212">
        <v>26</v>
      </c>
      <c r="D542" s="212">
        <v>2800</v>
      </c>
      <c r="E542" s="353">
        <v>179.96769481938469</v>
      </c>
      <c r="F542" s="212">
        <v>50</v>
      </c>
      <c r="G542" s="212" t="s">
        <v>461</v>
      </c>
      <c r="H542" s="354">
        <v>6182.7451976542516</v>
      </c>
      <c r="J542" s="218"/>
      <c r="K542" s="212"/>
      <c r="L542" s="212"/>
      <c r="M542" s="212"/>
      <c r="N542" s="212"/>
      <c r="O542" s="212"/>
      <c r="P542" s="212"/>
      <c r="Q542" s="212"/>
      <c r="R542" s="212"/>
      <c r="S542" s="212"/>
      <c r="T542" s="212"/>
      <c r="U542" s="212"/>
      <c r="V542" s="212"/>
      <c r="W542" s="212"/>
      <c r="X542" s="212"/>
      <c r="Y542" s="212"/>
      <c r="Z542" s="212"/>
      <c r="AA542" s="218"/>
      <c r="AB542" s="212"/>
      <c r="AC542" s="212"/>
      <c r="AD542" s="212"/>
      <c r="AE542" s="212"/>
      <c r="AF542" s="216"/>
    </row>
    <row r="543" spans="2:32" x14ac:dyDescent="0.3">
      <c r="B543" s="352">
        <v>17637.740000000002</v>
      </c>
      <c r="C543" s="212">
        <v>33</v>
      </c>
      <c r="D543" s="212">
        <v>2800</v>
      </c>
      <c r="E543" s="353">
        <v>206.70035644920324</v>
      </c>
      <c r="F543" s="212">
        <v>42</v>
      </c>
      <c r="G543" s="212" t="s">
        <v>469</v>
      </c>
      <c r="H543" s="354">
        <v>16845.590101868096</v>
      </c>
      <c r="J543" s="218"/>
      <c r="K543" s="212"/>
      <c r="L543" s="212"/>
      <c r="M543" s="212"/>
      <c r="N543" s="212"/>
      <c r="O543" s="212"/>
      <c r="P543" s="212"/>
      <c r="Q543" s="212"/>
      <c r="R543" s="212"/>
      <c r="S543" s="212"/>
      <c r="T543" s="212"/>
      <c r="U543" s="212"/>
      <c r="V543" s="212"/>
      <c r="W543" s="212"/>
      <c r="X543" s="212"/>
      <c r="Y543" s="212"/>
      <c r="Z543" s="212"/>
      <c r="AA543" s="218"/>
      <c r="AB543" s="212"/>
      <c r="AC543" s="212"/>
      <c r="AD543" s="212"/>
      <c r="AE543" s="212"/>
      <c r="AF543" s="216"/>
    </row>
    <row r="544" spans="2:32" x14ac:dyDescent="0.3">
      <c r="B544" s="352">
        <v>72813.759999999995</v>
      </c>
      <c r="C544" s="212">
        <v>44</v>
      </c>
      <c r="D544" s="212">
        <v>6336.5837499999998</v>
      </c>
      <c r="E544" s="353">
        <v>1778.6138116251989</v>
      </c>
      <c r="F544" s="212">
        <v>21</v>
      </c>
      <c r="G544" s="212" t="s">
        <v>469</v>
      </c>
      <c r="H544" s="354">
        <v>72498.115317596588</v>
      </c>
      <c r="J544" s="218"/>
      <c r="K544" s="212"/>
      <c r="L544" s="212"/>
      <c r="M544" s="212"/>
      <c r="N544" s="212"/>
      <c r="O544" s="212"/>
      <c r="P544" s="212"/>
      <c r="Q544" s="212"/>
      <c r="R544" s="212"/>
      <c r="S544" s="212"/>
      <c r="T544" s="212"/>
      <c r="U544" s="212"/>
      <c r="V544" s="212"/>
      <c r="W544" s="212"/>
      <c r="X544" s="212"/>
      <c r="Y544" s="212"/>
      <c r="Z544" s="212"/>
      <c r="AA544" s="218"/>
      <c r="AB544" s="212"/>
      <c r="AC544" s="212"/>
      <c r="AD544" s="212"/>
      <c r="AE544" s="212"/>
      <c r="AF544" s="216"/>
    </row>
    <row r="545" spans="2:32" x14ac:dyDescent="0.3">
      <c r="B545" s="352">
        <v>7015</v>
      </c>
      <c r="C545" s="212">
        <v>39</v>
      </c>
      <c r="D545" s="212">
        <v>1050</v>
      </c>
      <c r="E545" s="353">
        <v>135.62630185964551</v>
      </c>
      <c r="F545" s="212">
        <v>46</v>
      </c>
      <c r="G545" s="212" t="s">
        <v>461</v>
      </c>
      <c r="H545" s="354">
        <v>6043.3964358760022</v>
      </c>
      <c r="J545" s="218"/>
      <c r="K545" s="212"/>
      <c r="L545" s="212"/>
      <c r="M545" s="212"/>
      <c r="N545" s="212"/>
      <c r="O545" s="212"/>
      <c r="P545" s="212"/>
      <c r="Q545" s="212"/>
      <c r="R545" s="212"/>
      <c r="S545" s="212"/>
      <c r="T545" s="212"/>
      <c r="U545" s="212"/>
      <c r="V545" s="212"/>
      <c r="W545" s="212"/>
      <c r="X545" s="212"/>
      <c r="Y545" s="212"/>
      <c r="Z545" s="212"/>
      <c r="AA545" s="218"/>
      <c r="AB545" s="212"/>
      <c r="AC545" s="212"/>
      <c r="AD545" s="212"/>
      <c r="AE545" s="212"/>
      <c r="AF545" s="216"/>
    </row>
    <row r="546" spans="2:32" x14ac:dyDescent="0.3">
      <c r="B546" s="352">
        <v>12428.82</v>
      </c>
      <c r="C546" s="212">
        <v>51</v>
      </c>
      <c r="D546" s="212">
        <v>1427.6258500000001</v>
      </c>
      <c r="E546" s="353">
        <v>661.49176580935921</v>
      </c>
      <c r="F546" s="212">
        <v>10</v>
      </c>
      <c r="G546" s="212" t="s">
        <v>461</v>
      </c>
      <c r="H546" s="354">
        <v>11552.645255727546</v>
      </c>
      <c r="J546" s="218"/>
      <c r="K546" s="212"/>
      <c r="L546" s="212"/>
      <c r="M546" s="212"/>
      <c r="N546" s="212"/>
      <c r="O546" s="212"/>
      <c r="P546" s="212"/>
      <c r="Q546" s="212"/>
      <c r="R546" s="212"/>
      <c r="S546" s="212"/>
      <c r="T546" s="212"/>
      <c r="U546" s="212"/>
      <c r="V546" s="212"/>
      <c r="W546" s="212"/>
      <c r="X546" s="212"/>
      <c r="Y546" s="212"/>
      <c r="Z546" s="212"/>
      <c r="AA546" s="218"/>
      <c r="AB546" s="212"/>
      <c r="AC546" s="212"/>
      <c r="AD546" s="212"/>
      <c r="AE546" s="212"/>
      <c r="AF546" s="216"/>
    </row>
    <row r="547" spans="2:32" x14ac:dyDescent="0.3">
      <c r="B547" s="352">
        <v>5350.38</v>
      </c>
      <c r="C547" s="212">
        <v>28</v>
      </c>
      <c r="D547" s="212">
        <v>1750</v>
      </c>
      <c r="E547" s="353">
        <v>115.43969634781919</v>
      </c>
      <c r="F547" s="212">
        <v>50</v>
      </c>
      <c r="G547" s="212" t="s">
        <v>461</v>
      </c>
      <c r="H547" s="354">
        <v>4131.9800025698369</v>
      </c>
      <c r="J547" s="218"/>
      <c r="K547" s="212"/>
      <c r="L547" s="212"/>
      <c r="M547" s="212"/>
      <c r="N547" s="212"/>
      <c r="O547" s="212"/>
      <c r="P547" s="212"/>
      <c r="Q547" s="212"/>
      <c r="R547" s="212"/>
      <c r="S547" s="212"/>
      <c r="T547" s="212"/>
      <c r="U547" s="212"/>
      <c r="V547" s="212"/>
      <c r="W547" s="212"/>
      <c r="X547" s="212"/>
      <c r="Y547" s="212"/>
      <c r="Z547" s="212"/>
      <c r="AA547" s="218"/>
      <c r="AB547" s="212"/>
      <c r="AC547" s="212"/>
      <c r="AD547" s="212"/>
      <c r="AE547" s="212"/>
      <c r="AF547" s="216"/>
    </row>
    <row r="548" spans="2:32" x14ac:dyDescent="0.3">
      <c r="B548" s="352">
        <v>3549.37</v>
      </c>
      <c r="C548" s="212">
        <v>30</v>
      </c>
      <c r="D548" s="212">
        <v>1050</v>
      </c>
      <c r="E548" s="353">
        <v>72.105300507740509</v>
      </c>
      <c r="F548" s="212">
        <v>45</v>
      </c>
      <c r="G548" s="212" t="s">
        <v>469</v>
      </c>
      <c r="H548" s="354">
        <v>2745.2061965629673</v>
      </c>
      <c r="J548" s="218"/>
      <c r="K548" s="212"/>
      <c r="L548" s="212"/>
      <c r="M548" s="212"/>
      <c r="N548" s="212"/>
      <c r="O548" s="212"/>
      <c r="P548" s="212"/>
      <c r="Q548" s="212"/>
      <c r="R548" s="212"/>
      <c r="S548" s="212"/>
      <c r="T548" s="212"/>
      <c r="U548" s="212"/>
      <c r="V548" s="212"/>
      <c r="W548" s="212"/>
      <c r="X548" s="212"/>
      <c r="Y548" s="212"/>
      <c r="Z548" s="212"/>
      <c r="AA548" s="218"/>
      <c r="AB548" s="212"/>
      <c r="AC548" s="212"/>
      <c r="AD548" s="212"/>
      <c r="AE548" s="212"/>
      <c r="AF548" s="216"/>
    </row>
    <row r="549" spans="2:32" x14ac:dyDescent="0.3">
      <c r="B549" s="352">
        <v>2605.6</v>
      </c>
      <c r="C549" s="212">
        <v>27</v>
      </c>
      <c r="D549" s="212">
        <v>1050</v>
      </c>
      <c r="E549" s="353">
        <v>75.86569797822176</v>
      </c>
      <c r="F549" s="212">
        <v>40</v>
      </c>
      <c r="G549" s="212" t="s">
        <v>461</v>
      </c>
      <c r="H549" s="354">
        <v>1651.3199526503265</v>
      </c>
      <c r="J549" s="218"/>
      <c r="K549" s="212"/>
      <c r="L549" s="212"/>
      <c r="M549" s="212"/>
      <c r="N549" s="212"/>
      <c r="O549" s="212"/>
      <c r="P549" s="212"/>
      <c r="Q549" s="212"/>
      <c r="R549" s="212"/>
      <c r="S549" s="212"/>
      <c r="T549" s="212"/>
      <c r="U549" s="212"/>
      <c r="V549" s="212"/>
      <c r="W549" s="212"/>
      <c r="X549" s="212"/>
      <c r="Y549" s="212"/>
      <c r="Z549" s="212"/>
      <c r="AA549" s="218"/>
      <c r="AB549" s="212"/>
      <c r="AC549" s="212"/>
      <c r="AD549" s="212"/>
      <c r="AE549" s="212"/>
      <c r="AF549" s="216"/>
    </row>
    <row r="550" spans="2:32" x14ac:dyDescent="0.3">
      <c r="B550" s="352">
        <v>3421.24</v>
      </c>
      <c r="C550" s="212">
        <v>34</v>
      </c>
      <c r="D550" s="212">
        <v>1050</v>
      </c>
      <c r="E550" s="353">
        <v>96.106539804523777</v>
      </c>
      <c r="F550" s="212">
        <v>26</v>
      </c>
      <c r="G550" s="212" t="s">
        <v>461</v>
      </c>
      <c r="H550" s="354">
        <v>2656.1690219266989</v>
      </c>
      <c r="J550" s="218"/>
      <c r="K550" s="212"/>
      <c r="L550" s="212"/>
      <c r="M550" s="212"/>
      <c r="N550" s="212"/>
      <c r="O550" s="212"/>
      <c r="P550" s="212"/>
      <c r="Q550" s="212"/>
      <c r="R550" s="212"/>
      <c r="S550" s="212"/>
      <c r="T550" s="212"/>
      <c r="U550" s="212"/>
      <c r="V550" s="212"/>
      <c r="W550" s="212"/>
      <c r="X550" s="212"/>
      <c r="Y550" s="212"/>
      <c r="Z550" s="212"/>
      <c r="AA550" s="218"/>
      <c r="AB550" s="212"/>
      <c r="AC550" s="212"/>
      <c r="AD550" s="212"/>
      <c r="AE550" s="212"/>
      <c r="AF550" s="216"/>
    </row>
    <row r="551" spans="2:32" x14ac:dyDescent="0.3">
      <c r="B551" s="352">
        <v>10513.58</v>
      </c>
      <c r="C551" s="212">
        <v>33</v>
      </c>
      <c r="D551" s="212">
        <v>1925</v>
      </c>
      <c r="E551" s="353">
        <v>132.1924972093291</v>
      </c>
      <c r="F551" s="212">
        <v>37</v>
      </c>
      <c r="G551" s="212" t="s">
        <v>461</v>
      </c>
      <c r="H551" s="354">
        <v>9458.186597560154</v>
      </c>
      <c r="J551" s="218"/>
      <c r="K551" s="212"/>
      <c r="L551" s="212"/>
      <c r="M551" s="212"/>
      <c r="N551" s="212"/>
      <c r="O551" s="212"/>
      <c r="P551" s="212"/>
      <c r="Q551" s="212"/>
      <c r="R551" s="212"/>
      <c r="S551" s="212"/>
      <c r="T551" s="212"/>
      <c r="U551" s="212"/>
      <c r="V551" s="212"/>
      <c r="W551" s="212"/>
      <c r="X551" s="212"/>
      <c r="Y551" s="212"/>
      <c r="Z551" s="212"/>
      <c r="AA551" s="218"/>
      <c r="AB551" s="212"/>
      <c r="AC551" s="212"/>
      <c r="AD551" s="212"/>
      <c r="AE551" s="212"/>
      <c r="AF551" s="216"/>
    </row>
    <row r="552" spans="2:32" x14ac:dyDescent="0.3">
      <c r="B552" s="352">
        <v>22100.85</v>
      </c>
      <c r="C552" s="212">
        <v>37</v>
      </c>
      <c r="D552" s="212">
        <v>2800</v>
      </c>
      <c r="E552" s="353">
        <v>321.61949296117376</v>
      </c>
      <c r="F552" s="212">
        <v>43</v>
      </c>
      <c r="G552" s="212" t="s">
        <v>461</v>
      </c>
      <c r="H552" s="354">
        <v>21098.778415116834</v>
      </c>
      <c r="J552" s="218"/>
      <c r="K552" s="212"/>
      <c r="L552" s="212"/>
      <c r="M552" s="212"/>
      <c r="N552" s="212"/>
      <c r="O552" s="212"/>
      <c r="P552" s="212"/>
      <c r="Q552" s="212"/>
      <c r="R552" s="212"/>
      <c r="S552" s="212"/>
      <c r="T552" s="212"/>
      <c r="U552" s="212"/>
      <c r="V552" s="212"/>
      <c r="W552" s="212"/>
      <c r="X552" s="212"/>
      <c r="Y552" s="212"/>
      <c r="Z552" s="212"/>
      <c r="AA552" s="218"/>
      <c r="AB552" s="212"/>
      <c r="AC552" s="212"/>
      <c r="AD552" s="212"/>
      <c r="AE552" s="212"/>
      <c r="AF552" s="216"/>
    </row>
    <row r="553" spans="2:32" x14ac:dyDescent="0.3">
      <c r="B553" s="352">
        <v>13317.8</v>
      </c>
      <c r="C553" s="212">
        <v>49</v>
      </c>
      <c r="D553" s="212">
        <v>1050</v>
      </c>
      <c r="E553" s="353">
        <v>316.79730423971444</v>
      </c>
      <c r="F553" s="212">
        <v>26</v>
      </c>
      <c r="G553" s="212" t="s">
        <v>461</v>
      </c>
      <c r="H553" s="354">
        <v>12389.646737356843</v>
      </c>
      <c r="J553" s="218"/>
      <c r="K553" s="212"/>
      <c r="L553" s="212"/>
      <c r="M553" s="212"/>
      <c r="N553" s="212"/>
      <c r="O553" s="212"/>
      <c r="P553" s="212"/>
      <c r="Q553" s="212"/>
      <c r="R553" s="212"/>
      <c r="S553" s="212"/>
      <c r="T553" s="212"/>
      <c r="U553" s="212"/>
      <c r="V553" s="212"/>
      <c r="W553" s="212"/>
      <c r="X553" s="212"/>
      <c r="Y553" s="212"/>
      <c r="Z553" s="212"/>
      <c r="AA553" s="218"/>
      <c r="AB553" s="212"/>
      <c r="AC553" s="212"/>
      <c r="AD553" s="212"/>
      <c r="AE553" s="212"/>
      <c r="AF553" s="216"/>
    </row>
    <row r="554" spans="2:32" x14ac:dyDescent="0.3">
      <c r="B554" s="352">
        <v>3211.28</v>
      </c>
      <c r="C554" s="212">
        <v>28</v>
      </c>
      <c r="D554" s="212">
        <v>1050</v>
      </c>
      <c r="E554" s="353">
        <v>69.263817808691513</v>
      </c>
      <c r="F554" s="212">
        <v>47</v>
      </c>
      <c r="G554" s="212" t="s">
        <v>461</v>
      </c>
      <c r="H554" s="354">
        <v>2069.2947392016808</v>
      </c>
      <c r="J554" s="218"/>
      <c r="K554" s="212"/>
      <c r="L554" s="212"/>
      <c r="M554" s="212"/>
      <c r="N554" s="212"/>
      <c r="O554" s="212"/>
      <c r="P554" s="212"/>
      <c r="Q554" s="212"/>
      <c r="R554" s="212"/>
      <c r="S554" s="212"/>
      <c r="T554" s="212"/>
      <c r="U554" s="212"/>
      <c r="V554" s="212"/>
      <c r="W554" s="212"/>
      <c r="X554" s="212"/>
      <c r="Y554" s="212"/>
      <c r="Z554" s="212"/>
      <c r="AA554" s="218"/>
      <c r="AB554" s="212"/>
      <c r="AC554" s="212"/>
      <c r="AD554" s="212"/>
      <c r="AE554" s="212"/>
      <c r="AF554" s="216"/>
    </row>
    <row r="555" spans="2:32" x14ac:dyDescent="0.3">
      <c r="B555" s="352">
        <v>5403.65</v>
      </c>
      <c r="C555" s="212">
        <v>30</v>
      </c>
      <c r="D555" s="212">
        <v>1050</v>
      </c>
      <c r="E555" s="353">
        <v>68.198116736385131</v>
      </c>
      <c r="F555" s="212">
        <v>50</v>
      </c>
      <c r="G555" s="212" t="s">
        <v>469</v>
      </c>
      <c r="H555" s="354">
        <v>4382.0726608282266</v>
      </c>
      <c r="J555" s="218"/>
      <c r="K555" s="212"/>
      <c r="L555" s="212"/>
      <c r="M555" s="212"/>
      <c r="N555" s="212"/>
      <c r="O555" s="212"/>
      <c r="P555" s="212"/>
      <c r="Q555" s="212"/>
      <c r="R555" s="212"/>
      <c r="S555" s="212"/>
      <c r="T555" s="212"/>
      <c r="U555" s="212"/>
      <c r="V555" s="212"/>
      <c r="W555" s="212"/>
      <c r="X555" s="212"/>
      <c r="Y555" s="212"/>
      <c r="Z555" s="212"/>
      <c r="AA555" s="218"/>
      <c r="AB555" s="212"/>
      <c r="AC555" s="212"/>
      <c r="AD555" s="212"/>
      <c r="AE555" s="212"/>
      <c r="AF555" s="216"/>
    </row>
    <row r="556" spans="2:32" x14ac:dyDescent="0.3">
      <c r="B556" s="352">
        <v>13151.38</v>
      </c>
      <c r="C556" s="212">
        <v>47</v>
      </c>
      <c r="D556" s="212">
        <v>1050</v>
      </c>
      <c r="E556" s="353">
        <v>280.11516959731546</v>
      </c>
      <c r="F556" s="212">
        <v>28</v>
      </c>
      <c r="G556" s="212" t="s">
        <v>461</v>
      </c>
      <c r="H556" s="354">
        <v>12305.91692698262</v>
      </c>
      <c r="J556" s="218"/>
      <c r="K556" s="212"/>
      <c r="L556" s="212"/>
      <c r="M556" s="212"/>
      <c r="N556" s="212"/>
      <c r="O556" s="212"/>
      <c r="P556" s="212"/>
      <c r="Q556" s="212"/>
      <c r="R556" s="212"/>
      <c r="S556" s="212"/>
      <c r="T556" s="212"/>
      <c r="U556" s="212"/>
      <c r="V556" s="212"/>
      <c r="W556" s="212"/>
      <c r="X556" s="212"/>
      <c r="Y556" s="212"/>
      <c r="Z556" s="212"/>
      <c r="AA556" s="218"/>
      <c r="AB556" s="212"/>
      <c r="AC556" s="212"/>
      <c r="AD556" s="212"/>
      <c r="AE556" s="212"/>
      <c r="AF556" s="216"/>
    </row>
    <row r="557" spans="2:32" x14ac:dyDescent="0.3">
      <c r="B557" s="352">
        <v>7149.13</v>
      </c>
      <c r="C557" s="212">
        <v>30</v>
      </c>
      <c r="D557" s="212">
        <v>1925</v>
      </c>
      <c r="E557" s="353">
        <v>154.98972560858678</v>
      </c>
      <c r="F557" s="212">
        <v>50</v>
      </c>
      <c r="G557" s="212" t="s">
        <v>469</v>
      </c>
      <c r="H557" s="354">
        <v>6330.0869931961761</v>
      </c>
      <c r="J557" s="218"/>
      <c r="K557" s="212"/>
      <c r="L557" s="212"/>
      <c r="M557" s="212"/>
      <c r="N557" s="212"/>
      <c r="O557" s="212"/>
      <c r="P557" s="212"/>
      <c r="Q557" s="212"/>
      <c r="R557" s="212"/>
      <c r="S557" s="212"/>
      <c r="T557" s="212"/>
      <c r="U557" s="212"/>
      <c r="V557" s="212"/>
      <c r="W557" s="212"/>
      <c r="X557" s="212"/>
      <c r="Y557" s="212"/>
      <c r="Z557" s="212"/>
      <c r="AA557" s="218"/>
      <c r="AB557" s="212"/>
      <c r="AC557" s="212"/>
      <c r="AD557" s="212"/>
      <c r="AE557" s="212"/>
      <c r="AF557" s="216"/>
    </row>
    <row r="558" spans="2:32" x14ac:dyDescent="0.3">
      <c r="B558" s="352">
        <v>10554.71</v>
      </c>
      <c r="C558" s="212">
        <v>32</v>
      </c>
      <c r="D558" s="212">
        <v>2800</v>
      </c>
      <c r="E558" s="353">
        <v>226.09424352010078</v>
      </c>
      <c r="F558" s="212">
        <v>33</v>
      </c>
      <c r="G558" s="212" t="s">
        <v>461</v>
      </c>
      <c r="H558" s="354">
        <v>9675.9878268015691</v>
      </c>
      <c r="J558" s="218"/>
      <c r="K558" s="212"/>
      <c r="L558" s="212"/>
      <c r="M558" s="212"/>
      <c r="N558" s="212"/>
      <c r="O558" s="212"/>
      <c r="P558" s="212"/>
      <c r="Q558" s="212"/>
      <c r="R558" s="212"/>
      <c r="S558" s="212"/>
      <c r="T558" s="212"/>
      <c r="U558" s="212"/>
      <c r="V558" s="212"/>
      <c r="W558" s="212"/>
      <c r="X558" s="212"/>
      <c r="Y558" s="212"/>
      <c r="Z558" s="212"/>
      <c r="AA558" s="218"/>
      <c r="AB558" s="212"/>
      <c r="AC558" s="212"/>
      <c r="AD558" s="212"/>
      <c r="AE558" s="212"/>
      <c r="AF558" s="216"/>
    </row>
    <row r="559" spans="2:32" x14ac:dyDescent="0.3">
      <c r="B559" s="352">
        <v>4687.92</v>
      </c>
      <c r="C559" s="212">
        <v>26</v>
      </c>
      <c r="D559" s="212">
        <v>1050</v>
      </c>
      <c r="E559" s="353">
        <v>117.21280131079544</v>
      </c>
      <c r="F559" s="212">
        <v>44</v>
      </c>
      <c r="G559" s="212" t="s">
        <v>461</v>
      </c>
      <c r="H559" s="354">
        <v>3926.9346984264707</v>
      </c>
      <c r="J559" s="218"/>
      <c r="K559" s="212"/>
      <c r="L559" s="212"/>
      <c r="M559" s="212"/>
      <c r="N559" s="212"/>
      <c r="O559" s="212"/>
      <c r="P559" s="212"/>
      <c r="Q559" s="212"/>
      <c r="R559" s="212"/>
      <c r="S559" s="212"/>
      <c r="T559" s="212"/>
      <c r="U559" s="212"/>
      <c r="V559" s="212"/>
      <c r="W559" s="212"/>
      <c r="X559" s="212"/>
      <c r="Y559" s="212"/>
      <c r="Z559" s="212"/>
      <c r="AA559" s="218"/>
      <c r="AB559" s="212"/>
      <c r="AC559" s="212"/>
      <c r="AD559" s="212"/>
      <c r="AE559" s="212"/>
      <c r="AF559" s="216"/>
    </row>
    <row r="560" spans="2:32" x14ac:dyDescent="0.3">
      <c r="B560" s="352">
        <v>5011.82</v>
      </c>
      <c r="C560" s="212">
        <v>51</v>
      </c>
      <c r="D560" s="212">
        <v>175</v>
      </c>
      <c r="E560" s="353">
        <v>87.11321593917431</v>
      </c>
      <c r="F560" s="212">
        <v>19</v>
      </c>
      <c r="G560" s="212" t="s">
        <v>461</v>
      </c>
      <c r="H560" s="354">
        <v>4154.3769077479228</v>
      </c>
      <c r="J560" s="218"/>
      <c r="K560" s="212"/>
      <c r="L560" s="212"/>
      <c r="M560" s="212"/>
      <c r="N560" s="212"/>
      <c r="O560" s="212"/>
      <c r="P560" s="212"/>
      <c r="Q560" s="212"/>
      <c r="R560" s="212"/>
      <c r="S560" s="212"/>
      <c r="T560" s="212"/>
      <c r="U560" s="212"/>
      <c r="V560" s="212"/>
      <c r="W560" s="212"/>
      <c r="X560" s="212"/>
      <c r="Y560" s="212"/>
      <c r="Z560" s="212"/>
      <c r="AA560" s="218"/>
      <c r="AB560" s="212"/>
      <c r="AC560" s="212"/>
      <c r="AD560" s="212"/>
      <c r="AE560" s="212"/>
      <c r="AF560" s="216"/>
    </row>
    <row r="561" spans="2:32" x14ac:dyDescent="0.3">
      <c r="B561" s="352">
        <v>22299.7</v>
      </c>
      <c r="C561" s="212">
        <v>42</v>
      </c>
      <c r="D561" s="212">
        <v>2800</v>
      </c>
      <c r="E561" s="353">
        <v>444.87643395816679</v>
      </c>
      <c r="F561" s="212">
        <v>28</v>
      </c>
      <c r="G561" s="212" t="s">
        <v>469</v>
      </c>
      <c r="H561" s="354">
        <v>21995.018050126127</v>
      </c>
      <c r="J561" s="218"/>
      <c r="K561" s="212"/>
      <c r="L561" s="212"/>
      <c r="M561" s="212"/>
      <c r="N561" s="212"/>
      <c r="O561" s="212"/>
      <c r="P561" s="212"/>
      <c r="Q561" s="212"/>
      <c r="R561" s="212"/>
      <c r="S561" s="212"/>
      <c r="T561" s="212"/>
      <c r="U561" s="212"/>
      <c r="V561" s="212"/>
      <c r="W561" s="212"/>
      <c r="X561" s="212"/>
      <c r="Y561" s="212"/>
      <c r="Z561" s="212"/>
      <c r="AA561" s="218"/>
      <c r="AB561" s="212"/>
      <c r="AC561" s="212"/>
      <c r="AD561" s="212"/>
      <c r="AE561" s="212"/>
      <c r="AF561" s="216"/>
    </row>
    <row r="562" spans="2:32" x14ac:dyDescent="0.3">
      <c r="B562" s="352">
        <v>11078.55</v>
      </c>
      <c r="C562" s="212">
        <v>46</v>
      </c>
      <c r="D562" s="212">
        <v>1050</v>
      </c>
      <c r="E562" s="353">
        <v>228.37436592289066</v>
      </c>
      <c r="F562" s="212">
        <v>29</v>
      </c>
      <c r="G562" s="212" t="s">
        <v>461</v>
      </c>
      <c r="H562" s="354">
        <v>10218.547642214213</v>
      </c>
      <c r="J562" s="218"/>
      <c r="K562" s="212"/>
      <c r="L562" s="212"/>
      <c r="M562" s="212"/>
      <c r="N562" s="212"/>
      <c r="O562" s="212"/>
      <c r="P562" s="212"/>
      <c r="Q562" s="212"/>
      <c r="R562" s="212"/>
      <c r="S562" s="212"/>
      <c r="T562" s="212"/>
      <c r="U562" s="212"/>
      <c r="V562" s="212"/>
      <c r="W562" s="212"/>
      <c r="X562" s="212"/>
      <c r="Y562" s="212"/>
      <c r="Z562" s="212"/>
      <c r="AA562" s="218"/>
      <c r="AB562" s="212"/>
      <c r="AC562" s="212"/>
      <c r="AD562" s="212"/>
      <c r="AE562" s="212"/>
      <c r="AF562" s="216"/>
    </row>
    <row r="563" spans="2:32" x14ac:dyDescent="0.3">
      <c r="B563" s="352">
        <v>5848.09</v>
      </c>
      <c r="C563" s="212">
        <v>30</v>
      </c>
      <c r="D563" s="212">
        <v>1050</v>
      </c>
      <c r="E563" s="353">
        <v>125.38164203800231</v>
      </c>
      <c r="F563" s="212">
        <v>40</v>
      </c>
      <c r="G563" s="212" t="s">
        <v>469</v>
      </c>
      <c r="H563" s="354">
        <v>5357.2744810388558</v>
      </c>
      <c r="J563" s="218"/>
      <c r="K563" s="212"/>
      <c r="L563" s="212"/>
      <c r="M563" s="212"/>
      <c r="N563" s="212"/>
      <c r="O563" s="212"/>
      <c r="P563" s="212"/>
      <c r="Q563" s="212"/>
      <c r="R563" s="212"/>
      <c r="S563" s="212"/>
      <c r="T563" s="212"/>
      <c r="U563" s="212"/>
      <c r="V563" s="212"/>
      <c r="W563" s="212"/>
      <c r="X563" s="212"/>
      <c r="Y563" s="212"/>
      <c r="Z563" s="212"/>
      <c r="AA563" s="218"/>
      <c r="AB563" s="212"/>
      <c r="AC563" s="212"/>
      <c r="AD563" s="212"/>
      <c r="AE563" s="212"/>
      <c r="AF563" s="216"/>
    </row>
    <row r="564" spans="2:32" x14ac:dyDescent="0.3">
      <c r="B564" s="352">
        <v>25398.18</v>
      </c>
      <c r="C564" s="212">
        <v>44</v>
      </c>
      <c r="D564" s="212">
        <v>2800</v>
      </c>
      <c r="E564" s="353">
        <v>540.71795698134747</v>
      </c>
      <c r="F564" s="212">
        <v>26</v>
      </c>
      <c r="G564" s="212" t="s">
        <v>461</v>
      </c>
      <c r="H564" s="354">
        <v>24531.829578139052</v>
      </c>
      <c r="J564" s="218"/>
      <c r="K564" s="212"/>
      <c r="L564" s="212"/>
      <c r="M564" s="212"/>
      <c r="N564" s="212"/>
      <c r="O564" s="212"/>
      <c r="P564" s="212"/>
      <c r="Q564" s="212"/>
      <c r="R564" s="212"/>
      <c r="S564" s="212"/>
      <c r="T564" s="212"/>
      <c r="U564" s="212"/>
      <c r="V564" s="212"/>
      <c r="W564" s="212"/>
      <c r="X564" s="212"/>
      <c r="Y564" s="212"/>
      <c r="Z564" s="212"/>
      <c r="AA564" s="218"/>
      <c r="AB564" s="212"/>
      <c r="AC564" s="212"/>
      <c r="AD564" s="212"/>
      <c r="AE564" s="212"/>
      <c r="AF564" s="216"/>
    </row>
    <row r="565" spans="2:32" x14ac:dyDescent="0.3">
      <c r="B565" s="352">
        <v>7716.63</v>
      </c>
      <c r="C565" s="212">
        <v>26</v>
      </c>
      <c r="D565" s="212">
        <v>2800</v>
      </c>
      <c r="E565" s="353">
        <v>197.96377969831761</v>
      </c>
      <c r="F565" s="212">
        <v>44</v>
      </c>
      <c r="G565" s="212" t="s">
        <v>461</v>
      </c>
      <c r="H565" s="354">
        <v>6654.2513780552608</v>
      </c>
      <c r="J565" s="218"/>
      <c r="K565" s="212"/>
      <c r="L565" s="212"/>
      <c r="M565" s="212"/>
      <c r="N565" s="212"/>
      <c r="O565" s="212"/>
      <c r="P565" s="212"/>
      <c r="Q565" s="212"/>
      <c r="R565" s="212"/>
      <c r="S565" s="212"/>
      <c r="T565" s="212"/>
      <c r="U565" s="212"/>
      <c r="V565" s="212"/>
      <c r="W565" s="212"/>
      <c r="X565" s="212"/>
      <c r="Y565" s="212"/>
      <c r="Z565" s="212"/>
      <c r="AA565" s="218"/>
      <c r="AB565" s="212"/>
      <c r="AC565" s="212"/>
      <c r="AD565" s="212"/>
      <c r="AE565" s="212"/>
      <c r="AF565" s="216"/>
    </row>
    <row r="566" spans="2:32" x14ac:dyDescent="0.3">
      <c r="B566" s="352">
        <v>15922.28</v>
      </c>
      <c r="C566" s="212">
        <v>45</v>
      </c>
      <c r="D566" s="212">
        <v>1050</v>
      </c>
      <c r="E566" s="353">
        <v>166.82363489011763</v>
      </c>
      <c r="F566" s="212">
        <v>30</v>
      </c>
      <c r="G566" s="212" t="s">
        <v>469</v>
      </c>
      <c r="H566" s="354">
        <v>15639.410640380254</v>
      </c>
      <c r="J566" s="218"/>
      <c r="K566" s="212"/>
      <c r="L566" s="212"/>
      <c r="M566" s="212"/>
      <c r="N566" s="212"/>
      <c r="O566" s="212"/>
      <c r="P566" s="212"/>
      <c r="Q566" s="212"/>
      <c r="R566" s="212"/>
      <c r="S566" s="212"/>
      <c r="T566" s="212"/>
      <c r="U566" s="212"/>
      <c r="V566" s="212"/>
      <c r="W566" s="212"/>
      <c r="X566" s="212"/>
      <c r="Y566" s="212"/>
      <c r="Z566" s="212"/>
      <c r="AA566" s="218"/>
      <c r="AB566" s="212"/>
      <c r="AC566" s="212"/>
      <c r="AD566" s="212"/>
      <c r="AE566" s="212"/>
      <c r="AF566" s="216"/>
    </row>
    <row r="567" spans="2:32" x14ac:dyDescent="0.3">
      <c r="B567" s="352">
        <v>13017.39</v>
      </c>
      <c r="C567" s="212">
        <v>34</v>
      </c>
      <c r="D567" s="212">
        <v>2800</v>
      </c>
      <c r="E567" s="353">
        <v>197.96274419001725</v>
      </c>
      <c r="F567" s="212">
        <v>26</v>
      </c>
      <c r="G567" s="212" t="s">
        <v>461</v>
      </c>
      <c r="H567" s="354">
        <v>12128.208509188986</v>
      </c>
      <c r="J567" s="218"/>
      <c r="K567" s="212"/>
      <c r="L567" s="212"/>
      <c r="M567" s="212"/>
      <c r="N567" s="212"/>
      <c r="O567" s="212"/>
      <c r="P567" s="212"/>
      <c r="Q567" s="212"/>
      <c r="R567" s="212"/>
      <c r="S567" s="212"/>
      <c r="T567" s="212"/>
      <c r="U567" s="212"/>
      <c r="V567" s="212"/>
      <c r="W567" s="212"/>
      <c r="X567" s="212"/>
      <c r="Y567" s="212"/>
      <c r="Z567" s="212"/>
      <c r="AA567" s="218"/>
      <c r="AB567" s="212"/>
      <c r="AC567" s="212"/>
      <c r="AD567" s="212"/>
      <c r="AE567" s="212"/>
      <c r="AF567" s="216"/>
    </row>
    <row r="568" spans="2:32" x14ac:dyDescent="0.3">
      <c r="B568" s="352">
        <v>4558.6000000000004</v>
      </c>
      <c r="C568" s="212">
        <v>25</v>
      </c>
      <c r="D568" s="212">
        <v>1050</v>
      </c>
      <c r="E568" s="353">
        <v>115.79210984349302</v>
      </c>
      <c r="F568" s="212">
        <v>50</v>
      </c>
      <c r="G568" s="212" t="s">
        <v>461</v>
      </c>
      <c r="H568" s="354">
        <v>3754.2823730021946</v>
      </c>
      <c r="J568" s="218"/>
      <c r="K568" s="212"/>
      <c r="L568" s="212"/>
      <c r="M568" s="212"/>
      <c r="N568" s="212"/>
      <c r="O568" s="212"/>
      <c r="P568" s="212"/>
      <c r="Q568" s="212"/>
      <c r="R568" s="212"/>
      <c r="S568" s="212"/>
      <c r="T568" s="212"/>
      <c r="U568" s="212"/>
      <c r="V568" s="212"/>
      <c r="W568" s="212"/>
      <c r="X568" s="212"/>
      <c r="Y568" s="212"/>
      <c r="Z568" s="212"/>
      <c r="AA568" s="218"/>
      <c r="AB568" s="212"/>
      <c r="AC568" s="212"/>
      <c r="AD568" s="212"/>
      <c r="AE568" s="212"/>
      <c r="AF568" s="216"/>
    </row>
    <row r="569" spans="2:32" x14ac:dyDescent="0.3">
      <c r="B569" s="352">
        <v>7518.69</v>
      </c>
      <c r="C569" s="212">
        <v>28</v>
      </c>
      <c r="D569" s="212">
        <v>2800</v>
      </c>
      <c r="E569" s="353">
        <v>203.17314395765547</v>
      </c>
      <c r="F569" s="212">
        <v>32</v>
      </c>
      <c r="G569" s="212" t="s">
        <v>461</v>
      </c>
      <c r="H569" s="354">
        <v>6690.2929653712226</v>
      </c>
      <c r="J569" s="218"/>
      <c r="K569" s="212"/>
      <c r="L569" s="212"/>
      <c r="M569" s="212"/>
      <c r="N569" s="212"/>
      <c r="O569" s="212"/>
      <c r="P569" s="212"/>
      <c r="Q569" s="212"/>
      <c r="R569" s="212"/>
      <c r="S569" s="212"/>
      <c r="T569" s="212"/>
      <c r="U569" s="212"/>
      <c r="V569" s="212"/>
      <c r="W569" s="212"/>
      <c r="X569" s="212"/>
      <c r="Y569" s="212"/>
      <c r="Z569" s="212"/>
      <c r="AA569" s="218"/>
      <c r="AB569" s="212"/>
      <c r="AC569" s="212"/>
      <c r="AD569" s="212"/>
      <c r="AE569" s="212"/>
      <c r="AF569" s="216"/>
    </row>
    <row r="570" spans="2:32" x14ac:dyDescent="0.3">
      <c r="B570" s="352">
        <v>8861.0499999999993</v>
      </c>
      <c r="C570" s="212">
        <v>39</v>
      </c>
      <c r="D570" s="212">
        <v>1750</v>
      </c>
      <c r="E570" s="353">
        <v>214.88886903919823</v>
      </c>
      <c r="F570" s="212">
        <v>21</v>
      </c>
      <c r="G570" s="212" t="s">
        <v>461</v>
      </c>
      <c r="H570" s="354">
        <v>8152.4019162223294</v>
      </c>
      <c r="J570" s="218"/>
      <c r="K570" s="212"/>
      <c r="L570" s="212"/>
      <c r="M570" s="212"/>
      <c r="N570" s="212"/>
      <c r="O570" s="212"/>
      <c r="P570" s="212"/>
      <c r="Q570" s="212"/>
      <c r="R570" s="212"/>
      <c r="S570" s="212"/>
      <c r="T570" s="212"/>
      <c r="U570" s="212"/>
      <c r="V570" s="212"/>
      <c r="W570" s="212"/>
      <c r="X570" s="212"/>
      <c r="Y570" s="212"/>
      <c r="Z570" s="212"/>
      <c r="AA570" s="218"/>
      <c r="AB570" s="212"/>
      <c r="AC570" s="212"/>
      <c r="AD570" s="212"/>
      <c r="AE570" s="212"/>
      <c r="AF570" s="216"/>
    </row>
    <row r="571" spans="2:32" x14ac:dyDescent="0.3">
      <c r="B571" s="352">
        <v>3647.58</v>
      </c>
      <c r="C571" s="212">
        <v>32</v>
      </c>
      <c r="D571" s="212">
        <v>1050</v>
      </c>
      <c r="E571" s="353">
        <v>77.077887739678758</v>
      </c>
      <c r="F571" s="212">
        <v>33</v>
      </c>
      <c r="G571" s="212" t="s">
        <v>461</v>
      </c>
      <c r="H571" s="354">
        <v>2711.6937363255483</v>
      </c>
      <c r="J571" s="218"/>
      <c r="K571" s="212"/>
      <c r="L571" s="212"/>
      <c r="M571" s="212"/>
      <c r="N571" s="212"/>
      <c r="O571" s="212"/>
      <c r="P571" s="212"/>
      <c r="Q571" s="212"/>
      <c r="R571" s="212"/>
      <c r="S571" s="212"/>
      <c r="T571" s="212"/>
      <c r="U571" s="212"/>
      <c r="V571" s="212"/>
      <c r="W571" s="212"/>
      <c r="X571" s="212"/>
      <c r="Y571" s="212"/>
      <c r="Z571" s="212"/>
      <c r="AA571" s="218"/>
      <c r="AB571" s="212"/>
      <c r="AC571" s="212"/>
      <c r="AD571" s="212"/>
      <c r="AE571" s="212"/>
      <c r="AF571" s="216"/>
    </row>
    <row r="572" spans="2:32" x14ac:dyDescent="0.3">
      <c r="B572" s="352">
        <v>8975.7900000000009</v>
      </c>
      <c r="C572" s="212">
        <v>35</v>
      </c>
      <c r="D572" s="212">
        <v>1050</v>
      </c>
      <c r="E572" s="353">
        <v>170.34462157616059</v>
      </c>
      <c r="F572" s="212">
        <v>35</v>
      </c>
      <c r="G572" s="212" t="s">
        <v>461</v>
      </c>
      <c r="H572" s="354">
        <v>8232.8921485306582</v>
      </c>
      <c r="J572" s="218"/>
      <c r="K572" s="212"/>
      <c r="L572" s="212"/>
      <c r="M572" s="212"/>
      <c r="N572" s="212"/>
      <c r="O572" s="212"/>
      <c r="P572" s="212"/>
      <c r="Q572" s="212"/>
      <c r="R572" s="212"/>
      <c r="S572" s="212"/>
      <c r="T572" s="212"/>
      <c r="U572" s="212"/>
      <c r="V572" s="212"/>
      <c r="W572" s="212"/>
      <c r="X572" s="212"/>
      <c r="Y572" s="212"/>
      <c r="Z572" s="212"/>
      <c r="AA572" s="218"/>
      <c r="AB572" s="212"/>
      <c r="AC572" s="212"/>
      <c r="AD572" s="212"/>
      <c r="AE572" s="212"/>
      <c r="AF572" s="216"/>
    </row>
    <row r="573" spans="2:32" x14ac:dyDescent="0.3">
      <c r="B573" s="352">
        <v>9988.07</v>
      </c>
      <c r="C573" s="212">
        <v>38</v>
      </c>
      <c r="D573" s="212">
        <v>1050</v>
      </c>
      <c r="E573" s="353">
        <v>188.59913195306549</v>
      </c>
      <c r="F573" s="212">
        <v>32</v>
      </c>
      <c r="G573" s="212" t="s">
        <v>461</v>
      </c>
      <c r="H573" s="354">
        <v>9314.8509737515506</v>
      </c>
      <c r="J573" s="218"/>
      <c r="K573" s="212"/>
      <c r="L573" s="212"/>
      <c r="M573" s="212"/>
      <c r="N573" s="212"/>
      <c r="O573" s="212"/>
      <c r="P573" s="212"/>
      <c r="Q573" s="212"/>
      <c r="R573" s="212"/>
      <c r="S573" s="212"/>
      <c r="T573" s="212"/>
      <c r="U573" s="212"/>
      <c r="V573" s="212"/>
      <c r="W573" s="212"/>
      <c r="X573" s="212"/>
      <c r="Y573" s="212"/>
      <c r="Z573" s="212"/>
      <c r="AA573" s="218"/>
      <c r="AB573" s="212"/>
      <c r="AC573" s="212"/>
      <c r="AD573" s="212"/>
      <c r="AE573" s="212"/>
      <c r="AF573" s="216"/>
    </row>
    <row r="574" spans="2:32" x14ac:dyDescent="0.3">
      <c r="B574" s="352">
        <v>912.1</v>
      </c>
      <c r="C574" s="212">
        <v>34</v>
      </c>
      <c r="D574" s="212">
        <v>284.16500000000002</v>
      </c>
      <c r="E574" s="353">
        <v>113.51161344159755</v>
      </c>
      <c r="F574" s="212">
        <v>41</v>
      </c>
      <c r="G574" s="212" t="s">
        <v>461</v>
      </c>
      <c r="H574" s="354">
        <v>342.04033114004892</v>
      </c>
      <c r="J574" s="218"/>
      <c r="K574" s="212"/>
      <c r="L574" s="212"/>
      <c r="M574" s="212"/>
      <c r="N574" s="212"/>
      <c r="O574" s="212"/>
      <c r="P574" s="212"/>
      <c r="Q574" s="212"/>
      <c r="R574" s="212"/>
      <c r="S574" s="212"/>
      <c r="T574" s="212"/>
      <c r="U574" s="212"/>
      <c r="V574" s="212"/>
      <c r="W574" s="212"/>
      <c r="X574" s="212"/>
      <c r="Y574" s="212"/>
      <c r="Z574" s="212"/>
      <c r="AA574" s="218"/>
      <c r="AB574" s="212"/>
      <c r="AC574" s="212"/>
      <c r="AD574" s="212"/>
      <c r="AE574" s="212"/>
      <c r="AF574" s="216"/>
    </row>
    <row r="575" spans="2:32" x14ac:dyDescent="0.3">
      <c r="B575" s="352">
        <v>2893.95</v>
      </c>
      <c r="C575" s="212">
        <v>26</v>
      </c>
      <c r="D575" s="212">
        <v>1050</v>
      </c>
      <c r="E575" s="353">
        <v>74.236417386869107</v>
      </c>
      <c r="F575" s="212">
        <v>39</v>
      </c>
      <c r="G575" s="212" t="s">
        <v>469</v>
      </c>
      <c r="H575" s="354">
        <v>2137.022644481196</v>
      </c>
      <c r="J575" s="218"/>
      <c r="K575" s="212"/>
      <c r="L575" s="212"/>
      <c r="M575" s="212"/>
      <c r="N575" s="212"/>
      <c r="O575" s="212"/>
      <c r="P575" s="212"/>
      <c r="Q575" s="212"/>
      <c r="R575" s="212"/>
      <c r="S575" s="212"/>
      <c r="T575" s="212"/>
      <c r="U575" s="212"/>
      <c r="V575" s="212"/>
      <c r="W575" s="212"/>
      <c r="X575" s="212"/>
      <c r="Y575" s="212"/>
      <c r="Z575" s="212"/>
      <c r="AA575" s="218"/>
      <c r="AB575" s="212"/>
      <c r="AC575" s="212"/>
      <c r="AD575" s="212"/>
      <c r="AE575" s="212"/>
      <c r="AF575" s="216"/>
    </row>
    <row r="576" spans="2:32" x14ac:dyDescent="0.3">
      <c r="B576" s="352">
        <v>17454.72</v>
      </c>
      <c r="C576" s="212">
        <v>35</v>
      </c>
      <c r="D576" s="212">
        <v>2800</v>
      </c>
      <c r="E576" s="353">
        <v>412.95994316216019</v>
      </c>
      <c r="F576" s="212">
        <v>25</v>
      </c>
      <c r="G576" s="212" t="s">
        <v>469</v>
      </c>
      <c r="H576" s="354">
        <v>17189.453160249806</v>
      </c>
      <c r="J576" s="218"/>
      <c r="K576" s="212"/>
      <c r="L576" s="212"/>
      <c r="M576" s="212"/>
      <c r="N576" s="212"/>
      <c r="O576" s="212"/>
      <c r="P576" s="212"/>
      <c r="Q576" s="212"/>
      <c r="R576" s="212"/>
      <c r="S576" s="212"/>
      <c r="T576" s="212"/>
      <c r="U576" s="212"/>
      <c r="V576" s="212"/>
      <c r="W576" s="212"/>
      <c r="X576" s="212"/>
      <c r="Y576" s="212"/>
      <c r="Z576" s="212"/>
      <c r="AA576" s="218"/>
      <c r="AB576" s="212"/>
      <c r="AC576" s="212"/>
      <c r="AD576" s="212"/>
      <c r="AE576" s="212"/>
      <c r="AF576" s="216"/>
    </row>
    <row r="577" spans="2:32" x14ac:dyDescent="0.3">
      <c r="B577" s="352">
        <v>38097.81</v>
      </c>
      <c r="C577" s="212">
        <v>51</v>
      </c>
      <c r="D577" s="212">
        <v>2800</v>
      </c>
      <c r="E577" s="353">
        <v>1037.9579775468821</v>
      </c>
      <c r="F577" s="212">
        <v>24</v>
      </c>
      <c r="G577" s="212" t="s">
        <v>469</v>
      </c>
      <c r="H577" s="354">
        <v>37869.864351003824</v>
      </c>
      <c r="J577" s="218"/>
      <c r="K577" s="212"/>
      <c r="L577" s="212"/>
      <c r="M577" s="212"/>
      <c r="N577" s="212"/>
      <c r="O577" s="212"/>
      <c r="P577" s="212"/>
      <c r="Q577" s="212"/>
      <c r="R577" s="212"/>
      <c r="S577" s="212"/>
      <c r="T577" s="212"/>
      <c r="U577" s="212"/>
      <c r="V577" s="212"/>
      <c r="W577" s="212"/>
      <c r="X577" s="212"/>
      <c r="Y577" s="212"/>
      <c r="Z577" s="212"/>
      <c r="AA577" s="218"/>
      <c r="AB577" s="212"/>
      <c r="AC577" s="212"/>
      <c r="AD577" s="212"/>
      <c r="AE577" s="212"/>
      <c r="AF577" s="216"/>
    </row>
    <row r="578" spans="2:32" x14ac:dyDescent="0.3">
      <c r="B578" s="352">
        <v>3579.67</v>
      </c>
      <c r="C578" s="212">
        <v>30</v>
      </c>
      <c r="D578" s="212">
        <v>1050</v>
      </c>
      <c r="E578" s="353">
        <v>72.105300507740509</v>
      </c>
      <c r="F578" s="212">
        <v>45</v>
      </c>
      <c r="G578" s="212" t="s">
        <v>469</v>
      </c>
      <c r="H578" s="354">
        <v>2745.2061965629673</v>
      </c>
      <c r="J578" s="218"/>
      <c r="K578" s="212"/>
      <c r="L578" s="212"/>
      <c r="M578" s="212"/>
      <c r="N578" s="212"/>
      <c r="O578" s="212"/>
      <c r="P578" s="212"/>
      <c r="Q578" s="212"/>
      <c r="R578" s="212"/>
      <c r="S578" s="212"/>
      <c r="T578" s="212"/>
      <c r="U578" s="212"/>
      <c r="V578" s="212"/>
      <c r="W578" s="212"/>
      <c r="X578" s="212"/>
      <c r="Y578" s="212"/>
      <c r="Z578" s="212"/>
      <c r="AA578" s="218"/>
      <c r="AB578" s="212"/>
      <c r="AC578" s="212"/>
      <c r="AD578" s="212"/>
      <c r="AE578" s="212"/>
      <c r="AF578" s="216"/>
    </row>
    <row r="579" spans="2:32" x14ac:dyDescent="0.3">
      <c r="B579" s="352">
        <v>8706.32</v>
      </c>
      <c r="C579" s="212">
        <v>42</v>
      </c>
      <c r="D579" s="212">
        <v>1076.29025</v>
      </c>
      <c r="E579" s="353">
        <v>155.4610035795223</v>
      </c>
      <c r="F579" s="212">
        <v>33</v>
      </c>
      <c r="G579" s="212" t="s">
        <v>461</v>
      </c>
      <c r="H579" s="354">
        <v>7789.7995574677952</v>
      </c>
      <c r="J579" s="218"/>
      <c r="K579" s="212"/>
      <c r="L579" s="212"/>
      <c r="M579" s="212"/>
      <c r="N579" s="212"/>
      <c r="O579" s="212"/>
      <c r="P579" s="212"/>
      <c r="Q579" s="212"/>
      <c r="R579" s="212"/>
      <c r="S579" s="212"/>
      <c r="T579" s="212"/>
      <c r="U579" s="212"/>
      <c r="V579" s="212"/>
      <c r="W579" s="212"/>
      <c r="X579" s="212"/>
      <c r="Y579" s="212"/>
      <c r="Z579" s="212"/>
      <c r="AA579" s="218"/>
      <c r="AB579" s="212"/>
      <c r="AC579" s="212"/>
      <c r="AD579" s="212"/>
      <c r="AE579" s="212"/>
      <c r="AF579" s="216"/>
    </row>
    <row r="580" spans="2:32" x14ac:dyDescent="0.3">
      <c r="B580" s="352">
        <v>46047.87</v>
      </c>
      <c r="C580" s="212">
        <v>36</v>
      </c>
      <c r="D580" s="212">
        <v>6300</v>
      </c>
      <c r="E580" s="353">
        <v>759.88115996870658</v>
      </c>
      <c r="F580" s="212">
        <v>49</v>
      </c>
      <c r="G580" s="212" t="s">
        <v>461</v>
      </c>
      <c r="H580" s="354">
        <v>45015.976294031541</v>
      </c>
      <c r="J580" s="218"/>
      <c r="K580" s="212"/>
      <c r="L580" s="212"/>
      <c r="M580" s="212"/>
      <c r="N580" s="212"/>
      <c r="O580" s="212"/>
      <c r="P580" s="212"/>
      <c r="Q580" s="212"/>
      <c r="R580" s="212"/>
      <c r="S580" s="212"/>
      <c r="T580" s="212"/>
      <c r="U580" s="212"/>
      <c r="V580" s="212"/>
      <c r="W580" s="212"/>
      <c r="X580" s="212"/>
      <c r="Y580" s="212"/>
      <c r="Z580" s="212"/>
      <c r="AA580" s="218"/>
      <c r="AB580" s="212"/>
      <c r="AC580" s="212"/>
      <c r="AD580" s="212"/>
      <c r="AE580" s="212"/>
      <c r="AF580" s="216"/>
    </row>
    <row r="581" spans="2:32" x14ac:dyDescent="0.3">
      <c r="B581" s="352">
        <v>21325.77</v>
      </c>
      <c r="C581" s="212">
        <v>34</v>
      </c>
      <c r="D581" s="212">
        <v>2800</v>
      </c>
      <c r="E581" s="353">
        <v>390.22984913832687</v>
      </c>
      <c r="F581" s="212">
        <v>41</v>
      </c>
      <c r="G581" s="212" t="s">
        <v>461</v>
      </c>
      <c r="H581" s="354">
        <v>20485.834500478537</v>
      </c>
      <c r="J581" s="218"/>
      <c r="K581" s="212"/>
      <c r="L581" s="212"/>
      <c r="M581" s="212"/>
      <c r="N581" s="212"/>
      <c r="O581" s="212"/>
      <c r="P581" s="212"/>
      <c r="Q581" s="212"/>
      <c r="R581" s="212"/>
      <c r="S581" s="212"/>
      <c r="T581" s="212"/>
      <c r="U581" s="212"/>
      <c r="V581" s="212"/>
      <c r="W581" s="212"/>
      <c r="X581" s="212"/>
      <c r="Y581" s="212"/>
      <c r="Z581" s="212"/>
      <c r="AA581" s="218"/>
      <c r="AB581" s="212"/>
      <c r="AC581" s="212"/>
      <c r="AD581" s="212"/>
      <c r="AE581" s="212"/>
      <c r="AF581" s="216"/>
    </row>
    <row r="582" spans="2:32" x14ac:dyDescent="0.3">
      <c r="B582" s="352">
        <v>5773.78</v>
      </c>
      <c r="C582" s="212">
        <v>33</v>
      </c>
      <c r="D582" s="212">
        <v>1050</v>
      </c>
      <c r="E582" s="353">
        <v>72.104998477815869</v>
      </c>
      <c r="F582" s="212">
        <v>37</v>
      </c>
      <c r="G582" s="212" t="s">
        <v>469</v>
      </c>
      <c r="H582" s="354">
        <v>5075.8688813568915</v>
      </c>
      <c r="J582" s="218"/>
      <c r="K582" s="212"/>
      <c r="L582" s="212"/>
      <c r="M582" s="212"/>
      <c r="N582" s="212"/>
      <c r="O582" s="212"/>
      <c r="P582" s="212"/>
      <c r="Q582" s="212"/>
      <c r="R582" s="212"/>
      <c r="S582" s="212"/>
      <c r="T582" s="212"/>
      <c r="U582" s="212"/>
      <c r="V582" s="212"/>
      <c r="W582" s="212"/>
      <c r="X582" s="212"/>
      <c r="Y582" s="212"/>
      <c r="Z582" s="212"/>
      <c r="AA582" s="218"/>
      <c r="AB582" s="212"/>
      <c r="AC582" s="212"/>
      <c r="AD582" s="212"/>
      <c r="AE582" s="212"/>
      <c r="AF582" s="216"/>
    </row>
    <row r="583" spans="2:32" x14ac:dyDescent="0.3">
      <c r="B583" s="352">
        <v>16017.12</v>
      </c>
      <c r="C583" s="212">
        <v>36</v>
      </c>
      <c r="D583" s="212">
        <v>2800</v>
      </c>
      <c r="E583" s="353">
        <v>277.14502765145619</v>
      </c>
      <c r="F583" s="212">
        <v>39</v>
      </c>
      <c r="G583" s="212" t="s">
        <v>461</v>
      </c>
      <c r="H583" s="354">
        <v>15091.744542471668</v>
      </c>
      <c r="J583" s="218"/>
      <c r="K583" s="212"/>
      <c r="L583" s="212"/>
      <c r="M583" s="212"/>
      <c r="N583" s="212"/>
      <c r="O583" s="212"/>
      <c r="P583" s="212"/>
      <c r="Q583" s="212"/>
      <c r="R583" s="212"/>
      <c r="S583" s="212"/>
      <c r="T583" s="212"/>
      <c r="U583" s="212"/>
      <c r="V583" s="212"/>
      <c r="W583" s="212"/>
      <c r="X583" s="212"/>
      <c r="Y583" s="212"/>
      <c r="Z583" s="212"/>
      <c r="AA583" s="218"/>
      <c r="AB583" s="212"/>
      <c r="AC583" s="212"/>
      <c r="AD583" s="212"/>
      <c r="AE583" s="212"/>
      <c r="AF583" s="216"/>
    </row>
    <row r="584" spans="2:32" x14ac:dyDescent="0.3">
      <c r="B584" s="352">
        <v>26547.55</v>
      </c>
      <c r="C584" s="212">
        <v>32</v>
      </c>
      <c r="D584" s="212">
        <v>9800</v>
      </c>
      <c r="E584" s="353">
        <v>661.84422256228163</v>
      </c>
      <c r="F584" s="212">
        <v>27</v>
      </c>
      <c r="G584" s="212" t="s">
        <v>461</v>
      </c>
      <c r="H584" s="354">
        <v>25572.902069126692</v>
      </c>
      <c r="J584" s="218"/>
      <c r="K584" s="212"/>
      <c r="L584" s="212"/>
      <c r="M584" s="212"/>
      <c r="N584" s="212"/>
      <c r="O584" s="212"/>
      <c r="P584" s="212"/>
      <c r="Q584" s="212"/>
      <c r="R584" s="212"/>
      <c r="S584" s="212"/>
      <c r="T584" s="212"/>
      <c r="U584" s="212"/>
      <c r="V584" s="212"/>
      <c r="W584" s="212"/>
      <c r="X584" s="212"/>
      <c r="Y584" s="212"/>
      <c r="Z584" s="212"/>
      <c r="AA584" s="218"/>
      <c r="AB584" s="212"/>
      <c r="AC584" s="212"/>
      <c r="AD584" s="212"/>
      <c r="AE584" s="212"/>
      <c r="AF584" s="216"/>
    </row>
    <row r="585" spans="2:32" x14ac:dyDescent="0.3">
      <c r="B585" s="352">
        <v>8890.66</v>
      </c>
      <c r="C585" s="212">
        <v>34</v>
      </c>
      <c r="D585" s="212">
        <v>700</v>
      </c>
      <c r="E585" s="353">
        <v>91.059551687821894</v>
      </c>
      <c r="F585" s="212">
        <v>50</v>
      </c>
      <c r="G585" s="212" t="s">
        <v>461</v>
      </c>
      <c r="H585" s="354">
        <v>8006.1990980617675</v>
      </c>
      <c r="J585" s="218"/>
      <c r="K585" s="212"/>
      <c r="L585" s="212"/>
      <c r="M585" s="212"/>
      <c r="N585" s="212"/>
      <c r="O585" s="212"/>
      <c r="P585" s="212"/>
      <c r="Q585" s="212"/>
      <c r="R585" s="212"/>
      <c r="S585" s="212"/>
      <c r="T585" s="212"/>
      <c r="U585" s="212"/>
      <c r="V585" s="212"/>
      <c r="W585" s="212"/>
      <c r="X585" s="212"/>
      <c r="Y585" s="212"/>
      <c r="Z585" s="212"/>
      <c r="AA585" s="218"/>
      <c r="AB585" s="212"/>
      <c r="AC585" s="212"/>
      <c r="AD585" s="212"/>
      <c r="AE585" s="212"/>
      <c r="AF585" s="216"/>
    </row>
    <row r="586" spans="2:32" x14ac:dyDescent="0.3">
      <c r="B586" s="352">
        <v>21534.33</v>
      </c>
      <c r="C586" s="212">
        <v>57</v>
      </c>
      <c r="D586" s="212">
        <v>1178.5094999999999</v>
      </c>
      <c r="E586" s="353">
        <v>725.76612891403329</v>
      </c>
      <c r="F586" s="212">
        <v>18</v>
      </c>
      <c r="G586" s="212" t="s">
        <v>469</v>
      </c>
      <c r="H586" s="354">
        <v>21396.864067734925</v>
      </c>
      <c r="J586" s="218"/>
      <c r="K586" s="212"/>
      <c r="L586" s="212"/>
      <c r="M586" s="212"/>
      <c r="N586" s="212"/>
      <c r="O586" s="212"/>
      <c r="P586" s="212"/>
      <c r="Q586" s="212"/>
      <c r="R586" s="212"/>
      <c r="S586" s="212"/>
      <c r="T586" s="212"/>
      <c r="U586" s="212"/>
      <c r="V586" s="212"/>
      <c r="W586" s="212"/>
      <c r="X586" s="212"/>
      <c r="Y586" s="212"/>
      <c r="Z586" s="212"/>
      <c r="AA586" s="218"/>
      <c r="AB586" s="212"/>
      <c r="AC586" s="212"/>
      <c r="AD586" s="212"/>
      <c r="AE586" s="212"/>
      <c r="AF586" s="216"/>
    </row>
    <row r="587" spans="2:32" x14ac:dyDescent="0.3">
      <c r="B587" s="352">
        <v>2305.61</v>
      </c>
      <c r="C587" s="212">
        <v>36</v>
      </c>
      <c r="D587" s="212">
        <v>175</v>
      </c>
      <c r="E587" s="353">
        <v>24.616337366473875</v>
      </c>
      <c r="F587" s="212">
        <v>34</v>
      </c>
      <c r="G587" s="212" t="s">
        <v>469</v>
      </c>
      <c r="H587" s="354">
        <v>1925.4269501320452</v>
      </c>
      <c r="J587" s="218"/>
      <c r="K587" s="212"/>
      <c r="L587" s="212"/>
      <c r="M587" s="212"/>
      <c r="N587" s="212"/>
      <c r="O587" s="212"/>
      <c r="P587" s="212"/>
      <c r="Q587" s="212"/>
      <c r="R587" s="212"/>
      <c r="S587" s="212"/>
      <c r="T587" s="212"/>
      <c r="U587" s="212"/>
      <c r="V587" s="212"/>
      <c r="W587" s="212"/>
      <c r="X587" s="212"/>
      <c r="Y587" s="212"/>
      <c r="Z587" s="212"/>
      <c r="AA587" s="218"/>
      <c r="AB587" s="212"/>
      <c r="AC587" s="212"/>
      <c r="AD587" s="212"/>
      <c r="AE587" s="212"/>
      <c r="AF587" s="216"/>
    </row>
    <row r="588" spans="2:32" x14ac:dyDescent="0.3">
      <c r="B588" s="352">
        <v>7177.15</v>
      </c>
      <c r="C588" s="212">
        <v>34</v>
      </c>
      <c r="D588" s="212">
        <v>1050</v>
      </c>
      <c r="E588" s="353">
        <v>74.236029071256468</v>
      </c>
      <c r="F588" s="212">
        <v>46</v>
      </c>
      <c r="G588" s="212" t="s">
        <v>461</v>
      </c>
      <c r="H588" s="354">
        <v>5956.2632000318681</v>
      </c>
      <c r="J588" s="218"/>
      <c r="K588" s="212"/>
      <c r="L588" s="212"/>
      <c r="M588" s="212"/>
      <c r="N588" s="212"/>
      <c r="O588" s="212"/>
      <c r="P588" s="212"/>
      <c r="Q588" s="212"/>
      <c r="R588" s="212"/>
      <c r="S588" s="212"/>
      <c r="T588" s="212"/>
      <c r="U588" s="212"/>
      <c r="V588" s="212"/>
      <c r="W588" s="212"/>
      <c r="X588" s="212"/>
      <c r="Y588" s="212"/>
      <c r="Z588" s="212"/>
      <c r="AA588" s="218"/>
      <c r="AB588" s="212"/>
      <c r="AC588" s="212"/>
      <c r="AD588" s="212"/>
      <c r="AE588" s="212"/>
      <c r="AF588" s="216"/>
    </row>
    <row r="589" spans="2:32" x14ac:dyDescent="0.3">
      <c r="B589" s="352">
        <v>9996.06</v>
      </c>
      <c r="C589" s="212">
        <v>30</v>
      </c>
      <c r="D589" s="212">
        <v>2800</v>
      </c>
      <c r="E589" s="353">
        <v>211.50809804364295</v>
      </c>
      <c r="F589" s="212">
        <v>40</v>
      </c>
      <c r="G589" s="212" t="s">
        <v>461</v>
      </c>
      <c r="H589" s="354">
        <v>8951.3437453193801</v>
      </c>
      <c r="J589" s="218"/>
      <c r="K589" s="212"/>
      <c r="L589" s="212"/>
      <c r="M589" s="212"/>
      <c r="N589" s="212"/>
      <c r="O589" s="212"/>
      <c r="P589" s="212"/>
      <c r="Q589" s="212"/>
      <c r="R589" s="212"/>
      <c r="S589" s="212"/>
      <c r="T589" s="212"/>
      <c r="U589" s="212"/>
      <c r="V589" s="212"/>
      <c r="W589" s="212"/>
      <c r="X589" s="212"/>
      <c r="Y589" s="212"/>
      <c r="Z589" s="212"/>
      <c r="AA589" s="218"/>
      <c r="AB589" s="212"/>
      <c r="AC589" s="212"/>
      <c r="AD589" s="212"/>
      <c r="AE589" s="212"/>
      <c r="AF589" s="216"/>
    </row>
    <row r="590" spans="2:32" x14ac:dyDescent="0.3">
      <c r="B590" s="352">
        <v>17814.63</v>
      </c>
      <c r="C590" s="212">
        <v>38</v>
      </c>
      <c r="D590" s="212">
        <v>2800</v>
      </c>
      <c r="E590" s="353">
        <v>289.8365977022612</v>
      </c>
      <c r="F590" s="212">
        <v>47</v>
      </c>
      <c r="G590" s="212" t="s">
        <v>461</v>
      </c>
      <c r="H590" s="354">
        <v>16765.817193840423</v>
      </c>
      <c r="J590" s="218"/>
      <c r="K590" s="212"/>
      <c r="L590" s="212"/>
      <c r="M590" s="212"/>
      <c r="N590" s="212"/>
      <c r="O590" s="212"/>
      <c r="P590" s="212"/>
      <c r="Q590" s="212"/>
      <c r="R590" s="212"/>
      <c r="S590" s="212"/>
      <c r="T590" s="212"/>
      <c r="U590" s="212"/>
      <c r="V590" s="212"/>
      <c r="W590" s="212"/>
      <c r="X590" s="212"/>
      <c r="Y590" s="212"/>
      <c r="Z590" s="212"/>
      <c r="AA590" s="218"/>
      <c r="AB590" s="212"/>
      <c r="AC590" s="212"/>
      <c r="AD590" s="212"/>
      <c r="AE590" s="212"/>
      <c r="AF590" s="216"/>
    </row>
    <row r="591" spans="2:32" x14ac:dyDescent="0.3">
      <c r="B591" s="352">
        <v>26414.79</v>
      </c>
      <c r="C591" s="212">
        <v>52</v>
      </c>
      <c r="D591" s="212">
        <v>1050</v>
      </c>
      <c r="E591" s="353">
        <v>743.52853705423036</v>
      </c>
      <c r="F591" s="212">
        <v>23</v>
      </c>
      <c r="G591" s="212" t="s">
        <v>461</v>
      </c>
      <c r="H591" s="354">
        <v>25463.750762868029</v>
      </c>
      <c r="J591" s="218"/>
      <c r="K591" s="212"/>
      <c r="L591" s="212"/>
      <c r="M591" s="212"/>
      <c r="N591" s="212"/>
      <c r="O591" s="212"/>
      <c r="P591" s="212"/>
      <c r="Q591" s="212"/>
      <c r="R591" s="212"/>
      <c r="S591" s="212"/>
      <c r="T591" s="212"/>
      <c r="U591" s="212"/>
      <c r="V591" s="212"/>
      <c r="W591" s="212"/>
      <c r="X591" s="212"/>
      <c r="Y591" s="212"/>
      <c r="Z591" s="212"/>
      <c r="AA591" s="218"/>
      <c r="AB591" s="212"/>
      <c r="AC591" s="212"/>
      <c r="AD591" s="212"/>
      <c r="AE591" s="212"/>
      <c r="AF591" s="216"/>
    </row>
    <row r="592" spans="2:32" x14ac:dyDescent="0.3">
      <c r="B592" s="352">
        <v>4136.8599999999997</v>
      </c>
      <c r="C592" s="212">
        <v>25</v>
      </c>
      <c r="D592" s="212">
        <v>2800</v>
      </c>
      <c r="E592" s="353">
        <v>383.06929189356538</v>
      </c>
      <c r="F592" s="212">
        <v>50</v>
      </c>
      <c r="G592" s="212" t="s">
        <v>461</v>
      </c>
      <c r="H592" s="354">
        <v>3395.8498976544388</v>
      </c>
      <c r="J592" s="218"/>
      <c r="K592" s="212"/>
      <c r="L592" s="212"/>
      <c r="M592" s="212"/>
      <c r="N592" s="212"/>
      <c r="O592" s="212"/>
      <c r="P592" s="212"/>
      <c r="Q592" s="212"/>
      <c r="R592" s="212"/>
      <c r="S592" s="212"/>
      <c r="T592" s="212"/>
      <c r="U592" s="212"/>
      <c r="V592" s="212"/>
      <c r="W592" s="212"/>
      <c r="X592" s="212"/>
      <c r="Y592" s="212"/>
      <c r="Z592" s="212"/>
      <c r="AA592" s="218"/>
      <c r="AB592" s="212"/>
      <c r="AC592" s="212"/>
      <c r="AD592" s="212"/>
      <c r="AE592" s="212"/>
      <c r="AF592" s="216"/>
    </row>
    <row r="593" spans="2:32" x14ac:dyDescent="0.3">
      <c r="B593" s="352">
        <v>14318.81</v>
      </c>
      <c r="C593" s="212">
        <v>34</v>
      </c>
      <c r="D593" s="212">
        <v>2800</v>
      </c>
      <c r="E593" s="353">
        <v>217.75807626559012</v>
      </c>
      <c r="F593" s="212">
        <v>26</v>
      </c>
      <c r="G593" s="212" t="s">
        <v>461</v>
      </c>
      <c r="H593" s="354">
        <v>13443.489966737126</v>
      </c>
      <c r="J593" s="218"/>
      <c r="K593" s="212"/>
      <c r="L593" s="212"/>
      <c r="M593" s="212"/>
      <c r="N593" s="212"/>
      <c r="O593" s="212"/>
      <c r="P593" s="212"/>
      <c r="Q593" s="212"/>
      <c r="R593" s="212"/>
      <c r="S593" s="212"/>
      <c r="T593" s="212"/>
      <c r="U593" s="212"/>
      <c r="V593" s="212"/>
      <c r="W593" s="212"/>
      <c r="X593" s="212"/>
      <c r="Y593" s="212"/>
      <c r="Z593" s="212"/>
      <c r="AA593" s="218"/>
      <c r="AB593" s="212"/>
      <c r="AC593" s="212"/>
      <c r="AD593" s="212"/>
      <c r="AE593" s="212"/>
      <c r="AF593" s="216"/>
    </row>
    <row r="594" spans="2:32" x14ac:dyDescent="0.3">
      <c r="B594" s="352">
        <v>4907.22</v>
      </c>
      <c r="C594" s="212">
        <v>29</v>
      </c>
      <c r="D594" s="212">
        <v>1050</v>
      </c>
      <c r="E594" s="353">
        <v>67.487778092444898</v>
      </c>
      <c r="F594" s="212">
        <v>50</v>
      </c>
      <c r="G594" s="212" t="s">
        <v>461</v>
      </c>
      <c r="H594" s="354">
        <v>3703.9841109349572</v>
      </c>
      <c r="J594" s="218"/>
      <c r="K594" s="212"/>
      <c r="L594" s="212"/>
      <c r="M594" s="212"/>
      <c r="N594" s="212"/>
      <c r="O594" s="212"/>
      <c r="P594" s="212"/>
      <c r="Q594" s="212"/>
      <c r="R594" s="212"/>
      <c r="S594" s="212"/>
      <c r="T594" s="212"/>
      <c r="U594" s="212"/>
      <c r="V594" s="212"/>
      <c r="W594" s="212"/>
      <c r="X594" s="212"/>
      <c r="Y594" s="212"/>
      <c r="Z594" s="212"/>
      <c r="AA594" s="218"/>
      <c r="AB594" s="212"/>
      <c r="AC594" s="212"/>
      <c r="AD594" s="212"/>
      <c r="AE594" s="212"/>
      <c r="AF594" s="216"/>
    </row>
    <row r="595" spans="2:32" x14ac:dyDescent="0.3">
      <c r="B595" s="352">
        <v>5555.82</v>
      </c>
      <c r="C595" s="212">
        <v>29</v>
      </c>
      <c r="D595" s="212">
        <v>1750</v>
      </c>
      <c r="E595" s="353">
        <v>117.21561458161482</v>
      </c>
      <c r="F595" s="212">
        <v>46</v>
      </c>
      <c r="G595" s="212" t="s">
        <v>469</v>
      </c>
      <c r="H595" s="354">
        <v>4643.4979244096821</v>
      </c>
      <c r="J595" s="218"/>
      <c r="K595" s="212"/>
      <c r="L595" s="212"/>
      <c r="M595" s="212"/>
      <c r="N595" s="212"/>
      <c r="O595" s="212"/>
      <c r="P595" s="212"/>
      <c r="Q595" s="212"/>
      <c r="R595" s="212"/>
      <c r="S595" s="212"/>
      <c r="T595" s="212"/>
      <c r="U595" s="212"/>
      <c r="V595" s="212"/>
      <c r="W595" s="212"/>
      <c r="X595" s="212"/>
      <c r="Y595" s="212"/>
      <c r="Z595" s="212"/>
      <c r="AA595" s="218"/>
      <c r="AB595" s="212"/>
      <c r="AC595" s="212"/>
      <c r="AD595" s="212"/>
      <c r="AE595" s="212"/>
      <c r="AF595" s="216"/>
    </row>
    <row r="596" spans="2:32" x14ac:dyDescent="0.3">
      <c r="B596" s="352">
        <v>31246.71</v>
      </c>
      <c r="C596" s="212">
        <v>47</v>
      </c>
      <c r="D596" s="212">
        <v>2800</v>
      </c>
      <c r="E596" s="353">
        <v>679.07596021398774</v>
      </c>
      <c r="F596" s="212">
        <v>28</v>
      </c>
      <c r="G596" s="212" t="s">
        <v>469</v>
      </c>
      <c r="H596" s="354">
        <v>31035.720949706199</v>
      </c>
      <c r="J596" s="218"/>
      <c r="K596" s="212"/>
      <c r="L596" s="212"/>
      <c r="M596" s="212"/>
      <c r="N596" s="212"/>
      <c r="O596" s="212"/>
      <c r="P596" s="212"/>
      <c r="Q596" s="212"/>
      <c r="R596" s="212"/>
      <c r="S596" s="212"/>
      <c r="T596" s="212"/>
      <c r="U596" s="212"/>
      <c r="V596" s="212"/>
      <c r="W596" s="212"/>
      <c r="X596" s="212"/>
      <c r="Y596" s="212"/>
      <c r="Z596" s="212"/>
      <c r="AA596" s="218"/>
      <c r="AB596" s="212"/>
      <c r="AC596" s="212"/>
      <c r="AD596" s="212"/>
      <c r="AE596" s="212"/>
      <c r="AF596" s="216"/>
    </row>
    <row r="597" spans="2:32" x14ac:dyDescent="0.3">
      <c r="B597" s="352">
        <v>8215.25</v>
      </c>
      <c r="C597" s="212">
        <v>40</v>
      </c>
      <c r="D597" s="212">
        <v>1050</v>
      </c>
      <c r="E597" s="353">
        <v>139.48163567721519</v>
      </c>
      <c r="F597" s="212">
        <v>35</v>
      </c>
      <c r="G597" s="212" t="s">
        <v>469</v>
      </c>
      <c r="H597" s="354">
        <v>7781.982422989664</v>
      </c>
      <c r="J597" s="218"/>
      <c r="K597" s="212"/>
      <c r="L597" s="212"/>
      <c r="M597" s="212"/>
      <c r="N597" s="212"/>
      <c r="O597" s="212"/>
      <c r="P597" s="212"/>
      <c r="Q597" s="212"/>
      <c r="R597" s="212"/>
      <c r="S597" s="212"/>
      <c r="T597" s="212"/>
      <c r="U597" s="212"/>
      <c r="V597" s="212"/>
      <c r="W597" s="212"/>
      <c r="X597" s="212"/>
      <c r="Y597" s="212"/>
      <c r="Z597" s="212"/>
      <c r="AA597" s="218"/>
      <c r="AB597" s="212"/>
      <c r="AC597" s="212"/>
      <c r="AD597" s="212"/>
      <c r="AE597" s="212"/>
      <c r="AF597" s="216"/>
    </row>
    <row r="598" spans="2:32" x14ac:dyDescent="0.3">
      <c r="B598" s="352">
        <v>4199.13</v>
      </c>
      <c r="C598" s="212">
        <v>31</v>
      </c>
      <c r="D598" s="212">
        <v>1050</v>
      </c>
      <c r="E598" s="353">
        <v>81.659738837604152</v>
      </c>
      <c r="F598" s="212">
        <v>44</v>
      </c>
      <c r="G598" s="212" t="s">
        <v>461</v>
      </c>
      <c r="H598" s="354">
        <v>3173.7187061889313</v>
      </c>
      <c r="J598" s="218"/>
      <c r="K598" s="212"/>
      <c r="L598" s="212"/>
      <c r="M598" s="212"/>
      <c r="N598" s="212"/>
      <c r="O598" s="212"/>
      <c r="P598" s="212"/>
      <c r="Q598" s="212"/>
      <c r="R598" s="212"/>
      <c r="S598" s="212"/>
      <c r="T598" s="212"/>
      <c r="U598" s="212"/>
      <c r="V598" s="212"/>
      <c r="W598" s="212"/>
      <c r="X598" s="212"/>
      <c r="Y598" s="212"/>
      <c r="Z598" s="212"/>
      <c r="AA598" s="218"/>
      <c r="AB598" s="212"/>
      <c r="AC598" s="212"/>
      <c r="AD598" s="212"/>
      <c r="AE598" s="212"/>
      <c r="AF598" s="216"/>
    </row>
    <row r="599" spans="2:32" x14ac:dyDescent="0.3">
      <c r="B599" s="352">
        <v>18764.34</v>
      </c>
      <c r="C599" s="212">
        <v>33</v>
      </c>
      <c r="D599" s="212">
        <v>2800</v>
      </c>
      <c r="E599" s="353">
        <v>372.23513569984851</v>
      </c>
      <c r="F599" s="212">
        <v>37</v>
      </c>
      <c r="G599" s="212" t="s">
        <v>461</v>
      </c>
      <c r="H599" s="354">
        <v>17988.498636400422</v>
      </c>
      <c r="J599" s="218"/>
      <c r="K599" s="212"/>
      <c r="L599" s="212"/>
      <c r="M599" s="212"/>
      <c r="N599" s="212"/>
      <c r="O599" s="212"/>
      <c r="P599" s="212"/>
      <c r="Q599" s="212"/>
      <c r="R599" s="212"/>
      <c r="S599" s="212"/>
      <c r="T599" s="212"/>
      <c r="U599" s="212"/>
      <c r="V599" s="212"/>
      <c r="W599" s="212"/>
      <c r="X599" s="212"/>
      <c r="Y599" s="212"/>
      <c r="Z599" s="212"/>
      <c r="AA599" s="218"/>
      <c r="AB599" s="212"/>
      <c r="AC599" s="212"/>
      <c r="AD599" s="212"/>
      <c r="AE599" s="212"/>
      <c r="AF599" s="216"/>
    </row>
    <row r="600" spans="2:32" x14ac:dyDescent="0.3">
      <c r="B600" s="352">
        <v>4195.5</v>
      </c>
      <c r="C600" s="212">
        <v>33</v>
      </c>
      <c r="D600" s="212">
        <v>1050</v>
      </c>
      <c r="E600" s="353">
        <v>80.274530325056091</v>
      </c>
      <c r="F600" s="212">
        <v>37</v>
      </c>
      <c r="G600" s="212" t="s">
        <v>461</v>
      </c>
      <c r="H600" s="354">
        <v>3193.0207275463017</v>
      </c>
      <c r="J600" s="218"/>
      <c r="K600" s="212"/>
      <c r="L600" s="212"/>
      <c r="M600" s="212"/>
      <c r="N600" s="212"/>
      <c r="O600" s="212"/>
      <c r="P600" s="212"/>
      <c r="Q600" s="212"/>
      <c r="R600" s="212"/>
      <c r="S600" s="212"/>
      <c r="T600" s="212"/>
      <c r="U600" s="212"/>
      <c r="V600" s="212"/>
      <c r="W600" s="212"/>
      <c r="X600" s="212"/>
      <c r="Y600" s="212"/>
      <c r="Z600" s="212"/>
      <c r="AA600" s="218"/>
      <c r="AB600" s="212"/>
      <c r="AC600" s="212"/>
      <c r="AD600" s="212"/>
      <c r="AE600" s="212"/>
      <c r="AF600" s="216"/>
    </row>
    <row r="601" spans="2:32" x14ac:dyDescent="0.3">
      <c r="B601" s="352">
        <v>3127.33</v>
      </c>
      <c r="C601" s="212">
        <v>27</v>
      </c>
      <c r="D601" s="212">
        <v>1050</v>
      </c>
      <c r="E601" s="353">
        <v>68.198256023348691</v>
      </c>
      <c r="F601" s="212">
        <v>50</v>
      </c>
      <c r="G601" s="212" t="s">
        <v>461</v>
      </c>
      <c r="H601" s="354">
        <v>1886.0043963753526</v>
      </c>
      <c r="J601" s="218"/>
      <c r="K601" s="212"/>
      <c r="L601" s="212"/>
      <c r="M601" s="212"/>
      <c r="N601" s="212"/>
      <c r="O601" s="212"/>
      <c r="P601" s="212"/>
      <c r="Q601" s="212"/>
      <c r="R601" s="212"/>
      <c r="S601" s="212"/>
      <c r="T601" s="212"/>
      <c r="U601" s="212"/>
      <c r="V601" s="212"/>
      <c r="W601" s="212"/>
      <c r="X601" s="212"/>
      <c r="Y601" s="212"/>
      <c r="Z601" s="212"/>
      <c r="AA601" s="218"/>
      <c r="AB601" s="212"/>
      <c r="AC601" s="212"/>
      <c r="AD601" s="212"/>
      <c r="AE601" s="212"/>
      <c r="AF601" s="216"/>
    </row>
    <row r="602" spans="2:32" x14ac:dyDescent="0.3">
      <c r="B602" s="352">
        <v>35198.81</v>
      </c>
      <c r="C602" s="212">
        <v>41</v>
      </c>
      <c r="D602" s="212">
        <v>2800</v>
      </c>
      <c r="E602" s="353">
        <v>318.81311486814889</v>
      </c>
      <c r="F602" s="212">
        <v>39</v>
      </c>
      <c r="G602" s="212" t="s">
        <v>469</v>
      </c>
      <c r="H602" s="354">
        <v>34665.220214960464</v>
      </c>
      <c r="J602" s="218"/>
      <c r="K602" s="212"/>
      <c r="L602" s="212"/>
      <c r="M602" s="212"/>
      <c r="N602" s="212"/>
      <c r="O602" s="212"/>
      <c r="P602" s="212"/>
      <c r="Q602" s="212"/>
      <c r="R602" s="212"/>
      <c r="S602" s="212"/>
      <c r="T602" s="212"/>
      <c r="U602" s="212"/>
      <c r="V602" s="212"/>
      <c r="W602" s="212"/>
      <c r="X602" s="212"/>
      <c r="Y602" s="212"/>
      <c r="Z602" s="212"/>
      <c r="AA602" s="218"/>
      <c r="AB602" s="212"/>
      <c r="AC602" s="212"/>
      <c r="AD602" s="212"/>
      <c r="AE602" s="212"/>
      <c r="AF602" s="216"/>
    </row>
    <row r="603" spans="2:32" x14ac:dyDescent="0.3">
      <c r="B603" s="352">
        <v>20579.150000000001</v>
      </c>
      <c r="C603" s="212">
        <v>43</v>
      </c>
      <c r="D603" s="212">
        <v>1400</v>
      </c>
      <c r="E603" s="353">
        <v>385.93920160906322</v>
      </c>
      <c r="F603" s="212">
        <v>32</v>
      </c>
      <c r="G603" s="212" t="s">
        <v>461</v>
      </c>
      <c r="H603" s="354">
        <v>19756.333955984406</v>
      </c>
      <c r="J603" s="218"/>
      <c r="K603" s="212"/>
      <c r="L603" s="212"/>
      <c r="M603" s="212"/>
      <c r="N603" s="212"/>
      <c r="O603" s="212"/>
      <c r="P603" s="212"/>
      <c r="Q603" s="212"/>
      <c r="R603" s="212"/>
      <c r="S603" s="212"/>
      <c r="T603" s="212"/>
      <c r="U603" s="212"/>
      <c r="V603" s="212"/>
      <c r="W603" s="212"/>
      <c r="X603" s="212"/>
      <c r="Y603" s="212"/>
      <c r="Z603" s="212"/>
      <c r="AA603" s="218"/>
      <c r="AB603" s="212"/>
      <c r="AC603" s="212"/>
      <c r="AD603" s="212"/>
      <c r="AE603" s="212"/>
      <c r="AF603" s="216"/>
    </row>
    <row r="604" spans="2:32" x14ac:dyDescent="0.3">
      <c r="B604" s="352">
        <v>20320.14</v>
      </c>
      <c r="C604" s="212">
        <v>34</v>
      </c>
      <c r="D604" s="212">
        <v>2800</v>
      </c>
      <c r="E604" s="353">
        <v>429.24960085831162</v>
      </c>
      <c r="F604" s="212">
        <v>31</v>
      </c>
      <c r="G604" s="212" t="s">
        <v>461</v>
      </c>
      <c r="H604" s="354">
        <v>19626.262210928391</v>
      </c>
      <c r="J604" s="218"/>
      <c r="K604" s="212"/>
      <c r="L604" s="212"/>
      <c r="M604" s="212"/>
      <c r="N604" s="212"/>
      <c r="O604" s="212"/>
      <c r="P604" s="212"/>
      <c r="Q604" s="212"/>
      <c r="R604" s="212"/>
      <c r="S604" s="212"/>
      <c r="T604" s="212"/>
      <c r="U604" s="212"/>
      <c r="V604" s="212"/>
      <c r="W604" s="212"/>
      <c r="X604" s="212"/>
      <c r="Y604" s="212"/>
      <c r="Z604" s="212"/>
      <c r="AA604" s="218"/>
      <c r="AB604" s="212"/>
      <c r="AC604" s="212"/>
      <c r="AD604" s="212"/>
      <c r="AE604" s="212"/>
      <c r="AF604" s="216"/>
    </row>
    <row r="605" spans="2:32" x14ac:dyDescent="0.3">
      <c r="B605" s="352">
        <v>21553.119999999999</v>
      </c>
      <c r="C605" s="212">
        <v>40</v>
      </c>
      <c r="D605" s="212">
        <v>2800</v>
      </c>
      <c r="E605" s="353">
        <v>371.9510284725738</v>
      </c>
      <c r="F605" s="212">
        <v>35</v>
      </c>
      <c r="G605" s="212" t="s">
        <v>461</v>
      </c>
      <c r="H605" s="354">
        <v>20680.309411371989</v>
      </c>
      <c r="J605" s="218"/>
      <c r="K605" s="212"/>
      <c r="L605" s="212"/>
      <c r="M605" s="212"/>
      <c r="N605" s="212"/>
      <c r="O605" s="212"/>
      <c r="P605" s="212"/>
      <c r="Q605" s="212"/>
      <c r="R605" s="212"/>
      <c r="S605" s="212"/>
      <c r="T605" s="212"/>
      <c r="U605" s="212"/>
      <c r="V605" s="212"/>
      <c r="W605" s="212"/>
      <c r="X605" s="212"/>
      <c r="Y605" s="212"/>
      <c r="Z605" s="212"/>
      <c r="AA605" s="218"/>
      <c r="AB605" s="212"/>
      <c r="AC605" s="212"/>
      <c r="AD605" s="212"/>
      <c r="AE605" s="212"/>
      <c r="AF605" s="216"/>
    </row>
    <row r="606" spans="2:32" x14ac:dyDescent="0.3">
      <c r="B606" s="352">
        <v>9181.1</v>
      </c>
      <c r="C606" s="212">
        <v>28</v>
      </c>
      <c r="D606" s="212">
        <v>2800</v>
      </c>
      <c r="E606" s="353">
        <v>203.17314395765547</v>
      </c>
      <c r="F606" s="212">
        <v>47</v>
      </c>
      <c r="G606" s="212" t="s">
        <v>461</v>
      </c>
      <c r="H606" s="354">
        <v>8101.5927472341282</v>
      </c>
      <c r="J606" s="218"/>
      <c r="K606" s="212"/>
      <c r="L606" s="212"/>
      <c r="M606" s="212"/>
      <c r="N606" s="212"/>
      <c r="O606" s="212"/>
      <c r="P606" s="212"/>
      <c r="Q606" s="212"/>
      <c r="R606" s="212"/>
      <c r="S606" s="212"/>
      <c r="T606" s="212"/>
      <c r="U606" s="212"/>
      <c r="V606" s="212"/>
      <c r="W606" s="212"/>
      <c r="X606" s="212"/>
      <c r="Y606" s="212"/>
      <c r="Z606" s="212"/>
      <c r="AA606" s="218"/>
      <c r="AB606" s="212"/>
      <c r="AC606" s="212"/>
      <c r="AD606" s="212"/>
      <c r="AE606" s="212"/>
      <c r="AF606" s="216"/>
    </row>
    <row r="607" spans="2:32" x14ac:dyDescent="0.3">
      <c r="B607" s="352">
        <v>5926.71</v>
      </c>
      <c r="C607" s="212">
        <v>28</v>
      </c>
      <c r="D607" s="212">
        <v>1950.4275</v>
      </c>
      <c r="E607" s="353">
        <v>128.66100477053493</v>
      </c>
      <c r="F607" s="212">
        <v>50</v>
      </c>
      <c r="G607" s="212" t="s">
        <v>469</v>
      </c>
      <c r="H607" s="354">
        <v>4963.0770778551614</v>
      </c>
      <c r="J607" s="218"/>
      <c r="K607" s="212"/>
      <c r="L607" s="212"/>
      <c r="M607" s="212"/>
      <c r="N607" s="212"/>
      <c r="O607" s="212"/>
      <c r="P607" s="212"/>
      <c r="Q607" s="212"/>
      <c r="R607" s="212"/>
      <c r="S607" s="212"/>
      <c r="T607" s="212"/>
      <c r="U607" s="212"/>
      <c r="V607" s="212"/>
      <c r="W607" s="212"/>
      <c r="X607" s="212"/>
      <c r="Y607" s="212"/>
      <c r="Z607" s="212"/>
      <c r="AA607" s="218"/>
      <c r="AB607" s="212"/>
      <c r="AC607" s="212"/>
      <c r="AD607" s="212"/>
      <c r="AE607" s="212"/>
      <c r="AF607" s="216"/>
    </row>
    <row r="608" spans="2:32" x14ac:dyDescent="0.3">
      <c r="B608" s="352">
        <v>6753.45</v>
      </c>
      <c r="C608" s="212">
        <v>47</v>
      </c>
      <c r="D608" s="212">
        <v>1050</v>
      </c>
      <c r="E608" s="353">
        <v>254.65348508024542</v>
      </c>
      <c r="F608" s="212">
        <v>13</v>
      </c>
      <c r="G608" s="212" t="s">
        <v>461</v>
      </c>
      <c r="H608" s="354">
        <v>5989.3191421480942</v>
      </c>
      <c r="J608" s="218"/>
      <c r="K608" s="212"/>
      <c r="L608" s="212"/>
      <c r="M608" s="212"/>
      <c r="N608" s="212"/>
      <c r="O608" s="212"/>
      <c r="P608" s="212"/>
      <c r="Q608" s="212"/>
      <c r="R608" s="212"/>
      <c r="S608" s="212"/>
      <c r="T608" s="212"/>
      <c r="U608" s="212"/>
      <c r="V608" s="212"/>
      <c r="W608" s="212"/>
      <c r="X608" s="212"/>
      <c r="Y608" s="212"/>
      <c r="Z608" s="212"/>
      <c r="AA608" s="218"/>
      <c r="AB608" s="212"/>
      <c r="AC608" s="212"/>
      <c r="AD608" s="212"/>
      <c r="AE608" s="212"/>
      <c r="AF608" s="216"/>
    </row>
    <row r="609" spans="2:32" x14ac:dyDescent="0.3">
      <c r="B609" s="352">
        <v>8621.9</v>
      </c>
      <c r="C609" s="212">
        <v>38</v>
      </c>
      <c r="D609" s="212">
        <v>1050</v>
      </c>
      <c r="E609" s="353">
        <v>89.153169146161247</v>
      </c>
      <c r="F609" s="212">
        <v>37</v>
      </c>
      <c r="G609" s="212" t="s">
        <v>461</v>
      </c>
      <c r="H609" s="354">
        <v>7605.8369223787977</v>
      </c>
      <c r="J609" s="218"/>
      <c r="K609" s="212"/>
      <c r="L609" s="212"/>
      <c r="M609" s="212"/>
      <c r="N609" s="212"/>
      <c r="O609" s="212"/>
      <c r="P609" s="212"/>
      <c r="Q609" s="212"/>
      <c r="R609" s="212"/>
      <c r="S609" s="212"/>
      <c r="T609" s="212"/>
      <c r="U609" s="212"/>
      <c r="V609" s="212"/>
      <c r="W609" s="212"/>
      <c r="X609" s="212"/>
      <c r="Y609" s="212"/>
      <c r="Z609" s="212"/>
      <c r="AA609" s="218"/>
      <c r="AB609" s="212"/>
      <c r="AC609" s="212"/>
      <c r="AD609" s="212"/>
      <c r="AE609" s="212"/>
      <c r="AF609" s="216"/>
    </row>
    <row r="610" spans="2:32" x14ac:dyDescent="0.3">
      <c r="B610" s="352">
        <v>9283.2900000000009</v>
      </c>
      <c r="C610" s="212">
        <v>35</v>
      </c>
      <c r="D610" s="212">
        <v>1925</v>
      </c>
      <c r="E610" s="353">
        <v>257.12671410347428</v>
      </c>
      <c r="F610" s="212">
        <v>45</v>
      </c>
      <c r="G610" s="212" t="s">
        <v>461</v>
      </c>
      <c r="H610" s="354">
        <v>8462.6907675145885</v>
      </c>
      <c r="J610" s="218"/>
      <c r="K610" s="212"/>
      <c r="L610" s="212"/>
      <c r="M610" s="212"/>
      <c r="N610" s="212"/>
      <c r="O610" s="212"/>
      <c r="P610" s="212"/>
      <c r="Q610" s="212"/>
      <c r="R610" s="212"/>
      <c r="S610" s="212"/>
      <c r="T610" s="212"/>
      <c r="U610" s="212"/>
      <c r="V610" s="212"/>
      <c r="W610" s="212"/>
      <c r="X610" s="212"/>
      <c r="Y610" s="212"/>
      <c r="Z610" s="212"/>
      <c r="AA610" s="218"/>
      <c r="AB610" s="212"/>
      <c r="AC610" s="212"/>
      <c r="AD610" s="212"/>
      <c r="AE610" s="212"/>
      <c r="AF610" s="216"/>
    </row>
    <row r="611" spans="2:32" x14ac:dyDescent="0.3">
      <c r="B611" s="352">
        <v>2708.6</v>
      </c>
      <c r="C611" s="212">
        <v>26</v>
      </c>
      <c r="D611" s="212">
        <v>1050</v>
      </c>
      <c r="E611" s="353">
        <v>67.487885557269266</v>
      </c>
      <c r="F611" s="212">
        <v>44</v>
      </c>
      <c r="G611" s="212" t="s">
        <v>461</v>
      </c>
      <c r="H611" s="354">
        <v>1659.4791702951552</v>
      </c>
      <c r="J611" s="218"/>
      <c r="K611" s="212"/>
      <c r="L611" s="212"/>
      <c r="M611" s="212"/>
      <c r="N611" s="212"/>
      <c r="O611" s="212"/>
      <c r="P611" s="212"/>
      <c r="Q611" s="212"/>
      <c r="R611" s="212"/>
      <c r="S611" s="212"/>
      <c r="T611" s="212"/>
      <c r="U611" s="212"/>
      <c r="V611" s="212"/>
      <c r="W611" s="212"/>
      <c r="X611" s="212"/>
      <c r="Y611" s="212"/>
      <c r="Z611" s="212"/>
      <c r="AA611" s="218"/>
      <c r="AB611" s="212"/>
      <c r="AC611" s="212"/>
      <c r="AD611" s="212"/>
      <c r="AE611" s="212"/>
      <c r="AF611" s="216"/>
    </row>
    <row r="612" spans="2:32" x14ac:dyDescent="0.3">
      <c r="B612" s="352">
        <v>2719.98</v>
      </c>
      <c r="C612" s="212">
        <v>26</v>
      </c>
      <c r="D612" s="212">
        <v>1050</v>
      </c>
      <c r="E612" s="353">
        <v>67.487885557269266</v>
      </c>
      <c r="F612" s="212">
        <v>44</v>
      </c>
      <c r="G612" s="212" t="s">
        <v>461</v>
      </c>
      <c r="H612" s="354">
        <v>1659.4791702951552</v>
      </c>
      <c r="J612" s="218"/>
      <c r="K612" s="212"/>
      <c r="L612" s="212"/>
      <c r="M612" s="212"/>
      <c r="N612" s="212"/>
      <c r="O612" s="212"/>
      <c r="P612" s="212"/>
      <c r="Q612" s="212"/>
      <c r="R612" s="212"/>
      <c r="S612" s="212"/>
      <c r="T612" s="212"/>
      <c r="U612" s="212"/>
      <c r="V612" s="212"/>
      <c r="W612" s="212"/>
      <c r="X612" s="212"/>
      <c r="Y612" s="212"/>
      <c r="Z612" s="212"/>
      <c r="AA612" s="218"/>
      <c r="AB612" s="212"/>
      <c r="AC612" s="212"/>
      <c r="AD612" s="212"/>
      <c r="AE612" s="212"/>
      <c r="AF612" s="216"/>
    </row>
    <row r="613" spans="2:32" x14ac:dyDescent="0.3">
      <c r="B613" s="352">
        <v>5166.04</v>
      </c>
      <c r="C613" s="212">
        <v>36</v>
      </c>
      <c r="D613" s="212">
        <v>1050</v>
      </c>
      <c r="E613" s="353">
        <v>103.92938536929607</v>
      </c>
      <c r="F613" s="212">
        <v>29</v>
      </c>
      <c r="G613" s="212" t="s">
        <v>461</v>
      </c>
      <c r="H613" s="354">
        <v>4396.4964609695353</v>
      </c>
      <c r="J613" s="218"/>
      <c r="K613" s="212"/>
      <c r="L613" s="212"/>
      <c r="M613" s="212"/>
      <c r="N613" s="212"/>
      <c r="O613" s="212"/>
      <c r="P613" s="212"/>
      <c r="Q613" s="212"/>
      <c r="R613" s="212"/>
      <c r="S613" s="212"/>
      <c r="T613" s="212"/>
      <c r="U613" s="212"/>
      <c r="V613" s="212"/>
      <c r="W613" s="212"/>
      <c r="X613" s="212"/>
      <c r="Y613" s="212"/>
      <c r="Z613" s="212"/>
      <c r="AA613" s="218"/>
      <c r="AB613" s="212"/>
      <c r="AC613" s="212"/>
      <c r="AD613" s="212"/>
      <c r="AE613" s="212"/>
      <c r="AF613" s="216"/>
    </row>
    <row r="614" spans="2:32" x14ac:dyDescent="0.3">
      <c r="B614" s="352">
        <v>1995.49</v>
      </c>
      <c r="C614" s="212">
        <v>25</v>
      </c>
      <c r="D614" s="212">
        <v>1050</v>
      </c>
      <c r="E614" s="353">
        <v>114.08257190896268</v>
      </c>
      <c r="F614" s="212">
        <v>50</v>
      </c>
      <c r="G614" s="212" t="s">
        <v>461</v>
      </c>
      <c r="H614" s="354">
        <v>1195.0890927285989</v>
      </c>
      <c r="J614" s="218"/>
      <c r="K614" s="212"/>
      <c r="L614" s="212"/>
      <c r="M614" s="212"/>
      <c r="N614" s="212"/>
      <c r="O614" s="212"/>
      <c r="P614" s="212"/>
      <c r="Q614" s="212"/>
      <c r="R614" s="212"/>
      <c r="S614" s="212"/>
      <c r="T614" s="212"/>
      <c r="U614" s="212"/>
      <c r="V614" s="212"/>
      <c r="W614" s="212"/>
      <c r="X614" s="212"/>
      <c r="Y614" s="212"/>
      <c r="Z614" s="212"/>
      <c r="AA614" s="218"/>
      <c r="AB614" s="212"/>
      <c r="AC614" s="212"/>
      <c r="AD614" s="212"/>
      <c r="AE614" s="212"/>
      <c r="AF614" s="216"/>
    </row>
    <row r="615" spans="2:32" x14ac:dyDescent="0.3">
      <c r="B615" s="352">
        <v>13053.1</v>
      </c>
      <c r="C615" s="212">
        <v>30</v>
      </c>
      <c r="D615" s="212">
        <v>3675</v>
      </c>
      <c r="E615" s="353">
        <v>277.60437868228144</v>
      </c>
      <c r="F615" s="212">
        <v>40</v>
      </c>
      <c r="G615" s="212" t="s">
        <v>461</v>
      </c>
      <c r="H615" s="354">
        <v>12008.728206323889</v>
      </c>
      <c r="J615" s="218"/>
      <c r="K615" s="212"/>
      <c r="L615" s="212"/>
      <c r="M615" s="212"/>
      <c r="N615" s="212"/>
      <c r="O615" s="212"/>
      <c r="P615" s="212"/>
      <c r="Q615" s="212"/>
      <c r="R615" s="212"/>
      <c r="S615" s="212"/>
      <c r="T615" s="212"/>
      <c r="U615" s="212"/>
      <c r="V615" s="212"/>
      <c r="W615" s="212"/>
      <c r="X615" s="212"/>
      <c r="Y615" s="212"/>
      <c r="Z615" s="212"/>
      <c r="AA615" s="218"/>
      <c r="AB615" s="212"/>
      <c r="AC615" s="212"/>
      <c r="AD615" s="212"/>
      <c r="AE615" s="212"/>
      <c r="AF615" s="216"/>
    </row>
    <row r="616" spans="2:32" x14ac:dyDescent="0.3">
      <c r="B616" s="352">
        <v>9838.49</v>
      </c>
      <c r="C616" s="212">
        <v>29</v>
      </c>
      <c r="D616" s="212">
        <v>2800</v>
      </c>
      <c r="E616" s="353">
        <v>206.2987353742366</v>
      </c>
      <c r="F616" s="212">
        <v>46</v>
      </c>
      <c r="G616" s="212" t="s">
        <v>461</v>
      </c>
      <c r="H616" s="354">
        <v>8709.3687099947001</v>
      </c>
      <c r="J616" s="218"/>
      <c r="K616" s="212"/>
      <c r="L616" s="212"/>
      <c r="M616" s="212"/>
      <c r="N616" s="212"/>
      <c r="O616" s="212"/>
      <c r="P616" s="212"/>
      <c r="Q616" s="212"/>
      <c r="R616" s="212"/>
      <c r="S616" s="212"/>
      <c r="T616" s="212"/>
      <c r="U616" s="212"/>
      <c r="V616" s="212"/>
      <c r="W616" s="212"/>
      <c r="X616" s="212"/>
      <c r="Y616" s="212"/>
      <c r="Z616" s="212"/>
      <c r="AA616" s="218"/>
      <c r="AB616" s="212"/>
      <c r="AC616" s="212"/>
      <c r="AD616" s="212"/>
      <c r="AE616" s="212"/>
      <c r="AF616" s="216"/>
    </row>
    <row r="617" spans="2:32" x14ac:dyDescent="0.3">
      <c r="B617" s="352">
        <v>3392.42</v>
      </c>
      <c r="C617" s="212">
        <v>29</v>
      </c>
      <c r="D617" s="212">
        <v>1050</v>
      </c>
      <c r="E617" s="353">
        <v>70.329368748968903</v>
      </c>
      <c r="F617" s="212">
        <v>46</v>
      </c>
      <c r="G617" s="212" t="s">
        <v>469</v>
      </c>
      <c r="H617" s="354">
        <v>2539.2061899840878</v>
      </c>
      <c r="J617" s="218"/>
      <c r="K617" s="212"/>
      <c r="L617" s="212"/>
      <c r="M617" s="212"/>
      <c r="N617" s="212"/>
      <c r="O617" s="212"/>
      <c r="P617" s="212"/>
      <c r="Q617" s="212"/>
      <c r="R617" s="212"/>
      <c r="S617" s="212"/>
      <c r="T617" s="212"/>
      <c r="U617" s="212"/>
      <c r="V617" s="212"/>
      <c r="W617" s="212"/>
      <c r="X617" s="212"/>
      <c r="Y617" s="212"/>
      <c r="Z617" s="212"/>
      <c r="AA617" s="218"/>
      <c r="AB617" s="212"/>
      <c r="AC617" s="212"/>
      <c r="AD617" s="212"/>
      <c r="AE617" s="212"/>
      <c r="AF617" s="216"/>
    </row>
    <row r="618" spans="2:32" x14ac:dyDescent="0.3">
      <c r="B618" s="352">
        <v>36251.730000000003</v>
      </c>
      <c r="C618" s="212">
        <v>42</v>
      </c>
      <c r="D618" s="212">
        <v>2800</v>
      </c>
      <c r="E618" s="353">
        <v>701.80334356141054</v>
      </c>
      <c r="F618" s="212">
        <v>30</v>
      </c>
      <c r="G618" s="212" t="s">
        <v>469</v>
      </c>
      <c r="H618" s="354">
        <v>36037.773125784501</v>
      </c>
      <c r="J618" s="218"/>
      <c r="K618" s="212"/>
      <c r="L618" s="212"/>
      <c r="M618" s="212"/>
      <c r="N618" s="212"/>
      <c r="O618" s="212"/>
      <c r="P618" s="212"/>
      <c r="Q618" s="212"/>
      <c r="R618" s="212"/>
      <c r="S618" s="212"/>
      <c r="T618" s="212"/>
      <c r="U618" s="212"/>
      <c r="V618" s="212"/>
      <c r="W618" s="212"/>
      <c r="X618" s="212"/>
      <c r="Y618" s="212"/>
      <c r="Z618" s="212"/>
      <c r="AA618" s="218"/>
      <c r="AB618" s="212"/>
      <c r="AC618" s="212"/>
      <c r="AD618" s="212"/>
      <c r="AE618" s="212"/>
      <c r="AF618" s="216"/>
    </row>
    <row r="619" spans="2:32" x14ac:dyDescent="0.3">
      <c r="B619" s="352">
        <v>1215.6300000000001</v>
      </c>
      <c r="C619" s="212">
        <v>34</v>
      </c>
      <c r="D619" s="212">
        <v>175</v>
      </c>
      <c r="E619" s="353">
        <v>25.814729366045203</v>
      </c>
      <c r="F619" s="212">
        <v>26</v>
      </c>
      <c r="G619" s="212" t="s">
        <v>461</v>
      </c>
      <c r="H619" s="354">
        <v>602.54234434537909</v>
      </c>
      <c r="J619" s="218"/>
      <c r="K619" s="212"/>
      <c r="L619" s="212"/>
      <c r="M619" s="212"/>
      <c r="N619" s="212"/>
      <c r="O619" s="212"/>
      <c r="P619" s="212"/>
      <c r="Q619" s="212"/>
      <c r="R619" s="212"/>
      <c r="S619" s="212"/>
      <c r="T619" s="212"/>
      <c r="U619" s="212"/>
      <c r="V619" s="212"/>
      <c r="W619" s="212"/>
      <c r="X619" s="212"/>
      <c r="Y619" s="212"/>
      <c r="Z619" s="212"/>
      <c r="AA619" s="218"/>
      <c r="AB619" s="212"/>
      <c r="AC619" s="212"/>
      <c r="AD619" s="212"/>
      <c r="AE619" s="212"/>
      <c r="AF619" s="216"/>
    </row>
    <row r="620" spans="2:32" x14ac:dyDescent="0.3">
      <c r="B620" s="352">
        <v>9115.26</v>
      </c>
      <c r="C620" s="212">
        <v>29</v>
      </c>
      <c r="D620" s="212">
        <v>2800</v>
      </c>
      <c r="E620" s="353">
        <v>187.54498333058373</v>
      </c>
      <c r="F620" s="212">
        <v>50</v>
      </c>
      <c r="G620" s="212" t="s">
        <v>461</v>
      </c>
      <c r="H620" s="354">
        <v>7885.8554096322068</v>
      </c>
      <c r="J620" s="218"/>
      <c r="K620" s="212"/>
      <c r="L620" s="212"/>
      <c r="M620" s="212"/>
      <c r="N620" s="212"/>
      <c r="O620" s="212"/>
      <c r="P620" s="212"/>
      <c r="Q620" s="212"/>
      <c r="R620" s="212"/>
      <c r="S620" s="212"/>
      <c r="T620" s="212"/>
      <c r="U620" s="212"/>
      <c r="V620" s="212"/>
      <c r="W620" s="212"/>
      <c r="X620" s="212"/>
      <c r="Y620" s="212"/>
      <c r="Z620" s="212"/>
      <c r="AA620" s="218"/>
      <c r="AB620" s="212"/>
      <c r="AC620" s="212"/>
      <c r="AD620" s="212"/>
      <c r="AE620" s="212"/>
      <c r="AF620" s="216"/>
    </row>
    <row r="621" spans="2:32" x14ac:dyDescent="0.3">
      <c r="B621" s="352">
        <v>43491.43</v>
      </c>
      <c r="C621" s="212">
        <v>47</v>
      </c>
      <c r="D621" s="212">
        <v>2800</v>
      </c>
      <c r="E621" s="353">
        <v>491.54870760259371</v>
      </c>
      <c r="F621" s="212">
        <v>28</v>
      </c>
      <c r="G621" s="212" t="s">
        <v>461</v>
      </c>
      <c r="H621" s="354">
        <v>42485.82385665441</v>
      </c>
      <c r="J621" s="218"/>
      <c r="K621" s="212"/>
      <c r="L621" s="212"/>
      <c r="M621" s="212"/>
      <c r="N621" s="212"/>
      <c r="O621" s="212"/>
      <c r="P621" s="212"/>
      <c r="Q621" s="212"/>
      <c r="R621" s="212"/>
      <c r="S621" s="212"/>
      <c r="T621" s="212"/>
      <c r="U621" s="212"/>
      <c r="V621" s="212"/>
      <c r="W621" s="212"/>
      <c r="X621" s="212"/>
      <c r="Y621" s="212"/>
      <c r="Z621" s="212"/>
      <c r="AA621" s="218"/>
      <c r="AB621" s="212"/>
      <c r="AC621" s="212"/>
      <c r="AD621" s="212"/>
      <c r="AE621" s="212"/>
      <c r="AF621" s="216"/>
    </row>
    <row r="622" spans="2:32" x14ac:dyDescent="0.3">
      <c r="B622" s="352">
        <v>30670.28</v>
      </c>
      <c r="C622" s="212">
        <v>48</v>
      </c>
      <c r="D622" s="212">
        <v>1750</v>
      </c>
      <c r="E622" s="353">
        <v>710.26781917675657</v>
      </c>
      <c r="F622" s="212">
        <v>27</v>
      </c>
      <c r="G622" s="212" t="s">
        <v>461</v>
      </c>
      <c r="H622" s="354">
        <v>29832.645965601165</v>
      </c>
      <c r="J622" s="218"/>
      <c r="K622" s="212"/>
      <c r="L622" s="212"/>
      <c r="M622" s="212"/>
      <c r="N622" s="212"/>
      <c r="O622" s="212"/>
      <c r="P622" s="212"/>
      <c r="Q622" s="212"/>
      <c r="R622" s="212"/>
      <c r="S622" s="212"/>
      <c r="T622" s="212"/>
      <c r="U622" s="212"/>
      <c r="V622" s="212"/>
      <c r="W622" s="212"/>
      <c r="X622" s="212"/>
      <c r="Y622" s="212"/>
      <c r="Z622" s="212"/>
      <c r="AA622" s="218"/>
      <c r="AB622" s="212"/>
      <c r="AC622" s="212"/>
      <c r="AD622" s="212"/>
      <c r="AE622" s="212"/>
      <c r="AF622" s="216"/>
    </row>
    <row r="623" spans="2:32" x14ac:dyDescent="0.3">
      <c r="B623" s="352">
        <v>2104.2600000000002</v>
      </c>
      <c r="C623" s="212">
        <v>34</v>
      </c>
      <c r="D623" s="212">
        <v>175</v>
      </c>
      <c r="E623" s="353">
        <v>22.764887921955474</v>
      </c>
      <c r="F623" s="212">
        <v>41</v>
      </c>
      <c r="G623" s="212" t="s">
        <v>461</v>
      </c>
      <c r="H623" s="354">
        <v>1321.7495390785652</v>
      </c>
      <c r="J623" s="218"/>
      <c r="K623" s="212"/>
      <c r="L623" s="212"/>
      <c r="M623" s="212"/>
      <c r="N623" s="212"/>
      <c r="O623" s="212"/>
      <c r="P623" s="212"/>
      <c r="Q623" s="212"/>
      <c r="R623" s="212"/>
      <c r="S623" s="212"/>
      <c r="T623" s="212"/>
      <c r="U623" s="212"/>
      <c r="V623" s="212"/>
      <c r="W623" s="212"/>
      <c r="X623" s="212"/>
      <c r="Y623" s="212"/>
      <c r="Z623" s="212"/>
      <c r="AA623" s="218"/>
      <c r="AB623" s="212"/>
      <c r="AC623" s="212"/>
      <c r="AD623" s="212"/>
      <c r="AE623" s="212"/>
      <c r="AF623" s="216"/>
    </row>
    <row r="624" spans="2:32" x14ac:dyDescent="0.3">
      <c r="B624" s="352">
        <v>3330.1</v>
      </c>
      <c r="C624" s="212">
        <v>27</v>
      </c>
      <c r="D624" s="212">
        <v>1050</v>
      </c>
      <c r="E624" s="353">
        <v>119.25286873013026</v>
      </c>
      <c r="F624" s="212">
        <v>50</v>
      </c>
      <c r="G624" s="212" t="s">
        <v>461</v>
      </c>
      <c r="H624" s="354">
        <v>2502.3564750673272</v>
      </c>
      <c r="J624" s="218"/>
      <c r="K624" s="212"/>
      <c r="L624" s="212"/>
      <c r="M624" s="212"/>
      <c r="N624" s="212"/>
      <c r="O624" s="212"/>
      <c r="P624" s="212"/>
      <c r="Q624" s="212"/>
      <c r="R624" s="212"/>
      <c r="S624" s="212"/>
      <c r="T624" s="212"/>
      <c r="U624" s="212"/>
      <c r="V624" s="212"/>
      <c r="W624" s="212"/>
      <c r="X624" s="212"/>
      <c r="Y624" s="212"/>
      <c r="Z624" s="212"/>
      <c r="AA624" s="218"/>
      <c r="AB624" s="212"/>
      <c r="AC624" s="212"/>
      <c r="AD624" s="212"/>
      <c r="AE624" s="212"/>
      <c r="AF624" s="216"/>
    </row>
    <row r="625" spans="2:32" x14ac:dyDescent="0.3">
      <c r="B625" s="352">
        <v>10082.27</v>
      </c>
      <c r="C625" s="212">
        <v>40</v>
      </c>
      <c r="D625" s="212">
        <v>1050</v>
      </c>
      <c r="E625" s="353">
        <v>229.97349757413869</v>
      </c>
      <c r="F625" s="212">
        <v>35</v>
      </c>
      <c r="G625" s="212" t="s">
        <v>461</v>
      </c>
      <c r="H625" s="354">
        <v>9320.1804321634718</v>
      </c>
      <c r="J625" s="218"/>
      <c r="K625" s="212"/>
      <c r="L625" s="212"/>
      <c r="M625" s="212"/>
      <c r="N625" s="212"/>
      <c r="O625" s="212"/>
      <c r="P625" s="212"/>
      <c r="Q625" s="212"/>
      <c r="R625" s="212"/>
      <c r="S625" s="212"/>
      <c r="T625" s="212"/>
      <c r="U625" s="212"/>
      <c r="V625" s="212"/>
      <c r="W625" s="212"/>
      <c r="X625" s="212"/>
      <c r="Y625" s="212"/>
      <c r="Z625" s="212"/>
      <c r="AA625" s="218"/>
      <c r="AB625" s="212"/>
      <c r="AC625" s="212"/>
      <c r="AD625" s="212"/>
      <c r="AE625" s="212"/>
      <c r="AF625" s="216"/>
    </row>
    <row r="626" spans="2:32" x14ac:dyDescent="0.3">
      <c r="B626" s="352">
        <v>8718.16</v>
      </c>
      <c r="C626" s="212">
        <v>40</v>
      </c>
      <c r="D626" s="212">
        <v>1050</v>
      </c>
      <c r="E626" s="353">
        <v>139.48163567721519</v>
      </c>
      <c r="F626" s="212">
        <v>40</v>
      </c>
      <c r="G626" s="212" t="s">
        <v>461</v>
      </c>
      <c r="H626" s="354">
        <v>7758.4693366604106</v>
      </c>
      <c r="J626" s="218"/>
      <c r="K626" s="212"/>
      <c r="L626" s="212"/>
      <c r="M626" s="212"/>
      <c r="N626" s="212"/>
      <c r="O626" s="212"/>
      <c r="P626" s="212"/>
      <c r="Q626" s="212"/>
      <c r="R626" s="212"/>
      <c r="S626" s="212"/>
      <c r="T626" s="212"/>
      <c r="U626" s="212"/>
      <c r="V626" s="212"/>
      <c r="W626" s="212"/>
      <c r="X626" s="212"/>
      <c r="Y626" s="212"/>
      <c r="Z626" s="212"/>
      <c r="AA626" s="218"/>
      <c r="AB626" s="212"/>
      <c r="AC626" s="212"/>
      <c r="AD626" s="212"/>
      <c r="AE626" s="212"/>
      <c r="AF626" s="216"/>
    </row>
    <row r="627" spans="2:32" x14ac:dyDescent="0.3">
      <c r="B627" s="352">
        <v>9986.68</v>
      </c>
      <c r="C627" s="212">
        <v>30</v>
      </c>
      <c r="D627" s="212">
        <v>2800</v>
      </c>
      <c r="E627" s="353">
        <v>211.50809804364295</v>
      </c>
      <c r="F627" s="212">
        <v>40</v>
      </c>
      <c r="G627" s="212" t="s">
        <v>461</v>
      </c>
      <c r="H627" s="354">
        <v>8951.3437453193801</v>
      </c>
      <c r="J627" s="218"/>
      <c r="K627" s="212"/>
      <c r="L627" s="212"/>
      <c r="M627" s="212"/>
      <c r="N627" s="212"/>
      <c r="O627" s="212"/>
      <c r="P627" s="212"/>
      <c r="Q627" s="212"/>
      <c r="R627" s="212"/>
      <c r="S627" s="212"/>
      <c r="T627" s="212"/>
      <c r="U627" s="212"/>
      <c r="V627" s="212"/>
      <c r="W627" s="212"/>
      <c r="X627" s="212"/>
      <c r="Y627" s="212"/>
      <c r="Z627" s="212"/>
      <c r="AA627" s="218"/>
      <c r="AB627" s="212"/>
      <c r="AC627" s="212"/>
      <c r="AD627" s="212"/>
      <c r="AE627" s="212"/>
      <c r="AF627" s="216"/>
    </row>
    <row r="628" spans="2:32" x14ac:dyDescent="0.3">
      <c r="B628" s="352">
        <v>4191.1000000000004</v>
      </c>
      <c r="C628" s="212">
        <v>33</v>
      </c>
      <c r="D628" s="212">
        <v>1050</v>
      </c>
      <c r="E628" s="353">
        <v>80.274530325056091</v>
      </c>
      <c r="F628" s="212">
        <v>37</v>
      </c>
      <c r="G628" s="212" t="s">
        <v>461</v>
      </c>
      <c r="H628" s="354">
        <v>3263.1068657044179</v>
      </c>
      <c r="J628" s="218"/>
      <c r="K628" s="212"/>
      <c r="L628" s="212"/>
      <c r="M628" s="212"/>
      <c r="N628" s="212"/>
      <c r="O628" s="212"/>
      <c r="P628" s="212"/>
      <c r="Q628" s="212"/>
      <c r="R628" s="212"/>
      <c r="S628" s="212"/>
      <c r="T628" s="212"/>
      <c r="U628" s="212"/>
      <c r="V628" s="212"/>
      <c r="W628" s="212"/>
      <c r="X628" s="212"/>
      <c r="Y628" s="212"/>
      <c r="Z628" s="212"/>
      <c r="AA628" s="218"/>
      <c r="AB628" s="212"/>
      <c r="AC628" s="212"/>
      <c r="AD628" s="212"/>
      <c r="AE628" s="212"/>
      <c r="AF628" s="216"/>
    </row>
    <row r="629" spans="2:32" x14ac:dyDescent="0.3">
      <c r="B629" s="352">
        <v>3343.06</v>
      </c>
      <c r="C629" s="212">
        <v>27</v>
      </c>
      <c r="D629" s="212">
        <v>1050</v>
      </c>
      <c r="E629" s="353">
        <v>75.017819079958471</v>
      </c>
      <c r="F629" s="212">
        <v>48</v>
      </c>
      <c r="G629" s="212" t="s">
        <v>461</v>
      </c>
      <c r="H629" s="354">
        <v>2236.9880125965428</v>
      </c>
      <c r="J629" s="218"/>
      <c r="K629" s="212"/>
      <c r="L629" s="212"/>
      <c r="M629" s="212"/>
      <c r="N629" s="212"/>
      <c r="O629" s="212"/>
      <c r="P629" s="212"/>
      <c r="Q629" s="212"/>
      <c r="R629" s="212"/>
      <c r="S629" s="212"/>
      <c r="T629" s="212"/>
      <c r="U629" s="212"/>
      <c r="V629" s="212"/>
      <c r="W629" s="212"/>
      <c r="X629" s="212"/>
      <c r="Y629" s="212"/>
      <c r="Z629" s="212"/>
      <c r="AA629" s="218"/>
      <c r="AB629" s="212"/>
      <c r="AC629" s="212"/>
      <c r="AD629" s="212"/>
      <c r="AE629" s="212"/>
      <c r="AF629" s="216"/>
    </row>
    <row r="630" spans="2:32" x14ac:dyDescent="0.3">
      <c r="B630" s="352">
        <v>16362.17</v>
      </c>
      <c r="C630" s="212">
        <v>35</v>
      </c>
      <c r="D630" s="212">
        <v>2800</v>
      </c>
      <c r="E630" s="353">
        <v>261.51737529676222</v>
      </c>
      <c r="F630" s="212">
        <v>50</v>
      </c>
      <c r="G630" s="212" t="s">
        <v>461</v>
      </c>
      <c r="H630" s="354">
        <v>15255.740951781181</v>
      </c>
      <c r="J630" s="218"/>
      <c r="K630" s="212"/>
      <c r="L630" s="212"/>
      <c r="M630" s="212"/>
      <c r="N630" s="212"/>
      <c r="O630" s="212"/>
      <c r="P630" s="212"/>
      <c r="Q630" s="212"/>
      <c r="R630" s="212"/>
      <c r="S630" s="212"/>
      <c r="T630" s="212"/>
      <c r="U630" s="212"/>
      <c r="V630" s="212"/>
      <c r="W630" s="212"/>
      <c r="X630" s="212"/>
      <c r="Y630" s="212"/>
      <c r="Z630" s="212"/>
      <c r="AA630" s="218"/>
      <c r="AB630" s="212"/>
      <c r="AC630" s="212"/>
      <c r="AD630" s="212"/>
      <c r="AE630" s="212"/>
      <c r="AF630" s="216"/>
    </row>
    <row r="631" spans="2:32" x14ac:dyDescent="0.3">
      <c r="B631" s="352">
        <v>4526.7700000000004</v>
      </c>
      <c r="C631" s="212">
        <v>31</v>
      </c>
      <c r="D631" s="212">
        <v>1050</v>
      </c>
      <c r="E631" s="353">
        <v>81.659738837604152</v>
      </c>
      <c r="F631" s="212">
        <v>50</v>
      </c>
      <c r="G631" s="212" t="s">
        <v>461</v>
      </c>
      <c r="H631" s="354">
        <v>3389.1020185019629</v>
      </c>
      <c r="J631" s="218"/>
      <c r="K631" s="212"/>
      <c r="L631" s="212"/>
      <c r="M631" s="212"/>
      <c r="N631" s="212"/>
      <c r="O631" s="212"/>
      <c r="P631" s="212"/>
      <c r="Q631" s="212"/>
      <c r="R631" s="212"/>
      <c r="S631" s="212"/>
      <c r="T631" s="212"/>
      <c r="U631" s="212"/>
      <c r="V631" s="212"/>
      <c r="W631" s="212"/>
      <c r="X631" s="212"/>
      <c r="Y631" s="212"/>
      <c r="Z631" s="212"/>
      <c r="AA631" s="218"/>
      <c r="AB631" s="212"/>
      <c r="AC631" s="212"/>
      <c r="AD631" s="212"/>
      <c r="AE631" s="212"/>
      <c r="AF631" s="216"/>
    </row>
    <row r="632" spans="2:32" x14ac:dyDescent="0.3">
      <c r="B632" s="352">
        <v>27753.94</v>
      </c>
      <c r="C632" s="212">
        <v>34</v>
      </c>
      <c r="D632" s="212">
        <v>4550</v>
      </c>
      <c r="E632" s="353">
        <v>884.65379490378007</v>
      </c>
      <c r="F632" s="212">
        <v>41</v>
      </c>
      <c r="G632" s="212" t="s">
        <v>469</v>
      </c>
      <c r="H632" s="354">
        <v>27393.123689304328</v>
      </c>
      <c r="J632" s="218"/>
      <c r="K632" s="212"/>
      <c r="L632" s="212"/>
      <c r="M632" s="212"/>
      <c r="N632" s="212"/>
      <c r="O632" s="212"/>
      <c r="P632" s="212"/>
      <c r="Q632" s="212"/>
      <c r="R632" s="212"/>
      <c r="S632" s="212"/>
      <c r="T632" s="212"/>
      <c r="U632" s="212"/>
      <c r="V632" s="212"/>
      <c r="W632" s="212"/>
      <c r="X632" s="212"/>
      <c r="Y632" s="212"/>
      <c r="Z632" s="212"/>
      <c r="AA632" s="218"/>
      <c r="AB632" s="212"/>
      <c r="AC632" s="212"/>
      <c r="AD632" s="212"/>
      <c r="AE632" s="212"/>
      <c r="AF632" s="216"/>
    </row>
    <row r="633" spans="2:32" x14ac:dyDescent="0.3">
      <c r="B633" s="352">
        <v>5802.5</v>
      </c>
      <c r="C633" s="212">
        <v>32</v>
      </c>
      <c r="D633" s="212">
        <v>1050</v>
      </c>
      <c r="E633" s="353">
        <v>70.329132591964949</v>
      </c>
      <c r="F633" s="212">
        <v>43</v>
      </c>
      <c r="G633" s="212" t="s">
        <v>461</v>
      </c>
      <c r="H633" s="354">
        <v>4666.159181793103</v>
      </c>
      <c r="J633" s="218"/>
      <c r="K633" s="212"/>
      <c r="L633" s="212"/>
      <c r="M633" s="212"/>
      <c r="N633" s="212"/>
      <c r="O633" s="212"/>
      <c r="P633" s="212"/>
      <c r="Q633" s="212"/>
      <c r="R633" s="212"/>
      <c r="S633" s="212"/>
      <c r="T633" s="212"/>
      <c r="U633" s="212"/>
      <c r="V633" s="212"/>
      <c r="W633" s="212"/>
      <c r="X633" s="212"/>
      <c r="Y633" s="212"/>
      <c r="Z633" s="212"/>
      <c r="AA633" s="218"/>
      <c r="AB633" s="212"/>
      <c r="AC633" s="212"/>
      <c r="AD633" s="212"/>
      <c r="AE633" s="212"/>
      <c r="AF633" s="216"/>
    </row>
    <row r="634" spans="2:32" x14ac:dyDescent="0.3">
      <c r="B634" s="352">
        <v>3781.87</v>
      </c>
      <c r="C634" s="212">
        <v>32</v>
      </c>
      <c r="D634" s="212">
        <v>1050</v>
      </c>
      <c r="E634" s="353">
        <v>77.077887739678758</v>
      </c>
      <c r="F634" s="212">
        <v>35</v>
      </c>
      <c r="G634" s="212" t="s">
        <v>469</v>
      </c>
      <c r="H634" s="354">
        <v>3103.4123082121832</v>
      </c>
      <c r="J634" s="218"/>
      <c r="K634" s="212"/>
      <c r="L634" s="212"/>
      <c r="M634" s="212"/>
      <c r="N634" s="212"/>
      <c r="O634" s="212"/>
      <c r="P634" s="212"/>
      <c r="Q634" s="212"/>
      <c r="R634" s="212"/>
      <c r="S634" s="212"/>
      <c r="T634" s="212"/>
      <c r="U634" s="212"/>
      <c r="V634" s="212"/>
      <c r="W634" s="212"/>
      <c r="X634" s="212"/>
      <c r="Y634" s="212"/>
      <c r="Z634" s="212"/>
      <c r="AA634" s="218"/>
      <c r="AB634" s="212"/>
      <c r="AC634" s="212"/>
      <c r="AD634" s="212"/>
      <c r="AE634" s="212"/>
      <c r="AF634" s="216"/>
    </row>
    <row r="635" spans="2:32" x14ac:dyDescent="0.3">
      <c r="B635" s="352">
        <v>10621.22</v>
      </c>
      <c r="C635" s="212">
        <v>44</v>
      </c>
      <c r="D635" s="212">
        <v>1050</v>
      </c>
      <c r="E635" s="353">
        <v>202.7692338680053</v>
      </c>
      <c r="F635" s="212">
        <v>30</v>
      </c>
      <c r="G635" s="212" t="s">
        <v>461</v>
      </c>
      <c r="H635" s="354">
        <v>9799.0762900676928</v>
      </c>
      <c r="J635" s="218"/>
      <c r="K635" s="212"/>
      <c r="L635" s="212"/>
      <c r="M635" s="212"/>
      <c r="N635" s="212"/>
      <c r="O635" s="212"/>
      <c r="P635" s="212"/>
      <c r="Q635" s="212"/>
      <c r="R635" s="212"/>
      <c r="S635" s="212"/>
      <c r="T635" s="212"/>
      <c r="U635" s="212"/>
      <c r="V635" s="212"/>
      <c r="W635" s="212"/>
      <c r="X635" s="212"/>
      <c r="Y635" s="212"/>
      <c r="Z635" s="212"/>
      <c r="AA635" s="218"/>
      <c r="AB635" s="212"/>
      <c r="AC635" s="212"/>
      <c r="AD635" s="212"/>
      <c r="AE635" s="212"/>
      <c r="AF635" s="216"/>
    </row>
    <row r="636" spans="2:32" x14ac:dyDescent="0.3">
      <c r="B636" s="352">
        <v>6987.9</v>
      </c>
      <c r="C636" s="212">
        <v>33</v>
      </c>
      <c r="D636" s="212">
        <v>1050</v>
      </c>
      <c r="E636" s="353">
        <v>72.104998477815869</v>
      </c>
      <c r="F636" s="212">
        <v>50</v>
      </c>
      <c r="G636" s="212" t="s">
        <v>461</v>
      </c>
      <c r="H636" s="354">
        <v>5728.1700982746615</v>
      </c>
      <c r="J636" s="218"/>
      <c r="K636" s="212"/>
      <c r="L636" s="212"/>
      <c r="M636" s="212"/>
      <c r="N636" s="212"/>
      <c r="O636" s="212"/>
      <c r="P636" s="212"/>
      <c r="Q636" s="212"/>
      <c r="R636" s="212"/>
      <c r="S636" s="212"/>
      <c r="T636" s="212"/>
      <c r="U636" s="212"/>
      <c r="V636" s="212"/>
      <c r="W636" s="212"/>
      <c r="X636" s="212"/>
      <c r="Y636" s="212"/>
      <c r="Z636" s="212"/>
      <c r="AA636" s="218"/>
      <c r="AB636" s="212"/>
      <c r="AC636" s="212"/>
      <c r="AD636" s="212"/>
      <c r="AE636" s="212"/>
      <c r="AF636" s="216"/>
    </row>
    <row r="637" spans="2:32" x14ac:dyDescent="0.3">
      <c r="B637" s="352">
        <v>15544.29</v>
      </c>
      <c r="C637" s="212">
        <v>28</v>
      </c>
      <c r="D637" s="212">
        <v>2800</v>
      </c>
      <c r="E637" s="353">
        <v>344.15357275001793</v>
      </c>
      <c r="F637" s="212">
        <v>50</v>
      </c>
      <c r="G637" s="212" t="s">
        <v>469</v>
      </c>
      <c r="H637" s="354">
        <v>15005.738930290796</v>
      </c>
      <c r="J637" s="218"/>
      <c r="K637" s="212"/>
      <c r="L637" s="212"/>
      <c r="M637" s="212"/>
      <c r="N637" s="212"/>
      <c r="O637" s="212"/>
      <c r="P637" s="212"/>
      <c r="Q637" s="212"/>
      <c r="R637" s="212"/>
      <c r="S637" s="212"/>
      <c r="T637" s="212"/>
      <c r="U637" s="212"/>
      <c r="V637" s="212"/>
      <c r="W637" s="212"/>
      <c r="X637" s="212"/>
      <c r="Y637" s="212"/>
      <c r="Z637" s="212"/>
      <c r="AA637" s="218"/>
      <c r="AB637" s="212"/>
      <c r="AC637" s="212"/>
      <c r="AD637" s="212"/>
      <c r="AE637" s="212"/>
      <c r="AF637" s="216"/>
    </row>
    <row r="638" spans="2:32" x14ac:dyDescent="0.3">
      <c r="B638" s="352">
        <v>6338.49</v>
      </c>
      <c r="C638" s="212">
        <v>39</v>
      </c>
      <c r="D638" s="212">
        <v>1050</v>
      </c>
      <c r="E638" s="353">
        <v>117.21281454130153</v>
      </c>
      <c r="F638" s="212">
        <v>31</v>
      </c>
      <c r="G638" s="212" t="s">
        <v>461</v>
      </c>
      <c r="H638" s="354">
        <v>5434.5485298738013</v>
      </c>
      <c r="J638" s="218"/>
      <c r="K638" s="212"/>
      <c r="L638" s="212"/>
      <c r="M638" s="212"/>
      <c r="N638" s="212"/>
      <c r="O638" s="212"/>
      <c r="P638" s="212"/>
      <c r="Q638" s="212"/>
      <c r="R638" s="212"/>
      <c r="S638" s="212"/>
      <c r="T638" s="212"/>
      <c r="U638" s="212"/>
      <c r="V638" s="212"/>
      <c r="W638" s="212"/>
      <c r="X638" s="212"/>
      <c r="Y638" s="212"/>
      <c r="Z638" s="212"/>
      <c r="AA638" s="218"/>
      <c r="AB638" s="212"/>
      <c r="AC638" s="212"/>
      <c r="AD638" s="212"/>
      <c r="AE638" s="212"/>
      <c r="AF638" s="216"/>
    </row>
    <row r="639" spans="2:32" x14ac:dyDescent="0.3">
      <c r="B639" s="352">
        <v>7617.13</v>
      </c>
      <c r="C639" s="212">
        <v>26</v>
      </c>
      <c r="D639" s="212">
        <v>2800</v>
      </c>
      <c r="E639" s="353">
        <v>242.06452619653609</v>
      </c>
      <c r="F639" s="212">
        <v>44</v>
      </c>
      <c r="G639" s="212" t="s">
        <v>469</v>
      </c>
      <c r="H639" s="354">
        <v>6890.1380350334284</v>
      </c>
      <c r="J639" s="218"/>
      <c r="K639" s="212"/>
      <c r="L639" s="212"/>
      <c r="M639" s="212"/>
      <c r="N639" s="212"/>
      <c r="O639" s="212"/>
      <c r="P639" s="212"/>
      <c r="Q639" s="212"/>
      <c r="R639" s="212"/>
      <c r="S639" s="212"/>
      <c r="T639" s="212"/>
      <c r="U639" s="212"/>
      <c r="V639" s="212"/>
      <c r="W639" s="212"/>
      <c r="X639" s="212"/>
      <c r="Y639" s="212"/>
      <c r="Z639" s="212"/>
      <c r="AA639" s="218"/>
      <c r="AB639" s="212"/>
      <c r="AC639" s="212"/>
      <c r="AD639" s="212"/>
      <c r="AE639" s="212"/>
      <c r="AF639" s="216"/>
    </row>
    <row r="640" spans="2:32" x14ac:dyDescent="0.3">
      <c r="B640" s="352">
        <v>5532.31</v>
      </c>
      <c r="C640" s="212">
        <v>36</v>
      </c>
      <c r="D640" s="212">
        <v>1050</v>
      </c>
      <c r="E640" s="353">
        <v>94.481718361478258</v>
      </c>
      <c r="F640" s="212">
        <v>39</v>
      </c>
      <c r="G640" s="212" t="s">
        <v>469</v>
      </c>
      <c r="H640" s="354">
        <v>4976.4623363300616</v>
      </c>
      <c r="J640" s="218"/>
      <c r="K640" s="212"/>
      <c r="L640" s="212"/>
      <c r="M640" s="212"/>
      <c r="N640" s="212"/>
      <c r="O640" s="212"/>
      <c r="P640" s="212"/>
      <c r="Q640" s="212"/>
      <c r="R640" s="212"/>
      <c r="S640" s="212"/>
      <c r="T640" s="212"/>
      <c r="U640" s="212"/>
      <c r="V640" s="212"/>
      <c r="W640" s="212"/>
      <c r="X640" s="212"/>
      <c r="Y640" s="212"/>
      <c r="Z640" s="212"/>
      <c r="AA640" s="218"/>
      <c r="AB640" s="212"/>
      <c r="AC640" s="212"/>
      <c r="AD640" s="212"/>
      <c r="AE640" s="212"/>
      <c r="AF640" s="216"/>
    </row>
    <row r="641" spans="2:32" x14ac:dyDescent="0.3">
      <c r="B641" s="352">
        <v>5191.5600000000004</v>
      </c>
      <c r="C641" s="212">
        <v>36</v>
      </c>
      <c r="D641" s="212">
        <v>1050</v>
      </c>
      <c r="E641" s="353">
        <v>108.53466334893105</v>
      </c>
      <c r="F641" s="212">
        <v>44</v>
      </c>
      <c r="G641" s="212" t="s">
        <v>461</v>
      </c>
      <c r="H641" s="354">
        <v>4191.8256510657639</v>
      </c>
      <c r="J641" s="218"/>
      <c r="K641" s="212"/>
      <c r="L641" s="212"/>
      <c r="M641" s="212"/>
      <c r="N641" s="212"/>
      <c r="O641" s="212"/>
      <c r="P641" s="212"/>
      <c r="Q641" s="212"/>
      <c r="R641" s="212"/>
      <c r="S641" s="212"/>
      <c r="T641" s="212"/>
      <c r="U641" s="212"/>
      <c r="V641" s="212"/>
      <c r="W641" s="212"/>
      <c r="X641" s="212"/>
      <c r="Y641" s="212"/>
      <c r="Z641" s="212"/>
      <c r="AA641" s="218"/>
      <c r="AB641" s="212"/>
      <c r="AC641" s="212"/>
      <c r="AD641" s="212"/>
      <c r="AE641" s="212"/>
      <c r="AF641" s="216"/>
    </row>
    <row r="642" spans="2:32" x14ac:dyDescent="0.3">
      <c r="B642" s="352">
        <v>11455.35</v>
      </c>
      <c r="C642" s="212">
        <v>45</v>
      </c>
      <c r="D642" s="212">
        <v>1050</v>
      </c>
      <c r="E642" s="353">
        <v>204.93559648815486</v>
      </c>
      <c r="F642" s="212">
        <v>35</v>
      </c>
      <c r="G642" s="212" t="s">
        <v>461</v>
      </c>
      <c r="H642" s="354">
        <v>10549.918342260962</v>
      </c>
      <c r="J642" s="218"/>
      <c r="K642" s="212"/>
      <c r="L642" s="212"/>
      <c r="M642" s="212"/>
      <c r="N642" s="212"/>
      <c r="O642" s="212"/>
      <c r="P642" s="212"/>
      <c r="Q642" s="212"/>
      <c r="R642" s="212"/>
      <c r="S642" s="212"/>
      <c r="T642" s="212"/>
      <c r="U642" s="212"/>
      <c r="V642" s="212"/>
      <c r="W642" s="212"/>
      <c r="X642" s="212"/>
      <c r="Y642" s="212"/>
      <c r="Z642" s="212"/>
      <c r="AA642" s="218"/>
      <c r="AB642" s="212"/>
      <c r="AC642" s="212"/>
      <c r="AD642" s="212"/>
      <c r="AE642" s="212"/>
      <c r="AF642" s="216"/>
    </row>
    <row r="643" spans="2:32" x14ac:dyDescent="0.3">
      <c r="B643" s="352">
        <v>24659.39</v>
      </c>
      <c r="C643" s="212">
        <v>36</v>
      </c>
      <c r="D643" s="212">
        <v>6300</v>
      </c>
      <c r="E643" s="353">
        <v>573.69265949859778</v>
      </c>
      <c r="F643" s="212">
        <v>24</v>
      </c>
      <c r="G643" s="212" t="s">
        <v>461</v>
      </c>
      <c r="H643" s="354">
        <v>23827.03273293353</v>
      </c>
      <c r="J643" s="218"/>
      <c r="K643" s="212"/>
      <c r="L643" s="212"/>
      <c r="M643" s="212"/>
      <c r="N643" s="212"/>
      <c r="O643" s="212"/>
      <c r="P643" s="212"/>
      <c r="Q643" s="212"/>
      <c r="R643" s="212"/>
      <c r="S643" s="212"/>
      <c r="T643" s="212"/>
      <c r="U643" s="212"/>
      <c r="V643" s="212"/>
      <c r="W643" s="212"/>
      <c r="X643" s="212"/>
      <c r="Y643" s="212"/>
      <c r="Z643" s="212"/>
      <c r="AA643" s="218"/>
      <c r="AB643" s="212"/>
      <c r="AC643" s="212"/>
      <c r="AD643" s="212"/>
      <c r="AE643" s="212"/>
      <c r="AF643" s="216"/>
    </row>
    <row r="644" spans="2:32" x14ac:dyDescent="0.3">
      <c r="B644" s="352">
        <v>13277.83</v>
      </c>
      <c r="C644" s="212">
        <v>35</v>
      </c>
      <c r="D644" s="212">
        <v>2800</v>
      </c>
      <c r="E644" s="353">
        <v>261.51737529676222</v>
      </c>
      <c r="F644" s="212">
        <v>35</v>
      </c>
      <c r="G644" s="212" t="s">
        <v>461</v>
      </c>
      <c r="H644" s="354">
        <v>12387.034058445881</v>
      </c>
      <c r="J644" s="218"/>
      <c r="K644" s="212"/>
      <c r="L644" s="212"/>
      <c r="M644" s="212"/>
      <c r="N644" s="212"/>
      <c r="O644" s="212"/>
      <c r="P644" s="212"/>
      <c r="Q644" s="212"/>
      <c r="R644" s="212"/>
      <c r="S644" s="212"/>
      <c r="T644" s="212"/>
      <c r="U644" s="212"/>
      <c r="V644" s="212"/>
      <c r="W644" s="212"/>
      <c r="X644" s="212"/>
      <c r="Y644" s="212"/>
      <c r="Z644" s="212"/>
      <c r="AA644" s="218"/>
      <c r="AB644" s="212"/>
      <c r="AC644" s="212"/>
      <c r="AD644" s="212"/>
      <c r="AE644" s="212"/>
      <c r="AF644" s="216"/>
    </row>
    <row r="645" spans="2:32" x14ac:dyDescent="0.3">
      <c r="B645" s="352">
        <v>11574.2</v>
      </c>
      <c r="C645" s="212">
        <v>39</v>
      </c>
      <c r="D645" s="212">
        <v>1750</v>
      </c>
      <c r="E645" s="353">
        <v>214.88886903919823</v>
      </c>
      <c r="F645" s="212">
        <v>31</v>
      </c>
      <c r="G645" s="212" t="s">
        <v>469</v>
      </c>
      <c r="H645" s="354">
        <v>11236.107448580378</v>
      </c>
      <c r="J645" s="218"/>
      <c r="K645" s="212"/>
      <c r="L645" s="212"/>
      <c r="M645" s="212"/>
      <c r="N645" s="212"/>
      <c r="O645" s="212"/>
      <c r="P645" s="212"/>
      <c r="Q645" s="212"/>
      <c r="R645" s="212"/>
      <c r="S645" s="212"/>
      <c r="T645" s="212"/>
      <c r="U645" s="212"/>
      <c r="V645" s="212"/>
      <c r="W645" s="212"/>
      <c r="X645" s="212"/>
      <c r="Y645" s="212"/>
      <c r="Z645" s="212"/>
      <c r="AA645" s="218"/>
      <c r="AB645" s="212"/>
      <c r="AC645" s="212"/>
      <c r="AD645" s="212"/>
      <c r="AE645" s="212"/>
      <c r="AF645" s="216"/>
    </row>
    <row r="646" spans="2:32" x14ac:dyDescent="0.3">
      <c r="B646" s="352">
        <v>7071.45</v>
      </c>
      <c r="C646" s="212">
        <v>31</v>
      </c>
      <c r="D646" s="212">
        <v>1925</v>
      </c>
      <c r="E646" s="353">
        <v>136.10008393716842</v>
      </c>
      <c r="F646" s="212">
        <v>44</v>
      </c>
      <c r="G646" s="212" t="s">
        <v>469</v>
      </c>
      <c r="H646" s="354">
        <v>6228.7921911138483</v>
      </c>
      <c r="J646" s="218"/>
      <c r="K646" s="212"/>
      <c r="L646" s="212"/>
      <c r="M646" s="212"/>
      <c r="N646" s="212"/>
      <c r="O646" s="212"/>
      <c r="P646" s="212"/>
      <c r="Q646" s="212"/>
      <c r="R646" s="212"/>
      <c r="S646" s="212"/>
      <c r="T646" s="212"/>
      <c r="U646" s="212"/>
      <c r="V646" s="212"/>
      <c r="W646" s="212"/>
      <c r="X646" s="212"/>
      <c r="Y646" s="212"/>
      <c r="Z646" s="212"/>
      <c r="AA646" s="218"/>
      <c r="AB646" s="212"/>
      <c r="AC646" s="212"/>
      <c r="AD646" s="212"/>
      <c r="AE646" s="212"/>
      <c r="AF646" s="216"/>
    </row>
    <row r="647" spans="2:32" x14ac:dyDescent="0.3">
      <c r="B647" s="352">
        <v>4813.92</v>
      </c>
      <c r="C647" s="212">
        <v>29</v>
      </c>
      <c r="D647" s="212">
        <v>1050</v>
      </c>
      <c r="E647" s="353">
        <v>67.487778092444898</v>
      </c>
      <c r="F647" s="212">
        <v>46</v>
      </c>
      <c r="G647" s="212" t="s">
        <v>461</v>
      </c>
      <c r="H647" s="354">
        <v>3619.7913152086421</v>
      </c>
      <c r="J647" s="218"/>
      <c r="K647" s="212"/>
      <c r="L647" s="212"/>
      <c r="M647" s="212"/>
      <c r="N647" s="212"/>
      <c r="O647" s="212"/>
      <c r="P647" s="212"/>
      <c r="Q647" s="212"/>
      <c r="R647" s="212"/>
      <c r="S647" s="212"/>
      <c r="T647" s="212"/>
      <c r="U647" s="212"/>
      <c r="V647" s="212"/>
      <c r="W647" s="212"/>
      <c r="X647" s="212"/>
      <c r="Y647" s="212"/>
      <c r="Z647" s="212"/>
      <c r="AA647" s="218"/>
      <c r="AB647" s="212"/>
      <c r="AC647" s="212"/>
      <c r="AD647" s="212"/>
      <c r="AE647" s="212"/>
      <c r="AF647" s="216"/>
    </row>
    <row r="648" spans="2:32" x14ac:dyDescent="0.3">
      <c r="B648" s="352">
        <v>19329.830000000002</v>
      </c>
      <c r="C648" s="212">
        <v>40</v>
      </c>
      <c r="D648" s="212">
        <v>2800</v>
      </c>
      <c r="E648" s="353">
        <v>338.13950103424975</v>
      </c>
      <c r="F648" s="212">
        <v>35</v>
      </c>
      <c r="G648" s="212" t="s">
        <v>461</v>
      </c>
      <c r="H648" s="354">
        <v>18408.564228975298</v>
      </c>
      <c r="J648" s="218"/>
      <c r="K648" s="212"/>
      <c r="L648" s="212"/>
      <c r="M648" s="212"/>
      <c r="N648" s="212"/>
      <c r="O648" s="212"/>
      <c r="P648" s="212"/>
      <c r="Q648" s="212"/>
      <c r="R648" s="212"/>
      <c r="S648" s="212"/>
      <c r="T648" s="212"/>
      <c r="U648" s="212"/>
      <c r="V648" s="212"/>
      <c r="W648" s="212"/>
      <c r="X648" s="212"/>
      <c r="Y648" s="212"/>
      <c r="Z648" s="212"/>
      <c r="AA648" s="218"/>
      <c r="AB648" s="212"/>
      <c r="AC648" s="212"/>
      <c r="AD648" s="212"/>
      <c r="AE648" s="212"/>
      <c r="AF648" s="216"/>
    </row>
    <row r="649" spans="2:32" x14ac:dyDescent="0.3">
      <c r="B649" s="352">
        <v>8145.37</v>
      </c>
      <c r="C649" s="212">
        <v>28</v>
      </c>
      <c r="D649" s="212">
        <v>2800</v>
      </c>
      <c r="E649" s="353">
        <v>203.17314395765547</v>
      </c>
      <c r="F649" s="212">
        <v>37</v>
      </c>
      <c r="G649" s="212" t="s">
        <v>469</v>
      </c>
      <c r="H649" s="354">
        <v>7457.2460670961627</v>
      </c>
      <c r="J649" s="218"/>
      <c r="K649" s="212"/>
      <c r="L649" s="212"/>
      <c r="M649" s="212"/>
      <c r="N649" s="212"/>
      <c r="O649" s="212"/>
      <c r="P649" s="212"/>
      <c r="Q649" s="212"/>
      <c r="R649" s="212"/>
      <c r="S649" s="212"/>
      <c r="T649" s="212"/>
      <c r="U649" s="212"/>
      <c r="V649" s="212"/>
      <c r="W649" s="212"/>
      <c r="X649" s="212"/>
      <c r="Y649" s="212"/>
      <c r="Z649" s="212"/>
      <c r="AA649" s="218"/>
      <c r="AB649" s="212"/>
      <c r="AC649" s="212"/>
      <c r="AD649" s="212"/>
      <c r="AE649" s="212"/>
      <c r="AF649" s="216"/>
    </row>
    <row r="650" spans="2:32" x14ac:dyDescent="0.3">
      <c r="B650" s="352">
        <v>18142.28</v>
      </c>
      <c r="C650" s="212">
        <v>33</v>
      </c>
      <c r="D650" s="212">
        <v>2800</v>
      </c>
      <c r="E650" s="353">
        <v>192.27999594084233</v>
      </c>
      <c r="F650" s="212">
        <v>50</v>
      </c>
      <c r="G650" s="212" t="s">
        <v>461</v>
      </c>
      <c r="H650" s="354">
        <v>16855.218967964753</v>
      </c>
      <c r="J650" s="218"/>
      <c r="K650" s="212"/>
      <c r="L650" s="212"/>
      <c r="M650" s="212"/>
      <c r="N650" s="212"/>
      <c r="O650" s="212"/>
      <c r="P650" s="212"/>
      <c r="Q650" s="212"/>
      <c r="R650" s="212"/>
      <c r="S650" s="212"/>
      <c r="T650" s="212"/>
      <c r="U650" s="212"/>
      <c r="V650" s="212"/>
      <c r="W650" s="212"/>
      <c r="X650" s="212"/>
      <c r="Y650" s="212"/>
      <c r="Z650" s="212"/>
      <c r="AA650" s="218"/>
      <c r="AB650" s="212"/>
      <c r="AC650" s="212"/>
      <c r="AD650" s="212"/>
      <c r="AE650" s="212"/>
      <c r="AF650" s="216"/>
    </row>
    <row r="651" spans="2:32" x14ac:dyDescent="0.3">
      <c r="B651" s="352">
        <v>6282.62</v>
      </c>
      <c r="C651" s="212">
        <v>39</v>
      </c>
      <c r="D651" s="212">
        <v>1050</v>
      </c>
      <c r="E651" s="353">
        <v>117.21281454130153</v>
      </c>
      <c r="F651" s="212">
        <v>31</v>
      </c>
      <c r="G651" s="212" t="s">
        <v>461</v>
      </c>
      <c r="H651" s="354">
        <v>5434.5485298738013</v>
      </c>
      <c r="J651" s="218"/>
      <c r="K651" s="212"/>
      <c r="L651" s="212"/>
      <c r="M651" s="212"/>
      <c r="N651" s="212"/>
      <c r="O651" s="212"/>
      <c r="P651" s="212"/>
      <c r="Q651" s="212"/>
      <c r="R651" s="212"/>
      <c r="S651" s="212"/>
      <c r="T651" s="212"/>
      <c r="U651" s="212"/>
      <c r="V651" s="212"/>
      <c r="W651" s="212"/>
      <c r="X651" s="212"/>
      <c r="Y651" s="212"/>
      <c r="Z651" s="212"/>
      <c r="AA651" s="218"/>
      <c r="AB651" s="212"/>
      <c r="AC651" s="212"/>
      <c r="AD651" s="212"/>
      <c r="AE651" s="212"/>
      <c r="AF651" s="216"/>
    </row>
    <row r="652" spans="2:32" x14ac:dyDescent="0.3">
      <c r="B652" s="352">
        <v>22621.09</v>
      </c>
      <c r="C652" s="212">
        <v>35</v>
      </c>
      <c r="D652" s="212">
        <v>4550</v>
      </c>
      <c r="E652" s="353">
        <v>424.9657348572386</v>
      </c>
      <c r="F652" s="212">
        <v>35</v>
      </c>
      <c r="G652" s="212" t="s">
        <v>461</v>
      </c>
      <c r="H652" s="354">
        <v>21719.025132244937</v>
      </c>
      <c r="J652" s="218"/>
      <c r="K652" s="212"/>
      <c r="L652" s="212"/>
      <c r="M652" s="212"/>
      <c r="N652" s="212"/>
      <c r="O652" s="212"/>
      <c r="P652" s="212"/>
      <c r="Q652" s="212"/>
      <c r="R652" s="212"/>
      <c r="S652" s="212"/>
      <c r="T652" s="212"/>
      <c r="U652" s="212"/>
      <c r="V652" s="212"/>
      <c r="W652" s="212"/>
      <c r="X652" s="212"/>
      <c r="Y652" s="212"/>
      <c r="Z652" s="212"/>
      <c r="AA652" s="218"/>
      <c r="AB652" s="212"/>
      <c r="AC652" s="212"/>
      <c r="AD652" s="212"/>
      <c r="AE652" s="212"/>
      <c r="AF652" s="216"/>
    </row>
    <row r="653" spans="2:32" x14ac:dyDescent="0.3">
      <c r="B653" s="352">
        <v>11573.1</v>
      </c>
      <c r="C653" s="212">
        <v>33</v>
      </c>
      <c r="D653" s="212">
        <v>2800</v>
      </c>
      <c r="E653" s="353">
        <v>507.69496465168214</v>
      </c>
      <c r="F653" s="212">
        <v>50</v>
      </c>
      <c r="G653" s="212" t="s">
        <v>461</v>
      </c>
      <c r="H653" s="354">
        <v>10769.9255121839</v>
      </c>
      <c r="J653" s="218"/>
      <c r="K653" s="212"/>
      <c r="L653" s="212"/>
      <c r="M653" s="212"/>
      <c r="N653" s="212"/>
      <c r="O653" s="212"/>
      <c r="P653" s="212"/>
      <c r="Q653" s="212"/>
      <c r="R653" s="212"/>
      <c r="S653" s="212"/>
      <c r="T653" s="212"/>
      <c r="U653" s="212"/>
      <c r="V653" s="212"/>
      <c r="W653" s="212"/>
      <c r="X653" s="212"/>
      <c r="Y653" s="212"/>
      <c r="Z653" s="212"/>
      <c r="AA653" s="218"/>
      <c r="AB653" s="212"/>
      <c r="AC653" s="212"/>
      <c r="AD653" s="212"/>
      <c r="AE653" s="212"/>
      <c r="AF653" s="216"/>
    </row>
    <row r="654" spans="2:32" x14ac:dyDescent="0.3">
      <c r="B654" s="352">
        <v>10924.95</v>
      </c>
      <c r="C654" s="212">
        <v>33</v>
      </c>
      <c r="D654" s="212">
        <v>2800</v>
      </c>
      <c r="E654" s="353">
        <v>214.06541420014958</v>
      </c>
      <c r="F654" s="212">
        <v>37</v>
      </c>
      <c r="G654" s="212" t="s">
        <v>461</v>
      </c>
      <c r="H654" s="354">
        <v>9907.8091358211386</v>
      </c>
      <c r="J654" s="218"/>
      <c r="K654" s="212"/>
      <c r="L654" s="212"/>
      <c r="M654" s="212"/>
      <c r="N654" s="212"/>
      <c r="O654" s="212"/>
      <c r="P654" s="212"/>
      <c r="Q654" s="212"/>
      <c r="R654" s="212"/>
      <c r="S654" s="212"/>
      <c r="T654" s="212"/>
      <c r="U654" s="212"/>
      <c r="V654" s="212"/>
      <c r="W654" s="212"/>
      <c r="X654" s="212"/>
      <c r="Y654" s="212"/>
      <c r="Z654" s="212"/>
      <c r="AA654" s="218"/>
      <c r="AB654" s="212"/>
      <c r="AC654" s="212"/>
      <c r="AD654" s="212"/>
      <c r="AE654" s="212"/>
      <c r="AF654" s="216"/>
    </row>
    <row r="655" spans="2:32" x14ac:dyDescent="0.3">
      <c r="B655" s="352">
        <v>4153.51</v>
      </c>
      <c r="C655" s="212">
        <v>32</v>
      </c>
      <c r="D655" s="212">
        <v>1050</v>
      </c>
      <c r="E655" s="353">
        <v>77.077887739678758</v>
      </c>
      <c r="F655" s="212">
        <v>43</v>
      </c>
      <c r="G655" s="212" t="s">
        <v>461</v>
      </c>
      <c r="H655" s="354">
        <v>3035.7534031023215</v>
      </c>
      <c r="J655" s="218"/>
      <c r="K655" s="212"/>
      <c r="L655" s="212"/>
      <c r="M655" s="212"/>
      <c r="N655" s="212"/>
      <c r="O655" s="212"/>
      <c r="P655" s="212"/>
      <c r="Q655" s="212"/>
      <c r="R655" s="212"/>
      <c r="S655" s="212"/>
      <c r="T655" s="212"/>
      <c r="U655" s="212"/>
      <c r="V655" s="212"/>
      <c r="W655" s="212"/>
      <c r="X655" s="212"/>
      <c r="Y655" s="212"/>
      <c r="Z655" s="212"/>
      <c r="AA655" s="218"/>
      <c r="AB655" s="212"/>
      <c r="AC655" s="212"/>
      <c r="AD655" s="212"/>
      <c r="AE655" s="212"/>
      <c r="AF655" s="216"/>
    </row>
    <row r="656" spans="2:32" x14ac:dyDescent="0.3">
      <c r="B656" s="352">
        <v>30665.200000000001</v>
      </c>
      <c r="C656" s="212">
        <v>45</v>
      </c>
      <c r="D656" s="212">
        <v>2800</v>
      </c>
      <c r="E656" s="353">
        <v>601.13809418640369</v>
      </c>
      <c r="F656" s="212">
        <v>30</v>
      </c>
      <c r="G656" s="212" t="s">
        <v>461</v>
      </c>
      <c r="H656" s="354">
        <v>29808.852237825002</v>
      </c>
      <c r="J656" s="218"/>
      <c r="K656" s="212"/>
      <c r="L656" s="212"/>
      <c r="M656" s="212"/>
      <c r="N656" s="212"/>
      <c r="O656" s="212"/>
      <c r="P656" s="212"/>
      <c r="Q656" s="212"/>
      <c r="R656" s="212"/>
      <c r="S656" s="212"/>
      <c r="T656" s="212"/>
      <c r="U656" s="212"/>
      <c r="V656" s="212"/>
      <c r="W656" s="212"/>
      <c r="X656" s="212"/>
      <c r="Y656" s="212"/>
      <c r="Z656" s="212"/>
      <c r="AA656" s="218"/>
      <c r="AB656" s="212"/>
      <c r="AC656" s="212"/>
      <c r="AD656" s="212"/>
      <c r="AE656" s="212"/>
      <c r="AF656" s="216"/>
    </row>
    <row r="657" spans="2:32" x14ac:dyDescent="0.3">
      <c r="B657" s="352">
        <v>16410.84</v>
      </c>
      <c r="C657" s="212">
        <v>35</v>
      </c>
      <c r="D657" s="212">
        <v>2800</v>
      </c>
      <c r="E657" s="353">
        <v>261.51737529676222</v>
      </c>
      <c r="F657" s="212">
        <v>50</v>
      </c>
      <c r="G657" s="212" t="s">
        <v>469</v>
      </c>
      <c r="H657" s="354">
        <v>15623.240951781181</v>
      </c>
      <c r="J657" s="218"/>
      <c r="K657" s="212"/>
      <c r="L657" s="212"/>
      <c r="M657" s="212"/>
      <c r="N657" s="212"/>
      <c r="O657" s="212"/>
      <c r="P657" s="212"/>
      <c r="Q657" s="212"/>
      <c r="R657" s="212"/>
      <c r="S657" s="212"/>
      <c r="T657" s="212"/>
      <c r="U657" s="212"/>
      <c r="V657" s="212"/>
      <c r="W657" s="212"/>
      <c r="X657" s="212"/>
      <c r="Y657" s="212"/>
      <c r="Z657" s="212"/>
      <c r="AA657" s="218"/>
      <c r="AB657" s="212"/>
      <c r="AC657" s="212"/>
      <c r="AD657" s="212"/>
      <c r="AE657" s="212"/>
      <c r="AF657" s="216"/>
    </row>
    <row r="658" spans="2:32" x14ac:dyDescent="0.3">
      <c r="B658" s="352">
        <v>10078.99</v>
      </c>
      <c r="C658" s="212">
        <v>41</v>
      </c>
      <c r="D658" s="212">
        <v>1050</v>
      </c>
      <c r="E658" s="353">
        <v>108.68706072473883</v>
      </c>
      <c r="F658" s="212">
        <v>29</v>
      </c>
      <c r="G658" s="212" t="s">
        <v>461</v>
      </c>
      <c r="H658" s="354">
        <v>9195.5338503786807</v>
      </c>
      <c r="J658" s="218"/>
      <c r="K658" s="212"/>
      <c r="L658" s="212"/>
      <c r="M658" s="212"/>
      <c r="N658" s="212"/>
      <c r="O658" s="212"/>
      <c r="P658" s="212"/>
      <c r="Q658" s="212"/>
      <c r="R658" s="212"/>
      <c r="S658" s="212"/>
      <c r="T658" s="212"/>
      <c r="U658" s="212"/>
      <c r="V658" s="212"/>
      <c r="W658" s="212"/>
      <c r="X658" s="212"/>
      <c r="Y658" s="212"/>
      <c r="Z658" s="212"/>
      <c r="AA658" s="218"/>
      <c r="AB658" s="212"/>
      <c r="AC658" s="212"/>
      <c r="AD658" s="212"/>
      <c r="AE658" s="212"/>
      <c r="AF658" s="216"/>
    </row>
    <row r="659" spans="2:32" x14ac:dyDescent="0.3">
      <c r="B659" s="352">
        <v>12563.41</v>
      </c>
      <c r="C659" s="212">
        <v>42</v>
      </c>
      <c r="D659" s="212">
        <v>1575</v>
      </c>
      <c r="E659" s="353">
        <v>250.24299410146884</v>
      </c>
      <c r="F659" s="212">
        <v>28</v>
      </c>
      <c r="G659" s="212" t="s">
        <v>461</v>
      </c>
      <c r="H659" s="354">
        <v>11779.968926227119</v>
      </c>
      <c r="J659" s="218"/>
      <c r="K659" s="212"/>
      <c r="L659" s="212"/>
      <c r="M659" s="212"/>
      <c r="N659" s="212"/>
      <c r="O659" s="212"/>
      <c r="P659" s="212"/>
      <c r="Q659" s="212"/>
      <c r="R659" s="212"/>
      <c r="S659" s="212"/>
      <c r="T659" s="212"/>
      <c r="U659" s="212"/>
      <c r="V659" s="212"/>
      <c r="W659" s="212"/>
      <c r="X659" s="212"/>
      <c r="Y659" s="212"/>
      <c r="Z659" s="212"/>
      <c r="AA659" s="218"/>
      <c r="AB659" s="212"/>
      <c r="AC659" s="212"/>
      <c r="AD659" s="212"/>
      <c r="AE659" s="212"/>
      <c r="AF659" s="216"/>
    </row>
    <row r="660" spans="2:32" x14ac:dyDescent="0.3">
      <c r="B660" s="352">
        <v>10612.79</v>
      </c>
      <c r="C660" s="212">
        <v>31</v>
      </c>
      <c r="D660" s="212">
        <v>2800</v>
      </c>
      <c r="E660" s="353">
        <v>217.75930356694442</v>
      </c>
      <c r="F660" s="212">
        <v>39</v>
      </c>
      <c r="G660" s="212" t="s">
        <v>461</v>
      </c>
      <c r="H660" s="354">
        <v>9644.141573488394</v>
      </c>
      <c r="J660" s="218"/>
      <c r="K660" s="212"/>
      <c r="L660" s="212"/>
      <c r="M660" s="212"/>
      <c r="N660" s="212"/>
      <c r="O660" s="212"/>
      <c r="P660" s="212"/>
      <c r="Q660" s="212"/>
      <c r="R660" s="212"/>
      <c r="S660" s="212"/>
      <c r="T660" s="212"/>
      <c r="U660" s="212"/>
      <c r="V660" s="212"/>
      <c r="W660" s="212"/>
      <c r="X660" s="212"/>
      <c r="Y660" s="212"/>
      <c r="Z660" s="212"/>
      <c r="AA660" s="218"/>
      <c r="AB660" s="212"/>
      <c r="AC660" s="212"/>
      <c r="AD660" s="212"/>
      <c r="AE660" s="212"/>
      <c r="AF660" s="216"/>
    </row>
    <row r="661" spans="2:32" x14ac:dyDescent="0.3">
      <c r="B661" s="352">
        <v>10425.370000000001</v>
      </c>
      <c r="C661" s="212">
        <v>26</v>
      </c>
      <c r="D661" s="212">
        <v>2800</v>
      </c>
      <c r="E661" s="353">
        <v>191.71229191837074</v>
      </c>
      <c r="F661" s="212">
        <v>44</v>
      </c>
      <c r="G661" s="212" t="s">
        <v>461</v>
      </c>
      <c r="H661" s="354">
        <v>9380.5069101372319</v>
      </c>
      <c r="J661" s="218"/>
      <c r="K661" s="212"/>
      <c r="L661" s="212"/>
      <c r="M661" s="212"/>
      <c r="N661" s="212"/>
      <c r="O661" s="212"/>
      <c r="P661" s="212"/>
      <c r="Q661" s="212"/>
      <c r="R661" s="212"/>
      <c r="S661" s="212"/>
      <c r="T661" s="212"/>
      <c r="U661" s="212"/>
      <c r="V661" s="212"/>
      <c r="W661" s="212"/>
      <c r="X661" s="212"/>
      <c r="Y661" s="212"/>
      <c r="Z661" s="212"/>
      <c r="AA661" s="218"/>
      <c r="AB661" s="212"/>
      <c r="AC661" s="212"/>
      <c r="AD661" s="212"/>
      <c r="AE661" s="212"/>
      <c r="AF661" s="216"/>
    </row>
    <row r="662" spans="2:32" x14ac:dyDescent="0.3">
      <c r="B662" s="352">
        <v>11901.64</v>
      </c>
      <c r="C662" s="212">
        <v>30</v>
      </c>
      <c r="D662" s="212">
        <v>4550</v>
      </c>
      <c r="E662" s="353">
        <v>343.70065932091978</v>
      </c>
      <c r="F662" s="212">
        <v>25</v>
      </c>
      <c r="G662" s="212" t="s">
        <v>461</v>
      </c>
      <c r="H662" s="354">
        <v>11114.344668821906</v>
      </c>
      <c r="J662" s="218"/>
      <c r="K662" s="212"/>
      <c r="L662" s="212"/>
      <c r="M662" s="212"/>
      <c r="N662" s="212"/>
      <c r="O662" s="212"/>
      <c r="P662" s="212"/>
      <c r="Q662" s="212"/>
      <c r="R662" s="212"/>
      <c r="S662" s="212"/>
      <c r="T662" s="212"/>
      <c r="U662" s="212"/>
      <c r="V662" s="212"/>
      <c r="W662" s="212"/>
      <c r="X662" s="212"/>
      <c r="Y662" s="212"/>
      <c r="Z662" s="212"/>
      <c r="AA662" s="218"/>
      <c r="AB662" s="212"/>
      <c r="AC662" s="212"/>
      <c r="AD662" s="212"/>
      <c r="AE662" s="212"/>
      <c r="AF662" s="216"/>
    </row>
    <row r="663" spans="2:32" x14ac:dyDescent="0.3">
      <c r="B663" s="352">
        <v>18591.02</v>
      </c>
      <c r="C663" s="212">
        <v>32</v>
      </c>
      <c r="D663" s="212">
        <v>4600.8549999999996</v>
      </c>
      <c r="E663" s="353">
        <v>371.50958241809752</v>
      </c>
      <c r="F663" s="212">
        <v>38</v>
      </c>
      <c r="G663" s="212" t="s">
        <v>461</v>
      </c>
      <c r="H663" s="354">
        <v>17607.851065677038</v>
      </c>
      <c r="J663" s="218"/>
      <c r="K663" s="212"/>
      <c r="L663" s="212"/>
      <c r="M663" s="212"/>
      <c r="N663" s="212"/>
      <c r="O663" s="212"/>
      <c r="P663" s="212"/>
      <c r="Q663" s="212"/>
      <c r="R663" s="212"/>
      <c r="S663" s="212"/>
      <c r="T663" s="212"/>
      <c r="U663" s="212"/>
      <c r="V663" s="212"/>
      <c r="W663" s="212"/>
      <c r="X663" s="212"/>
      <c r="Y663" s="212"/>
      <c r="Z663" s="212"/>
      <c r="AA663" s="218"/>
      <c r="AB663" s="212"/>
      <c r="AC663" s="212"/>
      <c r="AD663" s="212"/>
      <c r="AE663" s="212"/>
      <c r="AF663" s="216"/>
    </row>
    <row r="664" spans="2:32" x14ac:dyDescent="0.3">
      <c r="B664" s="352">
        <v>17735.43</v>
      </c>
      <c r="C664" s="212">
        <v>44</v>
      </c>
      <c r="D664" s="212">
        <v>1925</v>
      </c>
      <c r="E664" s="353">
        <v>371.74359542467636</v>
      </c>
      <c r="F664" s="212">
        <v>26</v>
      </c>
      <c r="G664" s="212" t="s">
        <v>461</v>
      </c>
      <c r="H664" s="354">
        <v>16940.245816140676</v>
      </c>
      <c r="J664" s="218"/>
      <c r="K664" s="212"/>
      <c r="L664" s="212"/>
      <c r="M664" s="212"/>
      <c r="N664" s="212"/>
      <c r="O664" s="212"/>
      <c r="P664" s="212"/>
      <c r="Q664" s="212"/>
      <c r="R664" s="212"/>
      <c r="S664" s="212"/>
      <c r="T664" s="212"/>
      <c r="U664" s="212"/>
      <c r="V664" s="212"/>
      <c r="W664" s="212"/>
      <c r="X664" s="212"/>
      <c r="Y664" s="212"/>
      <c r="Z664" s="212"/>
      <c r="AA664" s="218"/>
      <c r="AB664" s="212"/>
      <c r="AC664" s="212"/>
      <c r="AD664" s="212"/>
      <c r="AE664" s="212"/>
      <c r="AF664" s="216"/>
    </row>
    <row r="665" spans="2:32" x14ac:dyDescent="0.3">
      <c r="B665" s="352">
        <v>3944.88</v>
      </c>
      <c r="C665" s="212">
        <v>24</v>
      </c>
      <c r="D665" s="212">
        <v>1925</v>
      </c>
      <c r="E665" s="353">
        <v>178.61800770651027</v>
      </c>
      <c r="F665" s="212">
        <v>46</v>
      </c>
      <c r="G665" s="212" t="s">
        <v>469</v>
      </c>
      <c r="H665" s="354">
        <v>3273.9590382460674</v>
      </c>
      <c r="J665" s="218"/>
      <c r="K665" s="212"/>
      <c r="L665" s="212"/>
      <c r="M665" s="212"/>
      <c r="N665" s="212"/>
      <c r="O665" s="212"/>
      <c r="P665" s="212"/>
      <c r="Q665" s="212"/>
      <c r="R665" s="212"/>
      <c r="S665" s="212"/>
      <c r="T665" s="212"/>
      <c r="U665" s="212"/>
      <c r="V665" s="212"/>
      <c r="W665" s="212"/>
      <c r="X665" s="212"/>
      <c r="Y665" s="212"/>
      <c r="Z665" s="212"/>
      <c r="AA665" s="218"/>
      <c r="AB665" s="212"/>
      <c r="AC665" s="212"/>
      <c r="AD665" s="212"/>
      <c r="AE665" s="212"/>
      <c r="AF665" s="216"/>
    </row>
    <row r="666" spans="2:32" x14ac:dyDescent="0.3">
      <c r="B666" s="352">
        <v>81488.2</v>
      </c>
      <c r="C666" s="212">
        <v>55</v>
      </c>
      <c r="D666" s="212">
        <v>2800</v>
      </c>
      <c r="E666" s="353">
        <v>2566.6706113134087</v>
      </c>
      <c r="F666" s="212">
        <v>20</v>
      </c>
      <c r="G666" s="212" t="s">
        <v>461</v>
      </c>
      <c r="H666" s="354">
        <v>80391.965858285505</v>
      </c>
      <c r="J666" s="218"/>
      <c r="K666" s="212"/>
      <c r="L666" s="212"/>
      <c r="M666" s="212"/>
      <c r="N666" s="212"/>
      <c r="O666" s="212"/>
      <c r="P666" s="212"/>
      <c r="Q666" s="212"/>
      <c r="R666" s="212"/>
      <c r="S666" s="212"/>
      <c r="T666" s="212"/>
      <c r="U666" s="212"/>
      <c r="V666" s="212"/>
      <c r="W666" s="212"/>
      <c r="X666" s="212"/>
      <c r="Y666" s="212"/>
      <c r="Z666" s="212"/>
      <c r="AA666" s="218"/>
      <c r="AB666" s="212"/>
      <c r="AC666" s="212"/>
      <c r="AD666" s="212"/>
      <c r="AE666" s="212"/>
      <c r="AF666" s="216"/>
    </row>
    <row r="667" spans="2:32" x14ac:dyDescent="0.3">
      <c r="B667" s="352">
        <v>5979.48</v>
      </c>
      <c r="C667" s="212">
        <v>36</v>
      </c>
      <c r="D667" s="212">
        <v>1050</v>
      </c>
      <c r="E667" s="353">
        <v>103.92938536929607</v>
      </c>
      <c r="F667" s="212">
        <v>39</v>
      </c>
      <c r="G667" s="212" t="s">
        <v>461</v>
      </c>
      <c r="H667" s="354">
        <v>5064.7483145366823</v>
      </c>
      <c r="J667" s="218"/>
      <c r="K667" s="212"/>
      <c r="L667" s="212"/>
      <c r="M667" s="212"/>
      <c r="N667" s="212"/>
      <c r="O667" s="212"/>
      <c r="P667" s="212"/>
      <c r="Q667" s="212"/>
      <c r="R667" s="212"/>
      <c r="S667" s="212"/>
      <c r="T667" s="212"/>
      <c r="U667" s="212"/>
      <c r="V667" s="212"/>
      <c r="W667" s="212"/>
      <c r="X667" s="212"/>
      <c r="Y667" s="212"/>
      <c r="Z667" s="212"/>
      <c r="AA667" s="218"/>
      <c r="AB667" s="212"/>
      <c r="AC667" s="212"/>
      <c r="AD667" s="212"/>
      <c r="AE667" s="212"/>
      <c r="AF667" s="216"/>
    </row>
    <row r="668" spans="2:32" x14ac:dyDescent="0.3">
      <c r="B668" s="352">
        <v>10033.59</v>
      </c>
      <c r="C668" s="212">
        <v>23</v>
      </c>
      <c r="D668" s="212">
        <v>2800</v>
      </c>
      <c r="E668" s="353">
        <v>448.26861851744246</v>
      </c>
      <c r="F668" s="212">
        <v>50</v>
      </c>
      <c r="G668" s="212" t="s">
        <v>461</v>
      </c>
      <c r="H668" s="354">
        <v>9414.0368434340598</v>
      </c>
      <c r="J668" s="218"/>
      <c r="K668" s="212"/>
      <c r="L668" s="212"/>
      <c r="M668" s="212"/>
      <c r="N668" s="212"/>
      <c r="O668" s="212"/>
      <c r="P668" s="212"/>
      <c r="Q668" s="212"/>
      <c r="R668" s="212"/>
      <c r="S668" s="212"/>
      <c r="T668" s="212"/>
      <c r="U668" s="212"/>
      <c r="V668" s="212"/>
      <c r="W668" s="212"/>
      <c r="X668" s="212"/>
      <c r="Y668" s="212"/>
      <c r="Z668" s="212"/>
      <c r="AA668" s="218"/>
      <c r="AB668" s="212"/>
      <c r="AC668" s="212"/>
      <c r="AD668" s="212"/>
      <c r="AE668" s="212"/>
      <c r="AF668" s="216"/>
    </row>
    <row r="669" spans="2:32" x14ac:dyDescent="0.3">
      <c r="B669" s="352">
        <v>10284.530000000001</v>
      </c>
      <c r="C669" s="212">
        <v>30</v>
      </c>
      <c r="D669" s="212">
        <v>2800</v>
      </c>
      <c r="E669" s="353">
        <v>211.50809804364295</v>
      </c>
      <c r="F669" s="212">
        <v>45</v>
      </c>
      <c r="G669" s="212" t="s">
        <v>461</v>
      </c>
      <c r="H669" s="354">
        <v>9220.0162499530197</v>
      </c>
      <c r="J669" s="218"/>
      <c r="K669" s="212"/>
      <c r="L669" s="212"/>
      <c r="M669" s="212"/>
      <c r="N669" s="212"/>
      <c r="O669" s="212"/>
      <c r="P669" s="212"/>
      <c r="Q669" s="212"/>
      <c r="R669" s="212"/>
      <c r="S669" s="212"/>
      <c r="T669" s="212"/>
      <c r="U669" s="212"/>
      <c r="V669" s="212"/>
      <c r="W669" s="212"/>
      <c r="X669" s="212"/>
      <c r="Y669" s="212"/>
      <c r="Z669" s="212"/>
      <c r="AA669" s="218"/>
      <c r="AB669" s="212"/>
      <c r="AC669" s="212"/>
      <c r="AD669" s="212"/>
      <c r="AE669" s="212"/>
      <c r="AF669" s="216"/>
    </row>
    <row r="670" spans="2:32" x14ac:dyDescent="0.3">
      <c r="B670" s="352">
        <v>15309.56</v>
      </c>
      <c r="C670" s="212">
        <v>43</v>
      </c>
      <c r="D670" s="212">
        <v>1050</v>
      </c>
      <c r="E670" s="353">
        <v>139.47849539392311</v>
      </c>
      <c r="F670" s="212">
        <v>37</v>
      </c>
      <c r="G670" s="212" t="s">
        <v>461</v>
      </c>
      <c r="H670" s="354">
        <v>14316.591368592724</v>
      </c>
      <c r="J670" s="218"/>
      <c r="K670" s="212"/>
      <c r="L670" s="212"/>
      <c r="M670" s="212"/>
      <c r="N670" s="212"/>
      <c r="O670" s="212"/>
      <c r="P670" s="212"/>
      <c r="Q670" s="212"/>
      <c r="R670" s="212"/>
      <c r="S670" s="212"/>
      <c r="T670" s="212"/>
      <c r="U670" s="212"/>
      <c r="V670" s="212"/>
      <c r="W670" s="212"/>
      <c r="X670" s="212"/>
      <c r="Y670" s="212"/>
      <c r="Z670" s="212"/>
      <c r="AA670" s="218"/>
      <c r="AB670" s="212"/>
      <c r="AC670" s="212"/>
      <c r="AD670" s="212"/>
      <c r="AE670" s="212"/>
      <c r="AF670" s="216"/>
    </row>
    <row r="671" spans="2:32" x14ac:dyDescent="0.3">
      <c r="B671" s="352">
        <v>10485.39</v>
      </c>
      <c r="C671" s="212">
        <v>40</v>
      </c>
      <c r="D671" s="212">
        <v>1050</v>
      </c>
      <c r="E671" s="353">
        <v>101.22873717937098</v>
      </c>
      <c r="F671" s="212">
        <v>35</v>
      </c>
      <c r="G671" s="212" t="s">
        <v>461</v>
      </c>
      <c r="H671" s="354">
        <v>9466.9199976973941</v>
      </c>
      <c r="J671" s="218"/>
      <c r="K671" s="212"/>
      <c r="L671" s="212"/>
      <c r="M671" s="212"/>
      <c r="N671" s="212"/>
      <c r="O671" s="212"/>
      <c r="P671" s="212"/>
      <c r="Q671" s="212"/>
      <c r="R671" s="212"/>
      <c r="S671" s="212"/>
      <c r="T671" s="212"/>
      <c r="U671" s="212"/>
      <c r="V671" s="212"/>
      <c r="W671" s="212"/>
      <c r="X671" s="212"/>
      <c r="Y671" s="212"/>
      <c r="Z671" s="212"/>
      <c r="AA671" s="218"/>
      <c r="AB671" s="212"/>
      <c r="AC671" s="212"/>
      <c r="AD671" s="212"/>
      <c r="AE671" s="212"/>
      <c r="AF671" s="216"/>
    </row>
    <row r="672" spans="2:32" x14ac:dyDescent="0.3">
      <c r="B672" s="352">
        <v>5201.5</v>
      </c>
      <c r="C672" s="212">
        <v>25</v>
      </c>
      <c r="D672" s="212">
        <v>2800</v>
      </c>
      <c r="E672" s="353">
        <v>322.02525246837189</v>
      </c>
      <c r="F672" s="212">
        <v>50</v>
      </c>
      <c r="G672" s="212" t="s">
        <v>461</v>
      </c>
      <c r="H672" s="354">
        <v>4424.9847811523105</v>
      </c>
      <c r="J672" s="218"/>
      <c r="K672" s="212"/>
      <c r="L672" s="212"/>
      <c r="M672" s="212"/>
      <c r="N672" s="212"/>
      <c r="O672" s="212"/>
      <c r="P672" s="212"/>
      <c r="Q672" s="212"/>
      <c r="R672" s="212"/>
      <c r="S672" s="212"/>
      <c r="T672" s="212"/>
      <c r="U672" s="212"/>
      <c r="V672" s="212"/>
      <c r="W672" s="212"/>
      <c r="X672" s="212"/>
      <c r="Y672" s="212"/>
      <c r="Z672" s="212"/>
      <c r="AA672" s="218"/>
      <c r="AB672" s="212"/>
      <c r="AC672" s="212"/>
      <c r="AD672" s="212"/>
      <c r="AE672" s="212"/>
      <c r="AF672" s="216"/>
    </row>
    <row r="673" spans="2:32" x14ac:dyDescent="0.3">
      <c r="B673" s="352">
        <v>18612.04</v>
      </c>
      <c r="C673" s="212">
        <v>38</v>
      </c>
      <c r="D673" s="212">
        <v>2800</v>
      </c>
      <c r="E673" s="353">
        <v>318.8184824341821</v>
      </c>
      <c r="F673" s="212">
        <v>37</v>
      </c>
      <c r="G673" s="212" t="s">
        <v>461</v>
      </c>
      <c r="H673" s="354">
        <v>17697.528374512487</v>
      </c>
      <c r="J673" s="218"/>
      <c r="K673" s="212"/>
      <c r="L673" s="212"/>
      <c r="M673" s="212"/>
      <c r="N673" s="212"/>
      <c r="O673" s="212"/>
      <c r="P673" s="212"/>
      <c r="Q673" s="212"/>
      <c r="R673" s="212"/>
      <c r="S673" s="212"/>
      <c r="T673" s="212"/>
      <c r="U673" s="212"/>
      <c r="V673" s="212"/>
      <c r="W673" s="212"/>
      <c r="X673" s="212"/>
      <c r="Y673" s="212"/>
      <c r="Z673" s="212"/>
      <c r="AA673" s="218"/>
      <c r="AB673" s="212"/>
      <c r="AC673" s="212"/>
      <c r="AD673" s="212"/>
      <c r="AE673" s="212"/>
      <c r="AF673" s="216"/>
    </row>
    <row r="674" spans="2:32" x14ac:dyDescent="0.3">
      <c r="B674" s="352">
        <v>7360.39</v>
      </c>
      <c r="C674" s="212">
        <v>39</v>
      </c>
      <c r="D674" s="212">
        <v>1225</v>
      </c>
      <c r="E674" s="353">
        <v>150.42220832743874</v>
      </c>
      <c r="F674" s="212">
        <v>26</v>
      </c>
      <c r="G674" s="212" t="s">
        <v>461</v>
      </c>
      <c r="H674" s="354">
        <v>6530.6885309661748</v>
      </c>
      <c r="J674" s="218"/>
      <c r="K674" s="212"/>
      <c r="L674" s="212"/>
      <c r="M674" s="212"/>
      <c r="N674" s="212"/>
      <c r="O674" s="212"/>
      <c r="P674" s="212"/>
      <c r="Q674" s="212"/>
      <c r="R674" s="212"/>
      <c r="S674" s="212"/>
      <c r="T674" s="212"/>
      <c r="U674" s="212"/>
      <c r="V674" s="212"/>
      <c r="W674" s="212"/>
      <c r="X674" s="212"/>
      <c r="Y674" s="212"/>
      <c r="Z674" s="212"/>
      <c r="AA674" s="218"/>
      <c r="AB674" s="212"/>
      <c r="AC674" s="212"/>
      <c r="AD674" s="212"/>
      <c r="AE674" s="212"/>
      <c r="AF674" s="216"/>
    </row>
    <row r="675" spans="2:32" x14ac:dyDescent="0.3">
      <c r="B675" s="352">
        <v>29013.34</v>
      </c>
      <c r="C675" s="212">
        <v>37</v>
      </c>
      <c r="D675" s="212">
        <v>2800</v>
      </c>
      <c r="E675" s="353">
        <v>514.67431249894616</v>
      </c>
      <c r="F675" s="212">
        <v>38</v>
      </c>
      <c r="G675" s="212" t="s">
        <v>461</v>
      </c>
      <c r="H675" s="354">
        <v>28299.053803835333</v>
      </c>
      <c r="J675" s="218"/>
      <c r="K675" s="212"/>
      <c r="L675" s="212"/>
      <c r="M675" s="212"/>
      <c r="N675" s="212"/>
      <c r="O675" s="212"/>
      <c r="P675" s="212"/>
      <c r="Q675" s="212"/>
      <c r="R675" s="212"/>
      <c r="S675" s="212"/>
      <c r="T675" s="212"/>
      <c r="U675" s="212"/>
      <c r="V675" s="212"/>
      <c r="W675" s="212"/>
      <c r="X675" s="212"/>
      <c r="Y675" s="212"/>
      <c r="Z675" s="212"/>
      <c r="AA675" s="218"/>
      <c r="AB675" s="212"/>
      <c r="AC675" s="212"/>
      <c r="AD675" s="212"/>
      <c r="AE675" s="212"/>
      <c r="AF675" s="216"/>
    </row>
    <row r="676" spans="2:32" x14ac:dyDescent="0.3">
      <c r="B676" s="352">
        <v>7459.72</v>
      </c>
      <c r="C676" s="212">
        <v>26</v>
      </c>
      <c r="D676" s="212">
        <v>2800</v>
      </c>
      <c r="E676" s="353">
        <v>197.96377969831761</v>
      </c>
      <c r="F676" s="212">
        <v>39</v>
      </c>
      <c r="G676" s="212" t="s">
        <v>461</v>
      </c>
      <c r="H676" s="354">
        <v>6477.3117341497673</v>
      </c>
      <c r="J676" s="218"/>
      <c r="K676" s="212"/>
      <c r="L676" s="212"/>
      <c r="M676" s="212"/>
      <c r="N676" s="212"/>
      <c r="O676" s="212"/>
      <c r="P676" s="212"/>
      <c r="Q676" s="212"/>
      <c r="R676" s="212"/>
      <c r="S676" s="212"/>
      <c r="T676" s="212"/>
      <c r="U676" s="212"/>
      <c r="V676" s="212"/>
      <c r="W676" s="212"/>
      <c r="X676" s="212"/>
      <c r="Y676" s="212"/>
      <c r="Z676" s="212"/>
      <c r="AA676" s="218"/>
      <c r="AB676" s="212"/>
      <c r="AC676" s="212"/>
      <c r="AD676" s="212"/>
      <c r="AE676" s="212"/>
      <c r="AF676" s="216"/>
    </row>
    <row r="677" spans="2:32" x14ac:dyDescent="0.3">
      <c r="B677" s="352">
        <v>21734.66</v>
      </c>
      <c r="C677" s="212">
        <v>34</v>
      </c>
      <c r="D677" s="212">
        <v>5600</v>
      </c>
      <c r="E677" s="353">
        <v>448.968137540996</v>
      </c>
      <c r="F677" s="212">
        <v>31</v>
      </c>
      <c r="G677" s="212" t="s">
        <v>461</v>
      </c>
      <c r="H677" s="354">
        <v>20818.77619328646</v>
      </c>
      <c r="J677" s="218"/>
      <c r="K677" s="212"/>
      <c r="L677" s="212"/>
      <c r="M677" s="212"/>
      <c r="N677" s="212"/>
      <c r="O677" s="212"/>
      <c r="P677" s="212"/>
      <c r="Q677" s="212"/>
      <c r="R677" s="212"/>
      <c r="S677" s="212"/>
      <c r="T677" s="212"/>
      <c r="U677" s="212"/>
      <c r="V677" s="212"/>
      <c r="W677" s="212"/>
      <c r="X677" s="212"/>
      <c r="Y677" s="212"/>
      <c r="Z677" s="212"/>
      <c r="AA677" s="218"/>
      <c r="AB677" s="212"/>
      <c r="AC677" s="212"/>
      <c r="AD677" s="212"/>
      <c r="AE677" s="212"/>
      <c r="AF677" s="216"/>
    </row>
    <row r="678" spans="2:32" x14ac:dyDescent="0.3">
      <c r="B678" s="352">
        <v>3248.11</v>
      </c>
      <c r="C678" s="212">
        <v>29</v>
      </c>
      <c r="D678" s="212">
        <v>1050</v>
      </c>
      <c r="E678" s="353">
        <v>70.329368748968903</v>
      </c>
      <c r="F678" s="212">
        <v>41</v>
      </c>
      <c r="G678" s="212" t="s">
        <v>461</v>
      </c>
      <c r="H678" s="354">
        <v>2161.9970850206546</v>
      </c>
      <c r="J678" s="218"/>
      <c r="K678" s="212"/>
      <c r="L678" s="212"/>
      <c r="M678" s="212"/>
      <c r="N678" s="212"/>
      <c r="O678" s="212"/>
      <c r="P678" s="212"/>
      <c r="Q678" s="212"/>
      <c r="R678" s="212"/>
      <c r="S678" s="212"/>
      <c r="T678" s="212"/>
      <c r="U678" s="212"/>
      <c r="V678" s="212"/>
      <c r="W678" s="212"/>
      <c r="X678" s="212"/>
      <c r="Y678" s="212"/>
      <c r="Z678" s="212"/>
      <c r="AA678" s="218"/>
      <c r="AB678" s="212"/>
      <c r="AC678" s="212"/>
      <c r="AD678" s="212"/>
      <c r="AE678" s="212"/>
      <c r="AF678" s="216"/>
    </row>
    <row r="679" spans="2:32" x14ac:dyDescent="0.3">
      <c r="B679" s="352">
        <v>7797.5</v>
      </c>
      <c r="C679" s="212">
        <v>37</v>
      </c>
      <c r="D679" s="212">
        <v>1750</v>
      </c>
      <c r="E679" s="353">
        <v>185.58751668463989</v>
      </c>
      <c r="F679" s="212">
        <v>23</v>
      </c>
      <c r="G679" s="212" t="s">
        <v>461</v>
      </c>
      <c r="H679" s="354">
        <v>7090.9178296117443</v>
      </c>
      <c r="J679" s="218"/>
      <c r="K679" s="212"/>
      <c r="L679" s="212"/>
      <c r="M679" s="212"/>
      <c r="N679" s="212"/>
      <c r="O679" s="212"/>
      <c r="P679" s="212"/>
      <c r="Q679" s="212"/>
      <c r="R679" s="212"/>
      <c r="S679" s="212"/>
      <c r="T679" s="212"/>
      <c r="U679" s="212"/>
      <c r="V679" s="212"/>
      <c r="W679" s="212"/>
      <c r="X679" s="212"/>
      <c r="Y679" s="212"/>
      <c r="Z679" s="212"/>
      <c r="AA679" s="218"/>
      <c r="AB679" s="212"/>
      <c r="AC679" s="212"/>
      <c r="AD679" s="212"/>
      <c r="AE679" s="212"/>
      <c r="AF679" s="216"/>
    </row>
    <row r="680" spans="2:32" x14ac:dyDescent="0.3">
      <c r="B680" s="352">
        <v>12999.55</v>
      </c>
      <c r="C680" s="212">
        <v>34</v>
      </c>
      <c r="D680" s="212">
        <v>2800</v>
      </c>
      <c r="E680" s="353">
        <v>246.9314070571524</v>
      </c>
      <c r="F680" s="212">
        <v>36</v>
      </c>
      <c r="G680" s="212" t="s">
        <v>469</v>
      </c>
      <c r="H680" s="354">
        <v>12461.721553035659</v>
      </c>
      <c r="J680" s="218"/>
      <c r="K680" s="212"/>
      <c r="L680" s="212"/>
      <c r="M680" s="212"/>
      <c r="N680" s="212"/>
      <c r="O680" s="212"/>
      <c r="P680" s="212"/>
      <c r="Q680" s="212"/>
      <c r="R680" s="212"/>
      <c r="S680" s="212"/>
      <c r="T680" s="212"/>
      <c r="U680" s="212"/>
      <c r="V680" s="212"/>
      <c r="W680" s="212"/>
      <c r="X680" s="212"/>
      <c r="Y680" s="212"/>
      <c r="Z680" s="212"/>
      <c r="AA680" s="218"/>
      <c r="AB680" s="212"/>
      <c r="AC680" s="212"/>
      <c r="AD680" s="212"/>
      <c r="AE680" s="212"/>
      <c r="AF680" s="216"/>
    </row>
    <row r="681" spans="2:32" x14ac:dyDescent="0.3">
      <c r="B681" s="352">
        <v>13840.58</v>
      </c>
      <c r="C681" s="212">
        <v>34</v>
      </c>
      <c r="D681" s="212">
        <v>2800</v>
      </c>
      <c r="E681" s="353">
        <v>246.9314070571524</v>
      </c>
      <c r="F681" s="212">
        <v>41</v>
      </c>
      <c r="G681" s="212" t="s">
        <v>461</v>
      </c>
      <c r="H681" s="354">
        <v>12849.041548061281</v>
      </c>
      <c r="J681" s="218"/>
      <c r="K681" s="212"/>
      <c r="L681" s="212"/>
      <c r="M681" s="212"/>
      <c r="N681" s="212"/>
      <c r="O681" s="212"/>
      <c r="P681" s="212"/>
      <c r="Q681" s="212"/>
      <c r="R681" s="212"/>
      <c r="S681" s="212"/>
      <c r="T681" s="212"/>
      <c r="U681" s="212"/>
      <c r="V681" s="212"/>
      <c r="W681" s="212"/>
      <c r="X681" s="212"/>
      <c r="Y681" s="212"/>
      <c r="Z681" s="212"/>
      <c r="AA681" s="218"/>
      <c r="AB681" s="212"/>
      <c r="AC681" s="212"/>
      <c r="AD681" s="212"/>
      <c r="AE681" s="212"/>
      <c r="AF681" s="216"/>
    </row>
    <row r="682" spans="2:32" x14ac:dyDescent="0.3">
      <c r="B682" s="352">
        <v>3211.04</v>
      </c>
      <c r="C682" s="212">
        <v>25</v>
      </c>
      <c r="D682" s="212">
        <v>1400</v>
      </c>
      <c r="E682" s="353">
        <v>220.73857302366807</v>
      </c>
      <c r="F682" s="212">
        <v>50</v>
      </c>
      <c r="G682" s="212" t="s">
        <v>461</v>
      </c>
      <c r="H682" s="354">
        <v>2561.6565963743797</v>
      </c>
      <c r="J682" s="218"/>
      <c r="K682" s="212"/>
      <c r="L682" s="212"/>
      <c r="M682" s="212"/>
      <c r="N682" s="212"/>
      <c r="O682" s="212"/>
      <c r="P682" s="212"/>
      <c r="Q682" s="212"/>
      <c r="R682" s="212"/>
      <c r="S682" s="212"/>
      <c r="T682" s="212"/>
      <c r="U682" s="212"/>
      <c r="V682" s="212"/>
      <c r="W682" s="212"/>
      <c r="X682" s="212"/>
      <c r="Y682" s="212"/>
      <c r="Z682" s="212"/>
      <c r="AA682" s="218"/>
      <c r="AB682" s="212"/>
      <c r="AC682" s="212"/>
      <c r="AD682" s="212"/>
      <c r="AE682" s="212"/>
      <c r="AF682" s="216"/>
    </row>
    <row r="683" spans="2:32" x14ac:dyDescent="0.3">
      <c r="B683" s="352">
        <v>9706.5400000000009</v>
      </c>
      <c r="C683" s="212">
        <v>29</v>
      </c>
      <c r="D683" s="212">
        <v>2800</v>
      </c>
      <c r="E683" s="353">
        <v>334.06840372356828</v>
      </c>
      <c r="F683" s="212">
        <v>46</v>
      </c>
      <c r="G683" s="212" t="s">
        <v>469</v>
      </c>
      <c r="H683" s="354">
        <v>9121.2969355346158</v>
      </c>
      <c r="J683" s="218"/>
      <c r="K683" s="212"/>
      <c r="L683" s="212"/>
      <c r="M683" s="212"/>
      <c r="N683" s="212"/>
      <c r="O683" s="212"/>
      <c r="P683" s="212"/>
      <c r="Q683" s="212"/>
      <c r="R683" s="212"/>
      <c r="S683" s="212"/>
      <c r="T683" s="212"/>
      <c r="U683" s="212"/>
      <c r="V683" s="212"/>
      <c r="W683" s="212"/>
      <c r="X683" s="212"/>
      <c r="Y683" s="212"/>
      <c r="Z683" s="212"/>
      <c r="AA683" s="218"/>
      <c r="AB683" s="212"/>
      <c r="AC683" s="212"/>
      <c r="AD683" s="212"/>
      <c r="AE683" s="212"/>
      <c r="AF683" s="216"/>
    </row>
    <row r="684" spans="2:32" x14ac:dyDescent="0.3">
      <c r="B684" s="352">
        <v>9032.08</v>
      </c>
      <c r="C684" s="212">
        <v>29</v>
      </c>
      <c r="D684" s="212">
        <v>1925</v>
      </c>
      <c r="E684" s="353">
        <v>273.86771702805919</v>
      </c>
      <c r="F684" s="212">
        <v>41</v>
      </c>
      <c r="G684" s="212" t="s">
        <v>469</v>
      </c>
      <c r="H684" s="354">
        <v>8591.4862082820528</v>
      </c>
      <c r="J684" s="218"/>
      <c r="K684" s="212"/>
      <c r="L684" s="212"/>
      <c r="M684" s="212"/>
      <c r="N684" s="212"/>
      <c r="O684" s="212"/>
      <c r="P684" s="212"/>
      <c r="Q684" s="212"/>
      <c r="R684" s="212"/>
      <c r="S684" s="212"/>
      <c r="T684" s="212"/>
      <c r="U684" s="212"/>
      <c r="V684" s="212"/>
      <c r="W684" s="212"/>
      <c r="X684" s="212"/>
      <c r="Y684" s="212"/>
      <c r="Z684" s="212"/>
      <c r="AA684" s="218"/>
      <c r="AB684" s="212"/>
      <c r="AC684" s="212"/>
      <c r="AD684" s="212"/>
      <c r="AE684" s="212"/>
      <c r="AF684" s="216"/>
    </row>
    <row r="685" spans="2:32" x14ac:dyDescent="0.3">
      <c r="B685" s="352">
        <v>68283.08</v>
      </c>
      <c r="C685" s="212">
        <v>46</v>
      </c>
      <c r="D685" s="212">
        <v>3129.9999500000004</v>
      </c>
      <c r="E685" s="353">
        <v>1270.0468949759058</v>
      </c>
      <c r="F685" s="212">
        <v>39</v>
      </c>
      <c r="G685" s="212" t="s">
        <v>469</v>
      </c>
      <c r="H685" s="354">
        <v>68006.634793944497</v>
      </c>
      <c r="J685" s="218"/>
      <c r="K685" s="212"/>
      <c r="L685" s="212"/>
      <c r="M685" s="212"/>
      <c r="N685" s="212"/>
      <c r="O685" s="212"/>
      <c r="P685" s="212"/>
      <c r="Q685" s="212"/>
      <c r="R685" s="212"/>
      <c r="S685" s="212"/>
      <c r="T685" s="212"/>
      <c r="U685" s="212"/>
      <c r="V685" s="212"/>
      <c r="W685" s="212"/>
      <c r="X685" s="212"/>
      <c r="Y685" s="212"/>
      <c r="Z685" s="212"/>
      <c r="AA685" s="218"/>
      <c r="AB685" s="212"/>
      <c r="AC685" s="212"/>
      <c r="AD685" s="212"/>
      <c r="AE685" s="212"/>
      <c r="AF685" s="216"/>
    </row>
    <row r="686" spans="2:32" x14ac:dyDescent="0.3">
      <c r="B686" s="352">
        <v>20664.98</v>
      </c>
      <c r="C686" s="212">
        <v>35</v>
      </c>
      <c r="D686" s="212">
        <v>4550</v>
      </c>
      <c r="E686" s="353">
        <v>386.33425174514025</v>
      </c>
      <c r="F686" s="212">
        <v>35</v>
      </c>
      <c r="G686" s="212" t="s">
        <v>461</v>
      </c>
      <c r="H686" s="354">
        <v>19658.806357048878</v>
      </c>
      <c r="J686" s="218"/>
      <c r="K686" s="212"/>
      <c r="L686" s="212"/>
      <c r="M686" s="212"/>
      <c r="N686" s="212"/>
      <c r="O686" s="212"/>
      <c r="P686" s="212"/>
      <c r="Q686" s="212"/>
      <c r="R686" s="212"/>
      <c r="S686" s="212"/>
      <c r="T686" s="212"/>
      <c r="U686" s="212"/>
      <c r="V686" s="212"/>
      <c r="W686" s="212"/>
      <c r="X686" s="212"/>
      <c r="Y686" s="212"/>
      <c r="Z686" s="212"/>
      <c r="AA686" s="218"/>
      <c r="AB686" s="212"/>
      <c r="AC686" s="212"/>
      <c r="AD686" s="212"/>
      <c r="AE686" s="212"/>
      <c r="AF686" s="216"/>
    </row>
    <row r="687" spans="2:32" x14ac:dyDescent="0.3">
      <c r="B687" s="352">
        <v>10649.65</v>
      </c>
      <c r="C687" s="212">
        <v>31</v>
      </c>
      <c r="D687" s="212">
        <v>2800</v>
      </c>
      <c r="E687" s="353">
        <v>197.96375845406314</v>
      </c>
      <c r="F687" s="212">
        <v>49</v>
      </c>
      <c r="G687" s="212" t="s">
        <v>461</v>
      </c>
      <c r="H687" s="354">
        <v>9485.1842473730721</v>
      </c>
      <c r="J687" s="218"/>
      <c r="K687" s="212"/>
      <c r="L687" s="212"/>
      <c r="M687" s="212"/>
      <c r="N687" s="212"/>
      <c r="O687" s="212"/>
      <c r="P687" s="212"/>
      <c r="Q687" s="212"/>
      <c r="R687" s="212"/>
      <c r="S687" s="212"/>
      <c r="T687" s="212"/>
      <c r="U687" s="212"/>
      <c r="V687" s="212"/>
      <c r="W687" s="212"/>
      <c r="X687" s="212"/>
      <c r="Y687" s="212"/>
      <c r="Z687" s="212"/>
      <c r="AA687" s="218"/>
      <c r="AB687" s="212"/>
      <c r="AC687" s="212"/>
      <c r="AD687" s="212"/>
      <c r="AE687" s="212"/>
      <c r="AF687" s="216"/>
    </row>
    <row r="688" spans="2:32" x14ac:dyDescent="0.3">
      <c r="B688" s="352">
        <v>11249.71</v>
      </c>
      <c r="C688" s="212">
        <v>46</v>
      </c>
      <c r="D688" s="212">
        <v>1050</v>
      </c>
      <c r="E688" s="353">
        <v>228.37436592289066</v>
      </c>
      <c r="F688" s="212">
        <v>29</v>
      </c>
      <c r="G688" s="212" t="s">
        <v>461</v>
      </c>
      <c r="H688" s="354">
        <v>10417.477090844201</v>
      </c>
      <c r="J688" s="218"/>
      <c r="K688" s="212"/>
      <c r="L688" s="212"/>
      <c r="M688" s="212"/>
      <c r="N688" s="212"/>
      <c r="O688" s="212"/>
      <c r="P688" s="212"/>
      <c r="Q688" s="212"/>
      <c r="R688" s="212"/>
      <c r="S688" s="212"/>
      <c r="T688" s="212"/>
      <c r="U688" s="212"/>
      <c r="V688" s="212"/>
      <c r="W688" s="212"/>
      <c r="X688" s="212"/>
      <c r="Y688" s="212"/>
      <c r="Z688" s="212"/>
      <c r="AA688" s="218"/>
      <c r="AB688" s="212"/>
      <c r="AC688" s="212"/>
      <c r="AD688" s="212"/>
      <c r="AE688" s="212"/>
      <c r="AF688" s="216"/>
    </row>
    <row r="689" spans="2:32" x14ac:dyDescent="0.3">
      <c r="B689" s="352">
        <v>28397.55</v>
      </c>
      <c r="C689" s="212">
        <v>37</v>
      </c>
      <c r="D689" s="212">
        <v>2800</v>
      </c>
      <c r="E689" s="353">
        <v>502.9783042751356</v>
      </c>
      <c r="F689" s="212">
        <v>38</v>
      </c>
      <c r="G689" s="212" t="s">
        <v>461</v>
      </c>
      <c r="H689" s="354">
        <v>27662.753421756835</v>
      </c>
      <c r="J689" s="218"/>
      <c r="K689" s="212"/>
      <c r="L689" s="212"/>
      <c r="M689" s="212"/>
      <c r="N689" s="212"/>
      <c r="O689" s="212"/>
      <c r="P689" s="212"/>
      <c r="Q689" s="212"/>
      <c r="R689" s="212"/>
      <c r="S689" s="212"/>
      <c r="T689" s="212"/>
      <c r="U689" s="212"/>
      <c r="V689" s="212"/>
      <c r="W689" s="212"/>
      <c r="X689" s="212"/>
      <c r="Y689" s="212"/>
      <c r="Z689" s="212"/>
      <c r="AA689" s="218"/>
      <c r="AB689" s="212"/>
      <c r="AC689" s="212"/>
      <c r="AD689" s="212"/>
      <c r="AE689" s="212"/>
      <c r="AF689" s="216"/>
    </row>
    <row r="690" spans="2:32" x14ac:dyDescent="0.3">
      <c r="B690" s="352">
        <v>4371.58</v>
      </c>
      <c r="C690" s="212">
        <v>30</v>
      </c>
      <c r="D690" s="212">
        <v>1925</v>
      </c>
      <c r="E690" s="353">
        <v>189.72001316531211</v>
      </c>
      <c r="F690" s="212">
        <v>30</v>
      </c>
      <c r="G690" s="212" t="s">
        <v>461</v>
      </c>
      <c r="H690" s="354">
        <v>3665.5601321385402</v>
      </c>
      <c r="J690" s="218"/>
      <c r="K690" s="212"/>
      <c r="L690" s="212"/>
      <c r="M690" s="212"/>
      <c r="N690" s="212"/>
      <c r="O690" s="212"/>
      <c r="P690" s="212"/>
      <c r="Q690" s="212"/>
      <c r="R690" s="212"/>
      <c r="S690" s="212"/>
      <c r="T690" s="212"/>
      <c r="U690" s="212"/>
      <c r="V690" s="212"/>
      <c r="W690" s="212"/>
      <c r="X690" s="212"/>
      <c r="Y690" s="212"/>
      <c r="Z690" s="212"/>
      <c r="AA690" s="218"/>
      <c r="AB690" s="212"/>
      <c r="AC690" s="212"/>
      <c r="AD690" s="212"/>
      <c r="AE690" s="212"/>
      <c r="AF690" s="216"/>
    </row>
    <row r="691" spans="2:32" x14ac:dyDescent="0.3">
      <c r="B691" s="352">
        <v>24897.48</v>
      </c>
      <c r="C691" s="212">
        <v>42</v>
      </c>
      <c r="D691" s="212">
        <v>2800</v>
      </c>
      <c r="E691" s="353">
        <v>444.87643395816679</v>
      </c>
      <c r="F691" s="212">
        <v>33</v>
      </c>
      <c r="G691" s="212" t="s">
        <v>461</v>
      </c>
      <c r="H691" s="354">
        <v>24056.640586082209</v>
      </c>
      <c r="J691" s="218"/>
      <c r="K691" s="212"/>
      <c r="L691" s="212"/>
      <c r="M691" s="212"/>
      <c r="N691" s="212"/>
      <c r="O691" s="212"/>
      <c r="P691" s="212"/>
      <c r="Q691" s="212"/>
      <c r="R691" s="212"/>
      <c r="S691" s="212"/>
      <c r="T691" s="212"/>
      <c r="U691" s="212"/>
      <c r="V691" s="212"/>
      <c r="W691" s="212"/>
      <c r="X691" s="212"/>
      <c r="Y691" s="212"/>
      <c r="Z691" s="212"/>
      <c r="AA691" s="218"/>
      <c r="AB691" s="212"/>
      <c r="AC691" s="212"/>
      <c r="AD691" s="212"/>
      <c r="AE691" s="212"/>
      <c r="AF691" s="216"/>
    </row>
    <row r="692" spans="2:32" x14ac:dyDescent="0.3">
      <c r="B692" s="352">
        <v>11170.55</v>
      </c>
      <c r="C692" s="212">
        <v>31</v>
      </c>
      <c r="D692" s="212">
        <v>2800</v>
      </c>
      <c r="E692" s="353">
        <v>227.75679554060173</v>
      </c>
      <c r="F692" s="212">
        <v>49</v>
      </c>
      <c r="G692" s="212" t="s">
        <v>461</v>
      </c>
      <c r="H692" s="354">
        <v>10032.863691659531</v>
      </c>
      <c r="J692" s="218"/>
      <c r="K692" s="212"/>
      <c r="L692" s="212"/>
      <c r="M692" s="212"/>
      <c r="N692" s="212"/>
      <c r="O692" s="212"/>
      <c r="P692" s="212"/>
      <c r="Q692" s="212"/>
      <c r="R692" s="212"/>
      <c r="S692" s="212"/>
      <c r="T692" s="212"/>
      <c r="U692" s="212"/>
      <c r="V692" s="212"/>
      <c r="W692" s="212"/>
      <c r="X692" s="212"/>
      <c r="Y692" s="212"/>
      <c r="Z692" s="212"/>
      <c r="AA692" s="218"/>
      <c r="AB692" s="212"/>
      <c r="AC692" s="212"/>
      <c r="AD692" s="212"/>
      <c r="AE692" s="212"/>
      <c r="AF692" s="216"/>
    </row>
    <row r="693" spans="2:32" x14ac:dyDescent="0.3">
      <c r="B693" s="352">
        <v>11133.23</v>
      </c>
      <c r="C693" s="212">
        <v>54</v>
      </c>
      <c r="D693" s="212">
        <v>1050</v>
      </c>
      <c r="E693" s="353">
        <v>562.10230842614453</v>
      </c>
      <c r="F693" s="212">
        <v>11</v>
      </c>
      <c r="G693" s="212" t="s">
        <v>469</v>
      </c>
      <c r="H693" s="354">
        <v>11002.295290404158</v>
      </c>
      <c r="J693" s="218"/>
      <c r="K693" s="212"/>
      <c r="L693" s="212"/>
      <c r="M693" s="212"/>
      <c r="N693" s="212"/>
      <c r="O693" s="212"/>
      <c r="P693" s="212"/>
      <c r="Q693" s="212"/>
      <c r="R693" s="212"/>
      <c r="S693" s="212"/>
      <c r="T693" s="212"/>
      <c r="U693" s="212"/>
      <c r="V693" s="212"/>
      <c r="W693" s="212"/>
      <c r="X693" s="212"/>
      <c r="Y693" s="212"/>
      <c r="Z693" s="212"/>
      <c r="AA693" s="218"/>
      <c r="AB693" s="212"/>
      <c r="AC693" s="212"/>
      <c r="AD693" s="212"/>
      <c r="AE693" s="212"/>
      <c r="AF693" s="216"/>
    </row>
    <row r="694" spans="2:32" x14ac:dyDescent="0.3">
      <c r="B694" s="352">
        <v>17862.259999999998</v>
      </c>
      <c r="C694" s="212">
        <v>37</v>
      </c>
      <c r="D694" s="212">
        <v>2800</v>
      </c>
      <c r="E694" s="353">
        <v>296.94002669542385</v>
      </c>
      <c r="F694" s="212">
        <v>43</v>
      </c>
      <c r="G694" s="212" t="s">
        <v>461</v>
      </c>
      <c r="H694" s="354">
        <v>16912.712064351777</v>
      </c>
      <c r="J694" s="218"/>
      <c r="K694" s="212"/>
      <c r="L694" s="212"/>
      <c r="M694" s="212"/>
      <c r="N694" s="212"/>
      <c r="O694" s="212"/>
      <c r="P694" s="212"/>
      <c r="Q694" s="212"/>
      <c r="R694" s="212"/>
      <c r="S694" s="212"/>
      <c r="T694" s="212"/>
      <c r="U694" s="212"/>
      <c r="V694" s="212"/>
      <c r="W694" s="212"/>
      <c r="X694" s="212"/>
      <c r="Y694" s="212"/>
      <c r="Z694" s="212"/>
      <c r="AA694" s="218"/>
      <c r="AB694" s="212"/>
      <c r="AC694" s="212"/>
      <c r="AD694" s="212"/>
      <c r="AE694" s="212"/>
      <c r="AF694" s="216"/>
    </row>
    <row r="695" spans="2:32" x14ac:dyDescent="0.3">
      <c r="B695" s="352">
        <v>23490.33</v>
      </c>
      <c r="C695" s="212">
        <v>48</v>
      </c>
      <c r="D695" s="212">
        <v>1135.1252500000001</v>
      </c>
      <c r="E695" s="353">
        <v>591.99676731494276</v>
      </c>
      <c r="F695" s="212">
        <v>25</v>
      </c>
      <c r="G695" s="212" t="s">
        <v>461</v>
      </c>
      <c r="H695" s="354">
        <v>22661.078625864626</v>
      </c>
      <c r="J695" s="218"/>
      <c r="K695" s="212"/>
      <c r="L695" s="212"/>
      <c r="M695" s="212"/>
      <c r="N695" s="212"/>
      <c r="O695" s="212"/>
      <c r="P695" s="212"/>
      <c r="Q695" s="212"/>
      <c r="R695" s="212"/>
      <c r="S695" s="212"/>
      <c r="T695" s="212"/>
      <c r="U695" s="212"/>
      <c r="V695" s="212"/>
      <c r="W695" s="212"/>
      <c r="X695" s="212"/>
      <c r="Y695" s="212"/>
      <c r="Z695" s="212"/>
      <c r="AA695" s="218"/>
      <c r="AB695" s="212"/>
      <c r="AC695" s="212"/>
      <c r="AD695" s="212"/>
      <c r="AE695" s="212"/>
      <c r="AF695" s="216"/>
    </row>
    <row r="696" spans="2:32" x14ac:dyDescent="0.3">
      <c r="B696" s="352">
        <v>2455.86</v>
      </c>
      <c r="C696" s="212">
        <v>25</v>
      </c>
      <c r="D696" s="212">
        <v>1050</v>
      </c>
      <c r="E696" s="353">
        <v>71.785638795680768</v>
      </c>
      <c r="F696" s="212">
        <v>35</v>
      </c>
      <c r="G696" s="212" t="s">
        <v>469</v>
      </c>
      <c r="H696" s="354">
        <v>1793.3158959111129</v>
      </c>
      <c r="J696" s="218"/>
      <c r="K696" s="212"/>
      <c r="L696" s="212"/>
      <c r="M696" s="212"/>
      <c r="N696" s="212"/>
      <c r="O696" s="212"/>
      <c r="P696" s="212"/>
      <c r="Q696" s="212"/>
      <c r="R696" s="212"/>
      <c r="S696" s="212"/>
      <c r="T696" s="212"/>
      <c r="U696" s="212"/>
      <c r="V696" s="212"/>
      <c r="W696" s="212"/>
      <c r="X696" s="212"/>
      <c r="Y696" s="212"/>
      <c r="Z696" s="212"/>
      <c r="AA696" s="218"/>
      <c r="AB696" s="212"/>
      <c r="AC696" s="212"/>
      <c r="AD696" s="212"/>
      <c r="AE696" s="212"/>
      <c r="AF696" s="216"/>
    </row>
    <row r="697" spans="2:32" x14ac:dyDescent="0.3">
      <c r="B697" s="352">
        <v>27800.26</v>
      </c>
      <c r="C697" s="212">
        <v>38</v>
      </c>
      <c r="D697" s="212">
        <v>2800</v>
      </c>
      <c r="E697" s="353">
        <v>281.12680350481492</v>
      </c>
      <c r="F697" s="212">
        <v>37</v>
      </c>
      <c r="G697" s="212" t="s">
        <v>461</v>
      </c>
      <c r="H697" s="354">
        <v>26775.932814445649</v>
      </c>
      <c r="J697" s="218"/>
      <c r="K697" s="212"/>
      <c r="L697" s="212"/>
      <c r="M697" s="212"/>
      <c r="N697" s="212"/>
      <c r="O697" s="212"/>
      <c r="P697" s="212"/>
      <c r="Q697" s="212"/>
      <c r="R697" s="212"/>
      <c r="S697" s="212"/>
      <c r="T697" s="212"/>
      <c r="U697" s="212"/>
      <c r="V697" s="212"/>
      <c r="W697" s="212"/>
      <c r="X697" s="212"/>
      <c r="Y697" s="212"/>
      <c r="Z697" s="212"/>
      <c r="AA697" s="218"/>
      <c r="AB697" s="212"/>
      <c r="AC697" s="212"/>
      <c r="AD697" s="212"/>
      <c r="AE697" s="212"/>
      <c r="AF697" s="216"/>
    </row>
    <row r="698" spans="2:32" x14ac:dyDescent="0.3">
      <c r="B698" s="352">
        <v>11132.82</v>
      </c>
      <c r="C698" s="212">
        <v>26</v>
      </c>
      <c r="D698" s="212">
        <v>2800</v>
      </c>
      <c r="E698" s="353">
        <v>191.71229191837074</v>
      </c>
      <c r="F698" s="212">
        <v>49</v>
      </c>
      <c r="G698" s="212" t="s">
        <v>461</v>
      </c>
      <c r="H698" s="354">
        <v>9983.7165831989969</v>
      </c>
      <c r="J698" s="218"/>
      <c r="K698" s="212"/>
      <c r="L698" s="212"/>
      <c r="M698" s="212"/>
      <c r="N698" s="212"/>
      <c r="O698" s="212"/>
      <c r="P698" s="212"/>
      <c r="Q698" s="212"/>
      <c r="R698" s="212"/>
      <c r="S698" s="212"/>
      <c r="T698" s="212"/>
      <c r="U698" s="212"/>
      <c r="V698" s="212"/>
      <c r="W698" s="212"/>
      <c r="X698" s="212"/>
      <c r="Y698" s="212"/>
      <c r="Z698" s="212"/>
      <c r="AA698" s="218"/>
      <c r="AB698" s="212"/>
      <c r="AC698" s="212"/>
      <c r="AD698" s="212"/>
      <c r="AE698" s="212"/>
      <c r="AF698" s="216"/>
    </row>
    <row r="699" spans="2:32" x14ac:dyDescent="0.3">
      <c r="B699" s="352">
        <v>7814.46</v>
      </c>
      <c r="C699" s="212">
        <v>43</v>
      </c>
      <c r="D699" s="212">
        <v>1050</v>
      </c>
      <c r="E699" s="353">
        <v>183.23645473319311</v>
      </c>
      <c r="F699" s="212">
        <v>22</v>
      </c>
      <c r="G699" s="212" t="s">
        <v>461</v>
      </c>
      <c r="H699" s="354">
        <v>7076.8389786622229</v>
      </c>
      <c r="J699" s="218"/>
      <c r="K699" s="212"/>
      <c r="L699" s="212"/>
      <c r="M699" s="212"/>
      <c r="N699" s="212"/>
      <c r="O699" s="212"/>
      <c r="P699" s="212"/>
      <c r="Q699" s="212"/>
      <c r="R699" s="212"/>
      <c r="S699" s="212"/>
      <c r="T699" s="212"/>
      <c r="U699" s="212"/>
      <c r="V699" s="212"/>
      <c r="W699" s="212"/>
      <c r="X699" s="212"/>
      <c r="Y699" s="212"/>
      <c r="Z699" s="212"/>
      <c r="AA699" s="218"/>
      <c r="AB699" s="212"/>
      <c r="AC699" s="212"/>
      <c r="AD699" s="212"/>
      <c r="AE699" s="212"/>
      <c r="AF699" s="216"/>
    </row>
    <row r="700" spans="2:32" x14ac:dyDescent="0.3">
      <c r="B700" s="352">
        <v>5859.6</v>
      </c>
      <c r="C700" s="212">
        <v>31</v>
      </c>
      <c r="D700" s="212">
        <v>1050</v>
      </c>
      <c r="E700" s="353">
        <v>69.263635583508943</v>
      </c>
      <c r="F700" s="212">
        <v>49</v>
      </c>
      <c r="G700" s="212" t="s">
        <v>461</v>
      </c>
      <c r="H700" s="354">
        <v>4611.3868517424407</v>
      </c>
      <c r="J700" s="218"/>
      <c r="K700" s="212"/>
      <c r="L700" s="212"/>
      <c r="M700" s="212"/>
      <c r="N700" s="212"/>
      <c r="O700" s="212"/>
      <c r="P700" s="212"/>
      <c r="Q700" s="212"/>
      <c r="R700" s="212"/>
      <c r="S700" s="212"/>
      <c r="T700" s="212"/>
      <c r="U700" s="212"/>
      <c r="V700" s="212"/>
      <c r="W700" s="212"/>
      <c r="X700" s="212"/>
      <c r="Y700" s="212"/>
      <c r="Z700" s="212"/>
      <c r="AA700" s="218"/>
      <c r="AB700" s="212"/>
      <c r="AC700" s="212"/>
      <c r="AD700" s="212"/>
      <c r="AE700" s="212"/>
      <c r="AF700" s="216"/>
    </row>
    <row r="701" spans="2:32" x14ac:dyDescent="0.3">
      <c r="B701" s="352">
        <v>29351.759999999998</v>
      </c>
      <c r="C701" s="212">
        <v>33</v>
      </c>
      <c r="D701" s="212">
        <v>9800</v>
      </c>
      <c r="E701" s="353">
        <v>689.29290727693001</v>
      </c>
      <c r="F701" s="212">
        <v>27</v>
      </c>
      <c r="G701" s="212" t="s">
        <v>461</v>
      </c>
      <c r="H701" s="354">
        <v>28335.828377093974</v>
      </c>
      <c r="J701" s="218"/>
      <c r="K701" s="212"/>
      <c r="L701" s="212"/>
      <c r="M701" s="212"/>
      <c r="N701" s="212"/>
      <c r="O701" s="212"/>
      <c r="P701" s="212"/>
      <c r="Q701" s="212"/>
      <c r="R701" s="212"/>
      <c r="S701" s="212"/>
      <c r="T701" s="212"/>
      <c r="U701" s="212"/>
      <c r="V701" s="212"/>
      <c r="W701" s="212"/>
      <c r="X701" s="212"/>
      <c r="Y701" s="212"/>
      <c r="Z701" s="212"/>
      <c r="AA701" s="218"/>
      <c r="AB701" s="212"/>
      <c r="AC701" s="212"/>
      <c r="AD701" s="212"/>
      <c r="AE701" s="212"/>
      <c r="AF701" s="216"/>
    </row>
    <row r="702" spans="2:32" x14ac:dyDescent="0.3">
      <c r="B702" s="352">
        <v>5618.17</v>
      </c>
      <c r="C702" s="212">
        <v>35</v>
      </c>
      <c r="D702" s="212">
        <v>1050</v>
      </c>
      <c r="E702" s="353">
        <v>98.069015736285834</v>
      </c>
      <c r="F702" s="212">
        <v>40</v>
      </c>
      <c r="G702" s="212" t="s">
        <v>461</v>
      </c>
      <c r="H702" s="354">
        <v>4718.3029089700185</v>
      </c>
      <c r="J702" s="218"/>
      <c r="K702" s="212"/>
      <c r="L702" s="212"/>
      <c r="M702" s="212"/>
      <c r="N702" s="212"/>
      <c r="O702" s="212"/>
      <c r="P702" s="212"/>
      <c r="Q702" s="212"/>
      <c r="R702" s="212"/>
      <c r="S702" s="212"/>
      <c r="T702" s="212"/>
      <c r="U702" s="212"/>
      <c r="V702" s="212"/>
      <c r="W702" s="212"/>
      <c r="X702" s="212"/>
      <c r="Y702" s="212"/>
      <c r="Z702" s="212"/>
      <c r="AA702" s="218"/>
      <c r="AB702" s="212"/>
      <c r="AC702" s="212"/>
      <c r="AD702" s="212"/>
      <c r="AE702" s="212"/>
      <c r="AF702" s="216"/>
    </row>
    <row r="703" spans="2:32" x14ac:dyDescent="0.3">
      <c r="B703" s="352">
        <v>37609.19</v>
      </c>
      <c r="C703" s="212">
        <v>32</v>
      </c>
      <c r="D703" s="212">
        <v>9800</v>
      </c>
      <c r="E703" s="353">
        <v>603.89472842088367</v>
      </c>
      <c r="F703" s="212">
        <v>28</v>
      </c>
      <c r="G703" s="212" t="s">
        <v>461</v>
      </c>
      <c r="H703" s="354">
        <v>36571.855450316762</v>
      </c>
      <c r="J703" s="218"/>
      <c r="K703" s="212"/>
      <c r="L703" s="212"/>
      <c r="M703" s="212"/>
      <c r="N703" s="212"/>
      <c r="O703" s="212"/>
      <c r="P703" s="212"/>
      <c r="Q703" s="212"/>
      <c r="R703" s="212"/>
      <c r="S703" s="212"/>
      <c r="T703" s="212"/>
      <c r="U703" s="212"/>
      <c r="V703" s="212"/>
      <c r="W703" s="212"/>
      <c r="X703" s="212"/>
      <c r="Y703" s="212"/>
      <c r="Z703" s="212"/>
      <c r="AA703" s="218"/>
      <c r="AB703" s="212"/>
      <c r="AC703" s="212"/>
      <c r="AD703" s="212"/>
      <c r="AE703" s="212"/>
      <c r="AF703" s="216"/>
    </row>
    <row r="704" spans="2:32" x14ac:dyDescent="0.3">
      <c r="B704" s="352">
        <v>8219.1299999999992</v>
      </c>
      <c r="C704" s="212">
        <v>28</v>
      </c>
      <c r="D704" s="212">
        <v>2800</v>
      </c>
      <c r="E704" s="353">
        <v>184.70351415651069</v>
      </c>
      <c r="F704" s="212">
        <v>47</v>
      </c>
      <c r="G704" s="212" t="s">
        <v>461</v>
      </c>
      <c r="H704" s="354">
        <v>7080.2116589083435</v>
      </c>
      <c r="J704" s="218"/>
      <c r="K704" s="212"/>
      <c r="L704" s="212"/>
      <c r="M704" s="212"/>
      <c r="N704" s="212"/>
      <c r="O704" s="212"/>
      <c r="P704" s="212"/>
      <c r="Q704" s="212"/>
      <c r="R704" s="212"/>
      <c r="S704" s="212"/>
      <c r="T704" s="212"/>
      <c r="U704" s="212"/>
      <c r="V704" s="212"/>
      <c r="W704" s="212"/>
      <c r="X704" s="212"/>
      <c r="Y704" s="212"/>
      <c r="Z704" s="212"/>
      <c r="AA704" s="218"/>
      <c r="AB704" s="212"/>
      <c r="AC704" s="212"/>
      <c r="AD704" s="212"/>
      <c r="AE704" s="212"/>
      <c r="AF704" s="216"/>
    </row>
    <row r="705" spans="2:32" x14ac:dyDescent="0.3">
      <c r="B705" s="352">
        <v>12379.09</v>
      </c>
      <c r="C705" s="212">
        <v>32</v>
      </c>
      <c r="D705" s="212">
        <v>2800</v>
      </c>
      <c r="E705" s="353">
        <v>226.09424352010078</v>
      </c>
      <c r="F705" s="212">
        <v>48</v>
      </c>
      <c r="G705" s="212" t="s">
        <v>461</v>
      </c>
      <c r="H705" s="354">
        <v>11266.609137850151</v>
      </c>
      <c r="J705" s="218"/>
      <c r="K705" s="212"/>
      <c r="L705" s="212"/>
      <c r="M705" s="212"/>
      <c r="N705" s="212"/>
      <c r="O705" s="212"/>
      <c r="P705" s="212"/>
      <c r="Q705" s="212"/>
      <c r="R705" s="212"/>
      <c r="S705" s="212"/>
      <c r="T705" s="212"/>
      <c r="U705" s="212"/>
      <c r="V705" s="212"/>
      <c r="W705" s="212"/>
      <c r="X705" s="212"/>
      <c r="Y705" s="212"/>
      <c r="Z705" s="212"/>
      <c r="AA705" s="218"/>
      <c r="AB705" s="212"/>
      <c r="AC705" s="212"/>
      <c r="AD705" s="212"/>
      <c r="AE705" s="212"/>
      <c r="AF705" s="216"/>
    </row>
    <row r="706" spans="2:32" x14ac:dyDescent="0.3">
      <c r="B706" s="352">
        <v>12584.8</v>
      </c>
      <c r="C706" s="212">
        <v>42</v>
      </c>
      <c r="D706" s="212">
        <v>1575</v>
      </c>
      <c r="E706" s="353">
        <v>227.49539971931142</v>
      </c>
      <c r="F706" s="212">
        <v>33</v>
      </c>
      <c r="G706" s="212" t="s">
        <v>461</v>
      </c>
      <c r="H706" s="354">
        <v>11739.242030927251</v>
      </c>
      <c r="J706" s="218"/>
      <c r="K706" s="212"/>
      <c r="L706" s="212"/>
      <c r="M706" s="212"/>
      <c r="N706" s="212"/>
      <c r="O706" s="212"/>
      <c r="P706" s="212"/>
      <c r="Q706" s="212"/>
      <c r="R706" s="212"/>
      <c r="S706" s="212"/>
      <c r="T706" s="212"/>
      <c r="U706" s="212"/>
      <c r="V706" s="212"/>
      <c r="W706" s="212"/>
      <c r="X706" s="212"/>
      <c r="Y706" s="212"/>
      <c r="Z706" s="212"/>
      <c r="AA706" s="218"/>
      <c r="AB706" s="212"/>
      <c r="AC706" s="212"/>
      <c r="AD706" s="212"/>
      <c r="AE706" s="212"/>
      <c r="AF706" s="216"/>
    </row>
    <row r="707" spans="2:32" x14ac:dyDescent="0.3">
      <c r="B707" s="352">
        <v>11314.24</v>
      </c>
      <c r="C707" s="212">
        <v>33</v>
      </c>
      <c r="D707" s="212">
        <v>2800</v>
      </c>
      <c r="E707" s="353">
        <v>235.47098474072317</v>
      </c>
      <c r="F707" s="212">
        <v>32</v>
      </c>
      <c r="G707" s="212" t="s">
        <v>469</v>
      </c>
      <c r="H707" s="354">
        <v>10712.315463040175</v>
      </c>
      <c r="J707" s="218"/>
      <c r="K707" s="212"/>
      <c r="L707" s="212"/>
      <c r="M707" s="212"/>
      <c r="N707" s="212"/>
      <c r="O707" s="212"/>
      <c r="P707" s="212"/>
      <c r="Q707" s="212"/>
      <c r="R707" s="212"/>
      <c r="S707" s="212"/>
      <c r="T707" s="212"/>
      <c r="U707" s="212"/>
      <c r="V707" s="212"/>
      <c r="W707" s="212"/>
      <c r="X707" s="212"/>
      <c r="Y707" s="212"/>
      <c r="Z707" s="212"/>
      <c r="AA707" s="218"/>
      <c r="AB707" s="212"/>
      <c r="AC707" s="212"/>
      <c r="AD707" s="212"/>
      <c r="AE707" s="212"/>
      <c r="AF707" s="216"/>
    </row>
    <row r="708" spans="2:32" x14ac:dyDescent="0.3">
      <c r="B708" s="352">
        <v>12407.7</v>
      </c>
      <c r="C708" s="212">
        <v>33</v>
      </c>
      <c r="D708" s="212">
        <v>2800</v>
      </c>
      <c r="E708" s="353">
        <v>302.57466675722696</v>
      </c>
      <c r="F708" s="212">
        <v>50</v>
      </c>
      <c r="G708" s="212" t="s">
        <v>461</v>
      </c>
      <c r="H708" s="354">
        <v>11388.471106540566</v>
      </c>
      <c r="J708" s="218"/>
      <c r="K708" s="212"/>
      <c r="L708" s="212"/>
      <c r="M708" s="212"/>
      <c r="N708" s="212"/>
      <c r="O708" s="212"/>
      <c r="P708" s="212"/>
      <c r="Q708" s="212"/>
      <c r="R708" s="212"/>
      <c r="S708" s="212"/>
      <c r="T708" s="212"/>
      <c r="U708" s="212"/>
      <c r="V708" s="212"/>
      <c r="W708" s="212"/>
      <c r="X708" s="212"/>
      <c r="Y708" s="212"/>
      <c r="Z708" s="212"/>
      <c r="AA708" s="218"/>
      <c r="AB708" s="212"/>
      <c r="AC708" s="212"/>
      <c r="AD708" s="212"/>
      <c r="AE708" s="212"/>
      <c r="AF708" s="216"/>
    </row>
    <row r="709" spans="2:32" x14ac:dyDescent="0.3">
      <c r="B709" s="352">
        <v>28442.65</v>
      </c>
      <c r="C709" s="212">
        <v>52</v>
      </c>
      <c r="D709" s="212">
        <v>1925</v>
      </c>
      <c r="E709" s="353">
        <v>785.20036617588971</v>
      </c>
      <c r="F709" s="212">
        <v>23</v>
      </c>
      <c r="G709" s="212" t="s">
        <v>461</v>
      </c>
      <c r="H709" s="354">
        <v>27447.931211492622</v>
      </c>
      <c r="J709" s="218"/>
      <c r="K709" s="212"/>
      <c r="L709" s="212"/>
      <c r="M709" s="212"/>
      <c r="N709" s="212"/>
      <c r="O709" s="212"/>
      <c r="P709" s="212"/>
      <c r="Q709" s="212"/>
      <c r="R709" s="212"/>
      <c r="S709" s="212"/>
      <c r="T709" s="212"/>
      <c r="U709" s="212"/>
      <c r="V709" s="212"/>
      <c r="W709" s="212"/>
      <c r="X709" s="212"/>
      <c r="Y709" s="212"/>
      <c r="Z709" s="212"/>
      <c r="AA709" s="218"/>
      <c r="AB709" s="212"/>
      <c r="AC709" s="212"/>
      <c r="AD709" s="212"/>
      <c r="AE709" s="212"/>
      <c r="AF709" s="216"/>
    </row>
    <row r="710" spans="2:32" x14ac:dyDescent="0.3">
      <c r="B710" s="352">
        <v>10550</v>
      </c>
      <c r="C710" s="212">
        <v>47</v>
      </c>
      <c r="D710" s="212">
        <v>1050</v>
      </c>
      <c r="E710" s="353">
        <v>254.65348508024542</v>
      </c>
      <c r="F710" s="212">
        <v>23</v>
      </c>
      <c r="G710" s="212" t="s">
        <v>469</v>
      </c>
      <c r="H710" s="354">
        <v>10400.094560700438</v>
      </c>
      <c r="J710" s="218"/>
      <c r="K710" s="212"/>
      <c r="L710" s="212"/>
      <c r="M710" s="212"/>
      <c r="N710" s="212"/>
      <c r="O710" s="212"/>
      <c r="P710" s="212"/>
      <c r="Q710" s="212"/>
      <c r="R710" s="212"/>
      <c r="S710" s="212"/>
      <c r="T710" s="212"/>
      <c r="U710" s="212"/>
      <c r="V710" s="212"/>
      <c r="W710" s="212"/>
      <c r="X710" s="212"/>
      <c r="Y710" s="212"/>
      <c r="Z710" s="212"/>
      <c r="AA710" s="218"/>
      <c r="AB710" s="212"/>
      <c r="AC710" s="212"/>
      <c r="AD710" s="212"/>
      <c r="AE710" s="212"/>
      <c r="AF710" s="216"/>
    </row>
    <row r="711" spans="2:32" x14ac:dyDescent="0.3">
      <c r="B711" s="352">
        <v>8248.93</v>
      </c>
      <c r="C711" s="212">
        <v>28</v>
      </c>
      <c r="D711" s="212">
        <v>2800</v>
      </c>
      <c r="E711" s="353">
        <v>250.46899422324321</v>
      </c>
      <c r="F711" s="212">
        <v>50</v>
      </c>
      <c r="G711" s="212" t="s">
        <v>461</v>
      </c>
      <c r="H711" s="354">
        <v>7283.4429853995543</v>
      </c>
      <c r="J711" s="218"/>
      <c r="K711" s="212"/>
      <c r="L711" s="212"/>
      <c r="M711" s="212"/>
      <c r="N711" s="212"/>
      <c r="O711" s="212"/>
      <c r="P711" s="212"/>
      <c r="Q711" s="212"/>
      <c r="R711" s="212"/>
      <c r="S711" s="212"/>
      <c r="T711" s="212"/>
      <c r="U711" s="212"/>
      <c r="V711" s="212"/>
      <c r="W711" s="212"/>
      <c r="X711" s="212"/>
      <c r="Y711" s="212"/>
      <c r="Z711" s="212"/>
      <c r="AA711" s="218"/>
      <c r="AB711" s="212"/>
      <c r="AC711" s="212"/>
      <c r="AD711" s="212"/>
      <c r="AE711" s="212"/>
      <c r="AF711" s="216"/>
    </row>
    <row r="712" spans="2:32" x14ac:dyDescent="0.3">
      <c r="B712" s="352">
        <v>13344.14</v>
      </c>
      <c r="C712" s="212">
        <v>46</v>
      </c>
      <c r="D712" s="212">
        <v>1050</v>
      </c>
      <c r="E712" s="353">
        <v>166.57477078979113</v>
      </c>
      <c r="F712" s="212">
        <v>24</v>
      </c>
      <c r="G712" s="212" t="s">
        <v>461</v>
      </c>
      <c r="H712" s="354">
        <v>12425.20587029852</v>
      </c>
      <c r="J712" s="218"/>
      <c r="K712" s="212"/>
      <c r="L712" s="212"/>
      <c r="M712" s="212"/>
      <c r="N712" s="212"/>
      <c r="O712" s="212"/>
      <c r="P712" s="212"/>
      <c r="Q712" s="212"/>
      <c r="R712" s="212"/>
      <c r="S712" s="212"/>
      <c r="T712" s="212"/>
      <c r="U712" s="212"/>
      <c r="V712" s="212"/>
      <c r="W712" s="212"/>
      <c r="X712" s="212"/>
      <c r="Y712" s="212"/>
      <c r="Z712" s="212"/>
      <c r="AA712" s="218"/>
      <c r="AB712" s="212"/>
      <c r="AC712" s="212"/>
      <c r="AD712" s="212"/>
      <c r="AE712" s="212"/>
      <c r="AF712" s="216"/>
    </row>
    <row r="713" spans="2:32" x14ac:dyDescent="0.3">
      <c r="B713" s="352">
        <v>6404.67</v>
      </c>
      <c r="C713" s="212">
        <v>37</v>
      </c>
      <c r="D713" s="212">
        <v>1050</v>
      </c>
      <c r="E713" s="353">
        <v>111.35251001078392</v>
      </c>
      <c r="F713" s="212">
        <v>38</v>
      </c>
      <c r="G713" s="212" t="s">
        <v>461</v>
      </c>
      <c r="H713" s="354">
        <v>5540.43875178699</v>
      </c>
      <c r="J713" s="218"/>
      <c r="K713" s="212"/>
      <c r="L713" s="212"/>
      <c r="M713" s="212"/>
      <c r="N713" s="212"/>
      <c r="O713" s="212"/>
      <c r="P713" s="212"/>
      <c r="Q713" s="212"/>
      <c r="R713" s="212"/>
      <c r="S713" s="212"/>
      <c r="T713" s="212"/>
      <c r="U713" s="212"/>
      <c r="V713" s="212"/>
      <c r="W713" s="212"/>
      <c r="X713" s="212"/>
      <c r="Y713" s="212"/>
      <c r="Z713" s="212"/>
      <c r="AA713" s="218"/>
      <c r="AB713" s="212"/>
      <c r="AC713" s="212"/>
      <c r="AD713" s="212"/>
      <c r="AE713" s="212"/>
      <c r="AF713" s="216"/>
    </row>
    <row r="714" spans="2:32" x14ac:dyDescent="0.3">
      <c r="B714" s="352">
        <v>17276.32</v>
      </c>
      <c r="C714" s="212">
        <v>32</v>
      </c>
      <c r="D714" s="212">
        <v>2800</v>
      </c>
      <c r="E714" s="353">
        <v>367.59824577436052</v>
      </c>
      <c r="F714" s="212">
        <v>43</v>
      </c>
      <c r="G714" s="212" t="s">
        <v>461</v>
      </c>
      <c r="H714" s="354">
        <v>16507.611454592832</v>
      </c>
      <c r="J714" s="218"/>
      <c r="K714" s="212"/>
      <c r="L714" s="212"/>
      <c r="M714" s="212"/>
      <c r="N714" s="212"/>
      <c r="O714" s="212"/>
      <c r="P714" s="212"/>
      <c r="Q714" s="212"/>
      <c r="R714" s="212"/>
      <c r="S714" s="212"/>
      <c r="T714" s="212"/>
      <c r="U714" s="212"/>
      <c r="V714" s="212"/>
      <c r="W714" s="212"/>
      <c r="X714" s="212"/>
      <c r="Y714" s="212"/>
      <c r="Z714" s="212"/>
      <c r="AA714" s="218"/>
      <c r="AB714" s="212"/>
      <c r="AC714" s="212"/>
      <c r="AD714" s="212"/>
      <c r="AE714" s="212"/>
      <c r="AF714" s="216"/>
    </row>
    <row r="715" spans="2:32" x14ac:dyDescent="0.3">
      <c r="B715" s="352">
        <v>6999.42</v>
      </c>
      <c r="C715" s="212">
        <v>26</v>
      </c>
      <c r="D715" s="212">
        <v>2800</v>
      </c>
      <c r="E715" s="353">
        <v>179.96769481938469</v>
      </c>
      <c r="F715" s="212">
        <v>44</v>
      </c>
      <c r="G715" s="212" t="s">
        <v>461</v>
      </c>
      <c r="H715" s="354">
        <v>5899.3956229811856</v>
      </c>
      <c r="J715" s="218"/>
      <c r="K715" s="212"/>
      <c r="L715" s="212"/>
      <c r="M715" s="212"/>
      <c r="N715" s="212"/>
      <c r="O715" s="212"/>
      <c r="P715" s="212"/>
      <c r="Q715" s="212"/>
      <c r="R715" s="212"/>
      <c r="S715" s="212"/>
      <c r="T715" s="212"/>
      <c r="U715" s="212"/>
      <c r="V715" s="212"/>
      <c r="W715" s="212"/>
      <c r="X715" s="212"/>
      <c r="Y715" s="212"/>
      <c r="Z715" s="212"/>
      <c r="AA715" s="218"/>
      <c r="AB715" s="212"/>
      <c r="AC715" s="212"/>
      <c r="AD715" s="212"/>
      <c r="AE715" s="212"/>
      <c r="AF715" s="216"/>
    </row>
    <row r="716" spans="2:32" x14ac:dyDescent="0.3">
      <c r="B716" s="352">
        <v>7349.99</v>
      </c>
      <c r="C716" s="212">
        <v>40</v>
      </c>
      <c r="D716" s="212">
        <v>1050</v>
      </c>
      <c r="E716" s="353">
        <v>126.80231288784366</v>
      </c>
      <c r="F716" s="212">
        <v>35</v>
      </c>
      <c r="G716" s="212" t="s">
        <v>461</v>
      </c>
      <c r="H716" s="354">
        <v>6429.9156676642378</v>
      </c>
      <c r="J716" s="218"/>
      <c r="K716" s="212"/>
      <c r="L716" s="212"/>
      <c r="M716" s="212"/>
      <c r="N716" s="212"/>
      <c r="O716" s="212"/>
      <c r="P716" s="212"/>
      <c r="Q716" s="212"/>
      <c r="R716" s="212"/>
      <c r="S716" s="212"/>
      <c r="T716" s="212"/>
      <c r="U716" s="212"/>
      <c r="V716" s="212"/>
      <c r="W716" s="212"/>
      <c r="X716" s="212"/>
      <c r="Y716" s="212"/>
      <c r="Z716" s="212"/>
      <c r="AA716" s="218"/>
      <c r="AB716" s="212"/>
      <c r="AC716" s="212"/>
      <c r="AD716" s="212"/>
      <c r="AE716" s="212"/>
      <c r="AF716" s="216"/>
    </row>
    <row r="717" spans="2:32" x14ac:dyDescent="0.3">
      <c r="B717" s="352">
        <v>3686.04</v>
      </c>
      <c r="C717" s="212">
        <v>28</v>
      </c>
      <c r="D717" s="212">
        <v>1400</v>
      </c>
      <c r="E717" s="353">
        <v>100.23057459508631</v>
      </c>
      <c r="F717" s="212">
        <v>42</v>
      </c>
      <c r="G717" s="212" t="s">
        <v>461</v>
      </c>
      <c r="H717" s="354">
        <v>2699.1290589551113</v>
      </c>
      <c r="J717" s="218"/>
      <c r="K717" s="212"/>
      <c r="L717" s="212"/>
      <c r="M717" s="212"/>
      <c r="N717" s="212"/>
      <c r="O717" s="212"/>
      <c r="P717" s="212"/>
      <c r="Q717" s="212"/>
      <c r="R717" s="212"/>
      <c r="S717" s="212"/>
      <c r="T717" s="212"/>
      <c r="U717" s="212"/>
      <c r="V717" s="212"/>
      <c r="W717" s="212"/>
      <c r="X717" s="212"/>
      <c r="Y717" s="212"/>
      <c r="Z717" s="212"/>
      <c r="AA717" s="218"/>
      <c r="AB717" s="212"/>
      <c r="AC717" s="212"/>
      <c r="AD717" s="212"/>
      <c r="AE717" s="212"/>
      <c r="AF717" s="216"/>
    </row>
    <row r="718" spans="2:32" x14ac:dyDescent="0.3">
      <c r="B718" s="352">
        <v>6362.02</v>
      </c>
      <c r="C718" s="212">
        <v>29</v>
      </c>
      <c r="D718" s="212">
        <v>2100</v>
      </c>
      <c r="E718" s="353">
        <v>140.65873749793781</v>
      </c>
      <c r="F718" s="212">
        <v>41</v>
      </c>
      <c r="G718" s="212" t="s">
        <v>461</v>
      </c>
      <c r="H718" s="354">
        <v>5340.5398775448621</v>
      </c>
      <c r="J718" s="218"/>
      <c r="K718" s="212"/>
      <c r="L718" s="212"/>
      <c r="M718" s="212"/>
      <c r="N718" s="212"/>
      <c r="O718" s="212"/>
      <c r="P718" s="212"/>
      <c r="Q718" s="212"/>
      <c r="R718" s="212"/>
      <c r="S718" s="212"/>
      <c r="T718" s="212"/>
      <c r="U718" s="212"/>
      <c r="V718" s="212"/>
      <c r="W718" s="212"/>
      <c r="X718" s="212"/>
      <c r="Y718" s="212"/>
      <c r="Z718" s="212"/>
      <c r="AA718" s="218"/>
      <c r="AB718" s="212"/>
      <c r="AC718" s="212"/>
      <c r="AD718" s="212"/>
      <c r="AE718" s="212"/>
      <c r="AF718" s="216"/>
    </row>
    <row r="719" spans="2:32" x14ac:dyDescent="0.3">
      <c r="B719" s="352">
        <v>7500.44</v>
      </c>
      <c r="C719" s="212">
        <v>35</v>
      </c>
      <c r="D719" s="212">
        <v>1050</v>
      </c>
      <c r="E719" s="353">
        <v>187.18800245451018</v>
      </c>
      <c r="F719" s="212">
        <v>50</v>
      </c>
      <c r="G719" s="212" t="s">
        <v>469</v>
      </c>
      <c r="H719" s="354">
        <v>7117.3407146138261</v>
      </c>
      <c r="J719" s="218"/>
      <c r="K719" s="212"/>
      <c r="L719" s="212"/>
      <c r="M719" s="212"/>
      <c r="N719" s="212"/>
      <c r="O719" s="212"/>
      <c r="P719" s="212"/>
      <c r="Q719" s="212"/>
      <c r="R719" s="212"/>
      <c r="S719" s="212"/>
      <c r="T719" s="212"/>
      <c r="U719" s="212"/>
      <c r="V719" s="212"/>
      <c r="W719" s="212"/>
      <c r="X719" s="212"/>
      <c r="Y719" s="212"/>
      <c r="Z719" s="212"/>
      <c r="AA719" s="218"/>
      <c r="AB719" s="212"/>
      <c r="AC719" s="212"/>
      <c r="AD719" s="212"/>
      <c r="AE719" s="212"/>
      <c r="AF719" s="216"/>
    </row>
    <row r="720" spans="2:32" x14ac:dyDescent="0.3">
      <c r="B720" s="352">
        <v>3017.15</v>
      </c>
      <c r="C720" s="212">
        <v>28</v>
      </c>
      <c r="D720" s="212">
        <v>1050</v>
      </c>
      <c r="E720" s="353">
        <v>74.458405803593891</v>
      </c>
      <c r="F720" s="212">
        <v>35</v>
      </c>
      <c r="G720" s="212" t="s">
        <v>461</v>
      </c>
      <c r="H720" s="354">
        <v>2140.7244408437705</v>
      </c>
      <c r="J720" s="218"/>
      <c r="K720" s="212"/>
      <c r="L720" s="212"/>
      <c r="M720" s="212"/>
      <c r="N720" s="212"/>
      <c r="O720" s="212"/>
      <c r="P720" s="212"/>
      <c r="Q720" s="212"/>
      <c r="R720" s="212"/>
      <c r="S720" s="212"/>
      <c r="T720" s="212"/>
      <c r="U720" s="212"/>
      <c r="V720" s="212"/>
      <c r="W720" s="212"/>
      <c r="X720" s="212"/>
      <c r="Y720" s="212"/>
      <c r="Z720" s="212"/>
      <c r="AA720" s="218"/>
      <c r="AB720" s="212"/>
      <c r="AC720" s="212"/>
      <c r="AD720" s="212"/>
      <c r="AE720" s="212"/>
      <c r="AF720" s="216"/>
    </row>
    <row r="721" spans="2:32" x14ac:dyDescent="0.3">
      <c r="B721" s="352">
        <v>9267.14</v>
      </c>
      <c r="C721" s="212">
        <v>30</v>
      </c>
      <c r="D721" s="212">
        <v>2800</v>
      </c>
      <c r="E721" s="353">
        <v>302.39234400126315</v>
      </c>
      <c r="F721" s="212">
        <v>50</v>
      </c>
      <c r="G721" s="212" t="s">
        <v>461</v>
      </c>
      <c r="H721" s="354">
        <v>8331.0074902795204</v>
      </c>
      <c r="J721" s="218"/>
      <c r="K721" s="212"/>
      <c r="L721" s="212"/>
      <c r="M721" s="212"/>
      <c r="N721" s="212"/>
      <c r="O721" s="212"/>
      <c r="P721" s="212"/>
      <c r="Q721" s="212"/>
      <c r="R721" s="212"/>
      <c r="S721" s="212"/>
      <c r="T721" s="212"/>
      <c r="U721" s="212"/>
      <c r="V721" s="212"/>
      <c r="W721" s="212"/>
      <c r="X721" s="212"/>
      <c r="Y721" s="212"/>
      <c r="Z721" s="212"/>
      <c r="AA721" s="218"/>
      <c r="AB721" s="212"/>
      <c r="AC721" s="212"/>
      <c r="AD721" s="212"/>
      <c r="AE721" s="212"/>
      <c r="AF721" s="216"/>
    </row>
    <row r="722" spans="2:32" x14ac:dyDescent="0.3">
      <c r="B722" s="352">
        <v>3774.82</v>
      </c>
      <c r="C722" s="212">
        <v>22</v>
      </c>
      <c r="D722" s="212">
        <v>875</v>
      </c>
      <c r="E722" s="353">
        <v>119.27677661501551</v>
      </c>
      <c r="F722" s="212">
        <v>40</v>
      </c>
      <c r="G722" s="212" t="s">
        <v>469</v>
      </c>
      <c r="H722" s="354">
        <v>3388.0087122218238</v>
      </c>
      <c r="J722" s="218"/>
      <c r="K722" s="212"/>
      <c r="L722" s="212"/>
      <c r="M722" s="212"/>
      <c r="N722" s="212"/>
      <c r="O722" s="212"/>
      <c r="P722" s="212"/>
      <c r="Q722" s="212"/>
      <c r="R722" s="212"/>
      <c r="S722" s="212"/>
      <c r="T722" s="212"/>
      <c r="U722" s="212"/>
      <c r="V722" s="212"/>
      <c r="W722" s="212"/>
      <c r="X722" s="212"/>
      <c r="Y722" s="212"/>
      <c r="Z722" s="212"/>
      <c r="AA722" s="218"/>
      <c r="AB722" s="212"/>
      <c r="AC722" s="212"/>
      <c r="AD722" s="212"/>
      <c r="AE722" s="212"/>
      <c r="AF722" s="216"/>
    </row>
    <row r="723" spans="2:32" x14ac:dyDescent="0.3">
      <c r="B723" s="352">
        <v>3205.57</v>
      </c>
      <c r="C723" s="212">
        <v>26</v>
      </c>
      <c r="D723" s="212">
        <v>1097.55555</v>
      </c>
      <c r="E723" s="353">
        <v>75.835118645484073</v>
      </c>
      <c r="F723" s="212">
        <v>50</v>
      </c>
      <c r="G723" s="212" t="s">
        <v>461</v>
      </c>
      <c r="H723" s="354">
        <v>2053.2953255553853</v>
      </c>
      <c r="J723" s="218"/>
      <c r="K723" s="212"/>
      <c r="L723" s="212"/>
      <c r="M723" s="212"/>
      <c r="N723" s="212"/>
      <c r="O723" s="212"/>
      <c r="P723" s="212"/>
      <c r="Q723" s="212"/>
      <c r="R723" s="212"/>
      <c r="S723" s="212"/>
      <c r="T723" s="212"/>
      <c r="U723" s="212"/>
      <c r="V723" s="212"/>
      <c r="W723" s="212"/>
      <c r="X723" s="212"/>
      <c r="Y723" s="212"/>
      <c r="Z723" s="212"/>
      <c r="AA723" s="218"/>
      <c r="AB723" s="212"/>
      <c r="AC723" s="212"/>
      <c r="AD723" s="212"/>
      <c r="AE723" s="212"/>
      <c r="AF723" s="216"/>
    </row>
    <row r="724" spans="2:32" x14ac:dyDescent="0.3">
      <c r="B724" s="352">
        <v>2855.01</v>
      </c>
      <c r="C724" s="212">
        <v>26</v>
      </c>
      <c r="D724" s="212">
        <v>1050</v>
      </c>
      <c r="E724" s="353">
        <v>67.487885557269266</v>
      </c>
      <c r="F724" s="212">
        <v>50</v>
      </c>
      <c r="G724" s="212" t="s">
        <v>461</v>
      </c>
      <c r="H724" s="354">
        <v>1697.8210635733926</v>
      </c>
      <c r="J724" s="218"/>
      <c r="K724" s="212"/>
      <c r="L724" s="212"/>
      <c r="M724" s="212"/>
      <c r="N724" s="212"/>
      <c r="O724" s="212"/>
      <c r="P724" s="212"/>
      <c r="Q724" s="212"/>
      <c r="R724" s="212"/>
      <c r="S724" s="212"/>
      <c r="T724" s="212"/>
      <c r="U724" s="212"/>
      <c r="V724" s="212"/>
      <c r="W724" s="212"/>
      <c r="X724" s="212"/>
      <c r="Y724" s="212"/>
      <c r="Z724" s="212"/>
      <c r="AA724" s="218"/>
      <c r="AB724" s="212"/>
      <c r="AC724" s="212"/>
      <c r="AD724" s="212"/>
      <c r="AE724" s="212"/>
      <c r="AF724" s="216"/>
    </row>
    <row r="725" spans="2:32" x14ac:dyDescent="0.3">
      <c r="B725" s="352">
        <v>15154.19</v>
      </c>
      <c r="C725" s="212">
        <v>38</v>
      </c>
      <c r="D725" s="212">
        <v>2800</v>
      </c>
      <c r="E725" s="353">
        <v>311.5730415151221</v>
      </c>
      <c r="F725" s="212">
        <v>27</v>
      </c>
      <c r="G725" s="212" t="s">
        <v>461</v>
      </c>
      <c r="H725" s="354">
        <v>14373.030148931935</v>
      </c>
      <c r="J725" s="218"/>
      <c r="K725" s="212"/>
      <c r="L725" s="212"/>
      <c r="M725" s="212"/>
      <c r="N725" s="212"/>
      <c r="O725" s="212"/>
      <c r="P725" s="212"/>
      <c r="Q725" s="212"/>
      <c r="R725" s="212"/>
      <c r="S725" s="212"/>
      <c r="T725" s="212"/>
      <c r="U725" s="212"/>
      <c r="V725" s="212"/>
      <c r="W725" s="212"/>
      <c r="X725" s="212"/>
      <c r="Y725" s="212"/>
      <c r="Z725" s="212"/>
      <c r="AA725" s="218"/>
      <c r="AB725" s="212"/>
      <c r="AC725" s="212"/>
      <c r="AD725" s="212"/>
      <c r="AE725" s="212"/>
      <c r="AF725" s="216"/>
    </row>
    <row r="726" spans="2:32" x14ac:dyDescent="0.3">
      <c r="B726" s="352">
        <v>13698.62</v>
      </c>
      <c r="C726" s="212">
        <v>29</v>
      </c>
      <c r="D726" s="212">
        <v>2688.41615</v>
      </c>
      <c r="E726" s="353">
        <v>190.07431793269853</v>
      </c>
      <c r="F726" s="212">
        <v>50</v>
      </c>
      <c r="G726" s="212" t="s">
        <v>461</v>
      </c>
      <c r="H726" s="354">
        <v>12505.687200319557</v>
      </c>
      <c r="J726" s="218"/>
      <c r="K726" s="212"/>
      <c r="L726" s="212"/>
      <c r="M726" s="212"/>
      <c r="N726" s="212"/>
      <c r="O726" s="212"/>
      <c r="P726" s="212"/>
      <c r="Q726" s="212"/>
      <c r="R726" s="212"/>
      <c r="S726" s="212"/>
      <c r="T726" s="212"/>
      <c r="U726" s="212"/>
      <c r="V726" s="212"/>
      <c r="W726" s="212"/>
      <c r="X726" s="212"/>
      <c r="Y726" s="212"/>
      <c r="Z726" s="212"/>
      <c r="AA726" s="218"/>
      <c r="AB726" s="212"/>
      <c r="AC726" s="212"/>
      <c r="AD726" s="212"/>
      <c r="AE726" s="212"/>
      <c r="AF726" s="216"/>
    </row>
    <row r="727" spans="2:32" x14ac:dyDescent="0.3">
      <c r="B727" s="352">
        <v>10473.77</v>
      </c>
      <c r="C727" s="212">
        <v>33</v>
      </c>
      <c r="D727" s="212">
        <v>2902.4663500000001</v>
      </c>
      <c r="E727" s="353">
        <v>221.89916479098082</v>
      </c>
      <c r="F727" s="212">
        <v>32</v>
      </c>
      <c r="G727" s="212" t="s">
        <v>461</v>
      </c>
      <c r="H727" s="354">
        <v>9525.9945026785845</v>
      </c>
      <c r="J727" s="218"/>
      <c r="K727" s="212"/>
      <c r="L727" s="212"/>
      <c r="M727" s="212"/>
      <c r="N727" s="212"/>
      <c r="O727" s="212"/>
      <c r="P727" s="212"/>
      <c r="Q727" s="212"/>
      <c r="R727" s="212"/>
      <c r="S727" s="212"/>
      <c r="T727" s="212"/>
      <c r="U727" s="212"/>
      <c r="V727" s="212"/>
      <c r="W727" s="212"/>
      <c r="X727" s="212"/>
      <c r="Y727" s="212"/>
      <c r="Z727" s="212"/>
      <c r="AA727" s="218"/>
      <c r="AB727" s="212"/>
      <c r="AC727" s="212"/>
      <c r="AD727" s="212"/>
      <c r="AE727" s="212"/>
      <c r="AF727" s="216"/>
    </row>
    <row r="728" spans="2:32" x14ac:dyDescent="0.3">
      <c r="B728" s="352">
        <v>10355.94</v>
      </c>
      <c r="C728" s="212">
        <v>42</v>
      </c>
      <c r="D728" s="212">
        <v>1050</v>
      </c>
      <c r="E728" s="353">
        <v>166.82866273431256</v>
      </c>
      <c r="F728" s="212">
        <v>43</v>
      </c>
      <c r="G728" s="212" t="s">
        <v>461</v>
      </c>
      <c r="H728" s="354">
        <v>9468.614440913927</v>
      </c>
      <c r="J728" s="218"/>
      <c r="K728" s="212"/>
      <c r="L728" s="212"/>
      <c r="M728" s="212"/>
      <c r="N728" s="212"/>
      <c r="O728" s="212"/>
      <c r="P728" s="212"/>
      <c r="Q728" s="212"/>
      <c r="R728" s="212"/>
      <c r="S728" s="212"/>
      <c r="T728" s="212"/>
      <c r="U728" s="212"/>
      <c r="V728" s="212"/>
      <c r="W728" s="212"/>
      <c r="X728" s="212"/>
      <c r="Y728" s="212"/>
      <c r="Z728" s="212"/>
      <c r="AA728" s="218"/>
      <c r="AB728" s="212"/>
      <c r="AC728" s="212"/>
      <c r="AD728" s="212"/>
      <c r="AE728" s="212"/>
      <c r="AF728" s="216"/>
    </row>
    <row r="729" spans="2:32" x14ac:dyDescent="0.3">
      <c r="B729" s="352">
        <v>37332.559999999998</v>
      </c>
      <c r="C729" s="212">
        <v>47</v>
      </c>
      <c r="D729" s="212">
        <v>2800</v>
      </c>
      <c r="E729" s="353">
        <v>983.18661409969582</v>
      </c>
      <c r="F729" s="212">
        <v>38</v>
      </c>
      <c r="G729" s="212" t="s">
        <v>461</v>
      </c>
      <c r="H729" s="354">
        <v>36447.939759936562</v>
      </c>
      <c r="J729" s="218"/>
      <c r="K729" s="212"/>
      <c r="L729" s="212"/>
      <c r="M729" s="212"/>
      <c r="N729" s="212"/>
      <c r="O729" s="212"/>
      <c r="P729" s="212"/>
      <c r="Q729" s="212"/>
      <c r="R729" s="212"/>
      <c r="S729" s="212"/>
      <c r="T729" s="212"/>
      <c r="U729" s="212"/>
      <c r="V729" s="212"/>
      <c r="W729" s="212"/>
      <c r="X729" s="212"/>
      <c r="Y729" s="212"/>
      <c r="Z729" s="212"/>
      <c r="AA729" s="218"/>
      <c r="AB729" s="212"/>
      <c r="AC729" s="212"/>
      <c r="AD729" s="212"/>
      <c r="AE729" s="212"/>
      <c r="AF729" s="216"/>
    </row>
    <row r="730" spans="2:32" x14ac:dyDescent="0.3">
      <c r="B730" s="352">
        <v>8121.95</v>
      </c>
      <c r="C730" s="212">
        <v>35</v>
      </c>
      <c r="D730" s="212">
        <v>1050</v>
      </c>
      <c r="E730" s="353">
        <v>77.077412775386549</v>
      </c>
      <c r="F730" s="212">
        <v>50</v>
      </c>
      <c r="G730" s="212" t="s">
        <v>461</v>
      </c>
      <c r="H730" s="354">
        <v>6890.5358080420592</v>
      </c>
      <c r="J730" s="218"/>
      <c r="K730" s="212"/>
      <c r="L730" s="212"/>
      <c r="M730" s="212"/>
      <c r="N730" s="212"/>
      <c r="O730" s="212"/>
      <c r="P730" s="212"/>
      <c r="Q730" s="212"/>
      <c r="R730" s="212"/>
      <c r="S730" s="212"/>
      <c r="T730" s="212"/>
      <c r="U730" s="212"/>
      <c r="V730" s="212"/>
      <c r="W730" s="212"/>
      <c r="X730" s="212"/>
      <c r="Y730" s="212"/>
      <c r="Z730" s="212"/>
      <c r="AA730" s="218"/>
      <c r="AB730" s="212"/>
      <c r="AC730" s="212"/>
      <c r="AD730" s="212"/>
      <c r="AE730" s="212"/>
      <c r="AF730" s="216"/>
    </row>
    <row r="731" spans="2:32" x14ac:dyDescent="0.3">
      <c r="B731" s="352">
        <v>9864.57</v>
      </c>
      <c r="C731" s="212">
        <v>31</v>
      </c>
      <c r="D731" s="212">
        <v>2800</v>
      </c>
      <c r="E731" s="353">
        <v>217.75930356694442</v>
      </c>
      <c r="F731" s="212">
        <v>35</v>
      </c>
      <c r="G731" s="212" t="s">
        <v>469</v>
      </c>
      <c r="H731" s="354">
        <v>9277.5407840356584</v>
      </c>
      <c r="J731" s="218"/>
      <c r="K731" s="212"/>
      <c r="L731" s="212"/>
      <c r="M731" s="212"/>
      <c r="N731" s="212"/>
      <c r="O731" s="212"/>
      <c r="P731" s="212"/>
      <c r="Q731" s="212"/>
      <c r="R731" s="212"/>
      <c r="S731" s="212"/>
      <c r="T731" s="212"/>
      <c r="U731" s="212"/>
      <c r="V731" s="212"/>
      <c r="W731" s="212"/>
      <c r="X731" s="212"/>
      <c r="Y731" s="212"/>
      <c r="Z731" s="212"/>
      <c r="AA731" s="218"/>
      <c r="AB731" s="212"/>
      <c r="AC731" s="212"/>
      <c r="AD731" s="212"/>
      <c r="AE731" s="212"/>
      <c r="AF731" s="216"/>
    </row>
    <row r="732" spans="2:32" x14ac:dyDescent="0.3">
      <c r="B732" s="352">
        <v>12865.68</v>
      </c>
      <c r="C732" s="212">
        <v>29</v>
      </c>
      <c r="D732" s="212">
        <v>2800</v>
      </c>
      <c r="E732" s="353">
        <v>197.96343293487351</v>
      </c>
      <c r="F732" s="212">
        <v>41</v>
      </c>
      <c r="G732" s="212" t="s">
        <v>469</v>
      </c>
      <c r="H732" s="354">
        <v>12108.85159388825</v>
      </c>
      <c r="J732" s="218"/>
      <c r="K732" s="212"/>
      <c r="L732" s="212"/>
      <c r="M732" s="212"/>
      <c r="N732" s="212"/>
      <c r="O732" s="212"/>
      <c r="P732" s="212"/>
      <c r="Q732" s="212"/>
      <c r="R732" s="212"/>
      <c r="S732" s="212"/>
      <c r="T732" s="212"/>
      <c r="U732" s="212"/>
      <c r="V732" s="212"/>
      <c r="W732" s="212"/>
      <c r="X732" s="212"/>
      <c r="Y732" s="212"/>
      <c r="Z732" s="212"/>
      <c r="AA732" s="218"/>
      <c r="AB732" s="212"/>
      <c r="AC732" s="212"/>
      <c r="AD732" s="212"/>
      <c r="AE732" s="212"/>
      <c r="AF732" s="216"/>
    </row>
    <row r="733" spans="2:32" x14ac:dyDescent="0.3">
      <c r="B733" s="352">
        <v>9581.3700000000008</v>
      </c>
      <c r="C733" s="212">
        <v>37</v>
      </c>
      <c r="D733" s="212">
        <v>1689.52</v>
      </c>
      <c r="E733" s="353">
        <v>135.45252411329204</v>
      </c>
      <c r="F733" s="212">
        <v>23</v>
      </c>
      <c r="G733" s="212" t="s">
        <v>461</v>
      </c>
      <c r="H733" s="354">
        <v>8707.8787169353254</v>
      </c>
      <c r="J733" s="218"/>
      <c r="K733" s="212"/>
      <c r="L733" s="212"/>
      <c r="M733" s="212"/>
      <c r="N733" s="212"/>
      <c r="O733" s="212"/>
      <c r="P733" s="212"/>
      <c r="Q733" s="212"/>
      <c r="R733" s="212"/>
      <c r="S733" s="212"/>
      <c r="T733" s="212"/>
      <c r="U733" s="212"/>
      <c r="V733" s="212"/>
      <c r="W733" s="212"/>
      <c r="X733" s="212"/>
      <c r="Y733" s="212"/>
      <c r="Z733" s="212"/>
      <c r="AA733" s="218"/>
      <c r="AB733" s="212"/>
      <c r="AC733" s="212"/>
      <c r="AD733" s="212"/>
      <c r="AE733" s="212"/>
      <c r="AF733" s="216"/>
    </row>
    <row r="734" spans="2:32" x14ac:dyDescent="0.3">
      <c r="B734" s="352">
        <v>5508.66</v>
      </c>
      <c r="C734" s="212">
        <v>29</v>
      </c>
      <c r="D734" s="212">
        <v>1925</v>
      </c>
      <c r="E734" s="353">
        <v>191.04766688620805</v>
      </c>
      <c r="F734" s="212">
        <v>41</v>
      </c>
      <c r="G734" s="212" t="s">
        <v>461</v>
      </c>
      <c r="H734" s="354">
        <v>4661.7035807600932</v>
      </c>
      <c r="J734" s="218"/>
      <c r="K734" s="212"/>
      <c r="L734" s="212"/>
      <c r="M734" s="212"/>
      <c r="N734" s="212"/>
      <c r="O734" s="212"/>
      <c r="P734" s="212"/>
      <c r="Q734" s="212"/>
      <c r="R734" s="212"/>
      <c r="S734" s="212"/>
      <c r="T734" s="212"/>
      <c r="U734" s="212"/>
      <c r="V734" s="212"/>
      <c r="W734" s="212"/>
      <c r="X734" s="212"/>
      <c r="Y734" s="212"/>
      <c r="Z734" s="212"/>
      <c r="AA734" s="218"/>
      <c r="AB734" s="212"/>
      <c r="AC734" s="212"/>
      <c r="AD734" s="212"/>
      <c r="AE734" s="212"/>
      <c r="AF734" s="216"/>
    </row>
    <row r="735" spans="2:32" x14ac:dyDescent="0.3">
      <c r="B735" s="352">
        <v>12737.87</v>
      </c>
      <c r="C735" s="212">
        <v>26</v>
      </c>
      <c r="D735" s="212">
        <v>2800</v>
      </c>
      <c r="E735" s="353">
        <v>312.56747016212114</v>
      </c>
      <c r="F735" s="212">
        <v>50</v>
      </c>
      <c r="G735" s="212" t="s">
        <v>461</v>
      </c>
      <c r="H735" s="354">
        <v>11874.934494169143</v>
      </c>
      <c r="J735" s="218"/>
      <c r="K735" s="212"/>
      <c r="L735" s="212"/>
      <c r="M735" s="212"/>
      <c r="N735" s="212"/>
      <c r="O735" s="212"/>
      <c r="P735" s="212"/>
      <c r="Q735" s="212"/>
      <c r="R735" s="212"/>
      <c r="S735" s="212"/>
      <c r="T735" s="212"/>
      <c r="U735" s="212"/>
      <c r="V735" s="212"/>
      <c r="W735" s="212"/>
      <c r="X735" s="212"/>
      <c r="Y735" s="212"/>
      <c r="Z735" s="212"/>
      <c r="AA735" s="218"/>
      <c r="AB735" s="212"/>
      <c r="AC735" s="212"/>
      <c r="AD735" s="212"/>
      <c r="AE735" s="212"/>
      <c r="AF735" s="216"/>
    </row>
    <row r="736" spans="2:32" x14ac:dyDescent="0.3">
      <c r="B736" s="352">
        <v>9472.16</v>
      </c>
      <c r="C736" s="212">
        <v>42</v>
      </c>
      <c r="D736" s="212">
        <v>1050</v>
      </c>
      <c r="E736" s="353">
        <v>166.82866273431256</v>
      </c>
      <c r="F736" s="212">
        <v>33</v>
      </c>
      <c r="G736" s="212" t="s">
        <v>461</v>
      </c>
      <c r="H736" s="354">
        <v>8578.6490601854512</v>
      </c>
      <c r="J736" s="218"/>
      <c r="K736" s="212"/>
      <c r="L736" s="212"/>
      <c r="M736" s="212"/>
      <c r="N736" s="212"/>
      <c r="O736" s="212"/>
      <c r="P736" s="212"/>
      <c r="Q736" s="212"/>
      <c r="R736" s="212"/>
      <c r="S736" s="212"/>
      <c r="T736" s="212"/>
      <c r="U736" s="212"/>
      <c r="V736" s="212"/>
      <c r="W736" s="212"/>
      <c r="X736" s="212"/>
      <c r="Y736" s="212"/>
      <c r="Z736" s="212"/>
      <c r="AA736" s="218"/>
      <c r="AB736" s="212"/>
      <c r="AC736" s="212"/>
      <c r="AD736" s="212"/>
      <c r="AE736" s="212"/>
      <c r="AF736" s="216"/>
    </row>
    <row r="737" spans="2:32" x14ac:dyDescent="0.3">
      <c r="B737" s="352">
        <v>7953.95</v>
      </c>
      <c r="C737" s="212">
        <v>31</v>
      </c>
      <c r="D737" s="212">
        <v>2800</v>
      </c>
      <c r="E737" s="353">
        <v>277.83535075095341</v>
      </c>
      <c r="F737" s="212">
        <v>29</v>
      </c>
      <c r="G737" s="212" t="s">
        <v>461</v>
      </c>
      <c r="H737" s="354">
        <v>7227.6340292134328</v>
      </c>
      <c r="J737" s="218"/>
      <c r="K737" s="212"/>
      <c r="L737" s="212"/>
      <c r="M737" s="212"/>
      <c r="N737" s="212"/>
      <c r="O737" s="212"/>
      <c r="P737" s="212"/>
      <c r="Q737" s="212"/>
      <c r="R737" s="212"/>
      <c r="S737" s="212"/>
      <c r="T737" s="212"/>
      <c r="U737" s="212"/>
      <c r="V737" s="212"/>
      <c r="W737" s="212"/>
      <c r="X737" s="212"/>
      <c r="Y737" s="212"/>
      <c r="Z737" s="212"/>
      <c r="AA737" s="218"/>
      <c r="AB737" s="212"/>
      <c r="AC737" s="212"/>
      <c r="AD737" s="212"/>
      <c r="AE737" s="212"/>
      <c r="AF737" s="216"/>
    </row>
    <row r="738" spans="2:32" x14ac:dyDescent="0.3">
      <c r="B738" s="352">
        <v>3007.59</v>
      </c>
      <c r="C738" s="212">
        <v>31</v>
      </c>
      <c r="D738" s="212">
        <v>1050</v>
      </c>
      <c r="E738" s="353">
        <v>134.32469383290908</v>
      </c>
      <c r="F738" s="212">
        <v>49</v>
      </c>
      <c r="G738" s="212" t="s">
        <v>461</v>
      </c>
      <c r="H738" s="354">
        <v>2224.8163801069277</v>
      </c>
      <c r="J738" s="218"/>
      <c r="K738" s="212"/>
      <c r="L738" s="212"/>
      <c r="M738" s="212"/>
      <c r="N738" s="212"/>
      <c r="O738" s="212"/>
      <c r="P738" s="212"/>
      <c r="Q738" s="212"/>
      <c r="R738" s="212"/>
      <c r="S738" s="212"/>
      <c r="T738" s="212"/>
      <c r="U738" s="212"/>
      <c r="V738" s="212"/>
      <c r="W738" s="212"/>
      <c r="X738" s="212"/>
      <c r="Y738" s="212"/>
      <c r="Z738" s="212"/>
      <c r="AA738" s="218"/>
      <c r="AB738" s="212"/>
      <c r="AC738" s="212"/>
      <c r="AD738" s="212"/>
      <c r="AE738" s="212"/>
      <c r="AF738" s="216"/>
    </row>
    <row r="739" spans="2:32" x14ac:dyDescent="0.3">
      <c r="B739" s="352">
        <v>5754.27</v>
      </c>
      <c r="C739" s="212">
        <v>26</v>
      </c>
      <c r="D739" s="212">
        <v>2406.3760000000002</v>
      </c>
      <c r="E739" s="353">
        <v>154.66783628167559</v>
      </c>
      <c r="F739" s="212">
        <v>39</v>
      </c>
      <c r="G739" s="212" t="s">
        <v>461</v>
      </c>
      <c r="H739" s="354">
        <v>4732.799657823798</v>
      </c>
      <c r="J739" s="218"/>
      <c r="K739" s="212"/>
      <c r="L739" s="212"/>
      <c r="M739" s="212"/>
      <c r="N739" s="212"/>
      <c r="O739" s="212"/>
      <c r="P739" s="212"/>
      <c r="Q739" s="212"/>
      <c r="R739" s="212"/>
      <c r="S739" s="212"/>
      <c r="T739" s="212"/>
      <c r="U739" s="212"/>
      <c r="V739" s="212"/>
      <c r="W739" s="212"/>
      <c r="X739" s="212"/>
      <c r="Y739" s="212"/>
      <c r="Z739" s="212"/>
      <c r="AA739" s="218"/>
      <c r="AB739" s="212"/>
      <c r="AC739" s="212"/>
      <c r="AD739" s="212"/>
      <c r="AE739" s="212"/>
      <c r="AF739" s="216"/>
    </row>
    <row r="740" spans="2:32" x14ac:dyDescent="0.3">
      <c r="B740" s="352">
        <v>6073.51</v>
      </c>
      <c r="C740" s="212">
        <v>29</v>
      </c>
      <c r="D740" s="212">
        <v>1925</v>
      </c>
      <c r="E740" s="353">
        <v>128.93717603977629</v>
      </c>
      <c r="F740" s="212">
        <v>46</v>
      </c>
      <c r="G740" s="212" t="s">
        <v>461</v>
      </c>
      <c r="H740" s="354">
        <v>4930.6246150609259</v>
      </c>
      <c r="J740" s="218"/>
      <c r="K740" s="212"/>
      <c r="L740" s="212"/>
      <c r="M740" s="212"/>
      <c r="N740" s="212"/>
      <c r="O740" s="212"/>
      <c r="P740" s="212"/>
      <c r="Q740" s="212"/>
      <c r="R740" s="212"/>
      <c r="S740" s="212"/>
      <c r="T740" s="212"/>
      <c r="U740" s="212"/>
      <c r="V740" s="212"/>
      <c r="W740" s="212"/>
      <c r="X740" s="212"/>
      <c r="Y740" s="212"/>
      <c r="Z740" s="212"/>
      <c r="AA740" s="218"/>
      <c r="AB740" s="212"/>
      <c r="AC740" s="212"/>
      <c r="AD740" s="212"/>
      <c r="AE740" s="212"/>
      <c r="AF740" s="216"/>
    </row>
    <row r="741" spans="2:32" x14ac:dyDescent="0.3">
      <c r="B741" s="352">
        <v>17572.28</v>
      </c>
      <c r="C741" s="212">
        <v>35</v>
      </c>
      <c r="D741" s="212">
        <v>3015.0652</v>
      </c>
      <c r="E741" s="353">
        <v>281.60426337593117</v>
      </c>
      <c r="F741" s="212">
        <v>50</v>
      </c>
      <c r="G741" s="212" t="s">
        <v>461</v>
      </c>
      <c r="H741" s="354">
        <v>16499.407544044116</v>
      </c>
      <c r="J741" s="218"/>
      <c r="K741" s="212"/>
      <c r="L741" s="212"/>
      <c r="M741" s="212"/>
      <c r="N741" s="212"/>
      <c r="O741" s="212"/>
      <c r="P741" s="212"/>
      <c r="Q741" s="212"/>
      <c r="R741" s="212"/>
      <c r="S741" s="212"/>
      <c r="T741" s="212"/>
      <c r="U741" s="212"/>
      <c r="V741" s="212"/>
      <c r="W741" s="212"/>
      <c r="X741" s="212"/>
      <c r="Y741" s="212"/>
      <c r="Z741" s="212"/>
      <c r="AA741" s="218"/>
      <c r="AB741" s="212"/>
      <c r="AC741" s="212"/>
      <c r="AD741" s="212"/>
      <c r="AE741" s="212"/>
      <c r="AF741" s="216"/>
    </row>
    <row r="742" spans="2:32" x14ac:dyDescent="0.3">
      <c r="B742" s="352">
        <v>4102.95</v>
      </c>
      <c r="C742" s="212">
        <v>27</v>
      </c>
      <c r="D742" s="212">
        <v>1050</v>
      </c>
      <c r="E742" s="353">
        <v>102.77098303518515</v>
      </c>
      <c r="F742" s="212">
        <v>48</v>
      </c>
      <c r="G742" s="212" t="s">
        <v>461</v>
      </c>
      <c r="H742" s="354">
        <v>3197.6594168642323</v>
      </c>
      <c r="J742" s="218"/>
      <c r="K742" s="212"/>
      <c r="L742" s="212"/>
      <c r="M742" s="212"/>
      <c r="N742" s="212"/>
      <c r="O742" s="212"/>
      <c r="P742" s="212"/>
      <c r="Q742" s="212"/>
      <c r="R742" s="212"/>
      <c r="S742" s="212"/>
      <c r="T742" s="212"/>
      <c r="U742" s="212"/>
      <c r="V742" s="212"/>
      <c r="W742" s="212"/>
      <c r="X742" s="212"/>
      <c r="Y742" s="212"/>
      <c r="Z742" s="212"/>
      <c r="AA742" s="218"/>
      <c r="AB742" s="212"/>
      <c r="AC742" s="212"/>
      <c r="AD742" s="212"/>
      <c r="AE742" s="212"/>
      <c r="AF742" s="216"/>
    </row>
    <row r="743" spans="2:32" x14ac:dyDescent="0.3">
      <c r="B743" s="352">
        <v>6132.54</v>
      </c>
      <c r="C743" s="212">
        <v>25</v>
      </c>
      <c r="D743" s="212">
        <v>2800</v>
      </c>
      <c r="E743" s="353">
        <v>243.17642226839558</v>
      </c>
      <c r="F743" s="212">
        <v>40</v>
      </c>
      <c r="G743" s="212" t="s">
        <v>469</v>
      </c>
      <c r="H743" s="354">
        <v>5450.2695655329935</v>
      </c>
      <c r="J743" s="218"/>
      <c r="K743" s="212"/>
      <c r="L743" s="212"/>
      <c r="M743" s="212"/>
      <c r="N743" s="212"/>
      <c r="O743" s="212"/>
      <c r="P743" s="212"/>
      <c r="Q743" s="212"/>
      <c r="R743" s="212"/>
      <c r="S743" s="212"/>
      <c r="T743" s="212"/>
      <c r="U743" s="212"/>
      <c r="V743" s="212"/>
      <c r="W743" s="212"/>
      <c r="X743" s="212"/>
      <c r="Y743" s="212"/>
      <c r="Z743" s="212"/>
      <c r="AA743" s="218"/>
      <c r="AB743" s="212"/>
      <c r="AC743" s="212"/>
      <c r="AD743" s="212"/>
      <c r="AE743" s="212"/>
      <c r="AF743" s="216"/>
    </row>
    <row r="744" spans="2:32" x14ac:dyDescent="0.3">
      <c r="B744" s="352">
        <v>4163.3100000000004</v>
      </c>
      <c r="C744" s="212">
        <v>30</v>
      </c>
      <c r="D744" s="212">
        <v>1050</v>
      </c>
      <c r="E744" s="353">
        <v>79.315536766366108</v>
      </c>
      <c r="F744" s="212">
        <v>50</v>
      </c>
      <c r="G744" s="212" t="s">
        <v>469</v>
      </c>
      <c r="H744" s="354">
        <v>3325.9654867348936</v>
      </c>
      <c r="J744" s="218"/>
      <c r="K744" s="212"/>
      <c r="L744" s="212"/>
      <c r="M744" s="212"/>
      <c r="N744" s="212"/>
      <c r="O744" s="212"/>
      <c r="P744" s="212"/>
      <c r="Q744" s="212"/>
      <c r="R744" s="212"/>
      <c r="S744" s="212"/>
      <c r="T744" s="212"/>
      <c r="U744" s="212"/>
      <c r="V744" s="212"/>
      <c r="W744" s="212"/>
      <c r="X744" s="212"/>
      <c r="Y744" s="212"/>
      <c r="Z744" s="212"/>
      <c r="AA744" s="218"/>
      <c r="AB744" s="212"/>
      <c r="AC744" s="212"/>
      <c r="AD744" s="212"/>
      <c r="AE744" s="212"/>
      <c r="AF744" s="216"/>
    </row>
    <row r="745" spans="2:32" x14ac:dyDescent="0.3">
      <c r="B745" s="352">
        <v>6546.54</v>
      </c>
      <c r="C745" s="212">
        <v>27</v>
      </c>
      <c r="D745" s="212">
        <v>2800</v>
      </c>
      <c r="E745" s="353">
        <v>227.88123512559491</v>
      </c>
      <c r="F745" s="212">
        <v>43</v>
      </c>
      <c r="G745" s="212" t="s">
        <v>461</v>
      </c>
      <c r="H745" s="354">
        <v>5588.0508992601008</v>
      </c>
      <c r="J745" s="218"/>
      <c r="K745" s="212"/>
      <c r="L745" s="212"/>
      <c r="M745" s="212"/>
      <c r="N745" s="212"/>
      <c r="O745" s="212"/>
      <c r="P745" s="212"/>
      <c r="Q745" s="212"/>
      <c r="R745" s="212"/>
      <c r="S745" s="212"/>
      <c r="T745" s="212"/>
      <c r="U745" s="212"/>
      <c r="V745" s="212"/>
      <c r="W745" s="212"/>
      <c r="X745" s="212"/>
      <c r="Y745" s="212"/>
      <c r="Z745" s="212"/>
      <c r="AA745" s="218"/>
      <c r="AB745" s="212"/>
      <c r="AC745" s="212"/>
      <c r="AD745" s="212"/>
      <c r="AE745" s="212"/>
      <c r="AF745" s="216"/>
    </row>
    <row r="746" spans="2:32" x14ac:dyDescent="0.3">
      <c r="B746" s="352">
        <v>2660.08</v>
      </c>
      <c r="C746" s="212">
        <v>25</v>
      </c>
      <c r="D746" s="212">
        <v>1050</v>
      </c>
      <c r="E746" s="353">
        <v>66.777509877745302</v>
      </c>
      <c r="F746" s="212">
        <v>50</v>
      </c>
      <c r="G746" s="212" t="s">
        <v>461</v>
      </c>
      <c r="H746" s="354">
        <v>1489.3677510450448</v>
      </c>
      <c r="J746" s="218"/>
      <c r="K746" s="212"/>
      <c r="L746" s="212"/>
      <c r="M746" s="212"/>
      <c r="N746" s="212"/>
      <c r="O746" s="212"/>
      <c r="P746" s="212"/>
      <c r="Q746" s="212"/>
      <c r="R746" s="212"/>
      <c r="S746" s="212"/>
      <c r="T746" s="212"/>
      <c r="U746" s="212"/>
      <c r="V746" s="212"/>
      <c r="W746" s="212"/>
      <c r="X746" s="212"/>
      <c r="Y746" s="212"/>
      <c r="Z746" s="212"/>
      <c r="AA746" s="218"/>
      <c r="AB746" s="212"/>
      <c r="AC746" s="212"/>
      <c r="AD746" s="212"/>
      <c r="AE746" s="212"/>
      <c r="AF746" s="216"/>
    </row>
    <row r="747" spans="2:32" x14ac:dyDescent="0.3">
      <c r="B747" s="352">
        <v>17620.900000000001</v>
      </c>
      <c r="C747" s="212">
        <v>33</v>
      </c>
      <c r="D747" s="212">
        <v>2800</v>
      </c>
      <c r="E747" s="353">
        <v>224.01497122794262</v>
      </c>
      <c r="F747" s="212">
        <v>42</v>
      </c>
      <c r="G747" s="212" t="s">
        <v>461</v>
      </c>
      <c r="H747" s="354">
        <v>16529.809896527331</v>
      </c>
      <c r="J747" s="218"/>
      <c r="K747" s="212"/>
      <c r="L747" s="212"/>
      <c r="M747" s="212"/>
      <c r="N747" s="212"/>
      <c r="O747" s="212"/>
      <c r="P747" s="212"/>
      <c r="Q747" s="212"/>
      <c r="R747" s="212"/>
      <c r="S747" s="212"/>
      <c r="T747" s="212"/>
      <c r="U747" s="212"/>
      <c r="V747" s="212"/>
      <c r="W747" s="212"/>
      <c r="X747" s="212"/>
      <c r="Y747" s="212"/>
      <c r="Z747" s="212"/>
      <c r="AA747" s="218"/>
      <c r="AB747" s="212"/>
      <c r="AC747" s="212"/>
      <c r="AD747" s="212"/>
      <c r="AE747" s="212"/>
      <c r="AF747" s="216"/>
    </row>
    <row r="748" spans="2:32" x14ac:dyDescent="0.3">
      <c r="B748" s="352">
        <v>4346.8</v>
      </c>
      <c r="C748" s="212">
        <v>27</v>
      </c>
      <c r="D748" s="212">
        <v>1050</v>
      </c>
      <c r="E748" s="353">
        <v>66.06706052261903</v>
      </c>
      <c r="F748" s="212">
        <v>50</v>
      </c>
      <c r="G748" s="212" t="s">
        <v>461</v>
      </c>
      <c r="H748" s="354">
        <v>3067.4163812398187</v>
      </c>
      <c r="J748" s="218"/>
      <c r="K748" s="212"/>
      <c r="L748" s="212"/>
      <c r="M748" s="212"/>
      <c r="N748" s="212"/>
      <c r="O748" s="212"/>
      <c r="P748" s="212"/>
      <c r="Q748" s="212"/>
      <c r="R748" s="212"/>
      <c r="S748" s="212"/>
      <c r="T748" s="212"/>
      <c r="U748" s="212"/>
      <c r="V748" s="212"/>
      <c r="W748" s="212"/>
      <c r="X748" s="212"/>
      <c r="Y748" s="212"/>
      <c r="Z748" s="212"/>
      <c r="AA748" s="218"/>
      <c r="AB748" s="212"/>
      <c r="AC748" s="212"/>
      <c r="AD748" s="212"/>
      <c r="AE748" s="212"/>
      <c r="AF748" s="216"/>
    </row>
    <row r="749" spans="2:32" x14ac:dyDescent="0.3">
      <c r="B749" s="352">
        <v>4616.68</v>
      </c>
      <c r="C749" s="212">
        <v>28</v>
      </c>
      <c r="D749" s="212">
        <v>1050</v>
      </c>
      <c r="E749" s="353">
        <v>73.454905892383138</v>
      </c>
      <c r="F749" s="212">
        <v>42</v>
      </c>
      <c r="G749" s="212" t="s">
        <v>461</v>
      </c>
      <c r="H749" s="354">
        <v>3579.7097728961803</v>
      </c>
      <c r="J749" s="218"/>
      <c r="K749" s="212"/>
      <c r="L749" s="212"/>
      <c r="M749" s="212"/>
      <c r="N749" s="212"/>
      <c r="O749" s="212"/>
      <c r="P749" s="212"/>
      <c r="Q749" s="212"/>
      <c r="R749" s="212"/>
      <c r="S749" s="212"/>
      <c r="T749" s="212"/>
      <c r="U749" s="212"/>
      <c r="V749" s="212"/>
      <c r="W749" s="212"/>
      <c r="X749" s="212"/>
      <c r="Y749" s="212"/>
      <c r="Z749" s="212"/>
      <c r="AA749" s="218"/>
      <c r="AB749" s="212"/>
      <c r="AC749" s="212"/>
      <c r="AD749" s="212"/>
      <c r="AE749" s="212"/>
      <c r="AF749" s="216"/>
    </row>
    <row r="750" spans="2:32" x14ac:dyDescent="0.3">
      <c r="B750" s="352">
        <v>3666.57</v>
      </c>
      <c r="C750" s="212">
        <v>25</v>
      </c>
      <c r="D750" s="212">
        <v>1050</v>
      </c>
      <c r="E750" s="353">
        <v>64.291113233361159</v>
      </c>
      <c r="F750" s="212">
        <v>50</v>
      </c>
      <c r="G750" s="212" t="s">
        <v>461</v>
      </c>
      <c r="H750" s="354">
        <v>2424.4937999116992</v>
      </c>
      <c r="J750" s="218"/>
      <c r="K750" s="212"/>
      <c r="L750" s="212"/>
      <c r="M750" s="212"/>
      <c r="N750" s="212"/>
      <c r="O750" s="212"/>
      <c r="P750" s="212"/>
      <c r="Q750" s="212"/>
      <c r="R750" s="212"/>
      <c r="S750" s="212"/>
      <c r="T750" s="212"/>
      <c r="U750" s="212"/>
      <c r="V750" s="212"/>
      <c r="W750" s="212"/>
      <c r="X750" s="212"/>
      <c r="Y750" s="212"/>
      <c r="Z750" s="212"/>
      <c r="AA750" s="218"/>
      <c r="AB750" s="212"/>
      <c r="AC750" s="212"/>
      <c r="AD750" s="212"/>
      <c r="AE750" s="212"/>
      <c r="AF750" s="216"/>
    </row>
    <row r="751" spans="2:32" x14ac:dyDescent="0.3">
      <c r="B751" s="352">
        <v>39775.31</v>
      </c>
      <c r="C751" s="212">
        <v>44</v>
      </c>
      <c r="D751" s="212">
        <v>2800</v>
      </c>
      <c r="E751" s="353">
        <v>405.27800629237794</v>
      </c>
      <c r="F751" s="212">
        <v>31</v>
      </c>
      <c r="G751" s="212" t="s">
        <v>461</v>
      </c>
      <c r="H751" s="354">
        <v>38778.615910267217</v>
      </c>
      <c r="J751" s="218"/>
      <c r="K751" s="212"/>
      <c r="L751" s="212"/>
      <c r="M751" s="212"/>
      <c r="N751" s="212"/>
      <c r="O751" s="212"/>
      <c r="P751" s="212"/>
      <c r="Q751" s="212"/>
      <c r="R751" s="212"/>
      <c r="S751" s="212"/>
      <c r="T751" s="212"/>
      <c r="U751" s="212"/>
      <c r="V751" s="212"/>
      <c r="W751" s="212"/>
      <c r="X751" s="212"/>
      <c r="Y751" s="212"/>
      <c r="Z751" s="212"/>
      <c r="AA751" s="218"/>
      <c r="AB751" s="212"/>
      <c r="AC751" s="212"/>
      <c r="AD751" s="212"/>
      <c r="AE751" s="212"/>
      <c r="AF751" s="216"/>
    </row>
    <row r="752" spans="2:32" x14ac:dyDescent="0.3">
      <c r="B752" s="352">
        <v>10172.49</v>
      </c>
      <c r="C752" s="212">
        <v>55</v>
      </c>
      <c r="D752" s="212">
        <v>1050</v>
      </c>
      <c r="E752" s="353">
        <v>554.3275948599786</v>
      </c>
      <c r="F752" s="212">
        <v>10</v>
      </c>
      <c r="G752" s="212" t="s">
        <v>461</v>
      </c>
      <c r="H752" s="354">
        <v>9114.2204511757354</v>
      </c>
      <c r="J752" s="218"/>
      <c r="K752" s="212"/>
      <c r="L752" s="212"/>
      <c r="M752" s="212"/>
      <c r="N752" s="212"/>
      <c r="O752" s="212"/>
      <c r="P752" s="212"/>
      <c r="Q752" s="212"/>
      <c r="R752" s="212"/>
      <c r="S752" s="212"/>
      <c r="T752" s="212"/>
      <c r="U752" s="212"/>
      <c r="V752" s="212"/>
      <c r="W752" s="212"/>
      <c r="X752" s="212"/>
      <c r="Y752" s="212"/>
      <c r="Z752" s="212"/>
      <c r="AA752" s="218"/>
      <c r="AB752" s="212"/>
      <c r="AC752" s="212"/>
      <c r="AD752" s="212"/>
      <c r="AE752" s="212"/>
      <c r="AF752" s="216"/>
    </row>
    <row r="753" spans="2:32" x14ac:dyDescent="0.3">
      <c r="B753" s="352">
        <v>6835.49</v>
      </c>
      <c r="C753" s="212">
        <v>27</v>
      </c>
      <c r="D753" s="212">
        <v>2800</v>
      </c>
      <c r="E753" s="353">
        <v>284.42433673476501</v>
      </c>
      <c r="F753" s="212">
        <v>48</v>
      </c>
      <c r="G753" s="212" t="s">
        <v>461</v>
      </c>
      <c r="H753" s="354">
        <v>5937.8802483375939</v>
      </c>
      <c r="J753" s="218"/>
      <c r="K753" s="212"/>
      <c r="L753" s="212"/>
      <c r="M753" s="212"/>
      <c r="N753" s="212"/>
      <c r="O753" s="212"/>
      <c r="P753" s="212"/>
      <c r="Q753" s="212"/>
      <c r="R753" s="212"/>
      <c r="S753" s="212"/>
      <c r="T753" s="212"/>
      <c r="U753" s="212"/>
      <c r="V753" s="212"/>
      <c r="W753" s="212"/>
      <c r="X753" s="212"/>
      <c r="Y753" s="212"/>
      <c r="Z753" s="212"/>
      <c r="AA753" s="218"/>
      <c r="AB753" s="212"/>
      <c r="AC753" s="212"/>
      <c r="AD753" s="212"/>
      <c r="AE753" s="212"/>
      <c r="AF753" s="216"/>
    </row>
    <row r="754" spans="2:32" x14ac:dyDescent="0.3">
      <c r="B754" s="352">
        <v>4465.3599999999997</v>
      </c>
      <c r="C754" s="212">
        <v>29</v>
      </c>
      <c r="D754" s="212">
        <v>1050</v>
      </c>
      <c r="E754" s="353">
        <v>67.487778092444898</v>
      </c>
      <c r="F754" s="212">
        <v>41</v>
      </c>
      <c r="G754" s="212" t="s">
        <v>461</v>
      </c>
      <c r="H754" s="354">
        <v>3401.4846915359985</v>
      </c>
      <c r="J754" s="218"/>
      <c r="K754" s="212"/>
      <c r="L754" s="212"/>
      <c r="M754" s="212"/>
      <c r="N754" s="212"/>
      <c r="O754" s="212"/>
      <c r="P754" s="212"/>
      <c r="Q754" s="212"/>
      <c r="R754" s="212"/>
      <c r="S754" s="212"/>
      <c r="T754" s="212"/>
      <c r="U754" s="212"/>
      <c r="V754" s="212"/>
      <c r="W754" s="212"/>
      <c r="X754" s="212"/>
      <c r="Y754" s="212"/>
      <c r="Z754" s="212"/>
      <c r="AA754" s="218"/>
      <c r="AB754" s="212"/>
      <c r="AC754" s="212"/>
      <c r="AD754" s="212"/>
      <c r="AE754" s="212"/>
      <c r="AF754" s="216"/>
    </row>
    <row r="755" spans="2:32" x14ac:dyDescent="0.3">
      <c r="B755" s="352">
        <v>10414.4</v>
      </c>
      <c r="C755" s="212">
        <v>30</v>
      </c>
      <c r="D755" s="212">
        <v>2800</v>
      </c>
      <c r="E755" s="353">
        <v>211.50809804364295</v>
      </c>
      <c r="F755" s="212">
        <v>45</v>
      </c>
      <c r="G755" s="212" t="s">
        <v>461</v>
      </c>
      <c r="H755" s="354">
        <v>9387.2513958659583</v>
      </c>
      <c r="J755" s="218"/>
      <c r="K755" s="212"/>
      <c r="L755" s="212"/>
      <c r="M755" s="212"/>
      <c r="N755" s="212"/>
      <c r="O755" s="212"/>
      <c r="P755" s="212"/>
      <c r="Q755" s="212"/>
      <c r="R755" s="212"/>
      <c r="S755" s="212"/>
      <c r="T755" s="212"/>
      <c r="U755" s="212"/>
      <c r="V755" s="212"/>
      <c r="W755" s="212"/>
      <c r="X755" s="212"/>
      <c r="Y755" s="212"/>
      <c r="Z755" s="212"/>
      <c r="AA755" s="218"/>
      <c r="AB755" s="212"/>
      <c r="AC755" s="212"/>
      <c r="AD755" s="212"/>
      <c r="AE755" s="212"/>
      <c r="AF755" s="216"/>
    </row>
    <row r="756" spans="2:32" x14ac:dyDescent="0.3">
      <c r="B756" s="352">
        <v>3641.52</v>
      </c>
      <c r="C756" s="212">
        <v>25</v>
      </c>
      <c r="D756" s="212">
        <v>1050</v>
      </c>
      <c r="E756" s="353">
        <v>64.291113233361159</v>
      </c>
      <c r="F756" s="212">
        <v>50</v>
      </c>
      <c r="G756" s="212" t="s">
        <v>461</v>
      </c>
      <c r="H756" s="354">
        <v>2424.4937999116992</v>
      </c>
      <c r="J756" s="218"/>
      <c r="K756" s="212"/>
      <c r="L756" s="212"/>
      <c r="M756" s="212"/>
      <c r="N756" s="212"/>
      <c r="O756" s="212"/>
      <c r="P756" s="212"/>
      <c r="Q756" s="212"/>
      <c r="R756" s="212"/>
      <c r="S756" s="212"/>
      <c r="T756" s="212"/>
      <c r="U756" s="212"/>
      <c r="V756" s="212"/>
      <c r="W756" s="212"/>
      <c r="X756" s="212"/>
      <c r="Y756" s="212"/>
      <c r="Z756" s="212"/>
      <c r="AA756" s="218"/>
      <c r="AB756" s="212"/>
      <c r="AC756" s="212"/>
      <c r="AD756" s="212"/>
      <c r="AE756" s="212"/>
      <c r="AF756" s="216"/>
    </row>
    <row r="757" spans="2:32" x14ac:dyDescent="0.3">
      <c r="B757" s="352">
        <v>6912.85</v>
      </c>
      <c r="C757" s="212">
        <v>33</v>
      </c>
      <c r="D757" s="212">
        <v>1050</v>
      </c>
      <c r="E757" s="353">
        <v>79.315171298174988</v>
      </c>
      <c r="F757" s="212">
        <v>42</v>
      </c>
      <c r="G757" s="212" t="s">
        <v>461</v>
      </c>
      <c r="H757" s="354">
        <v>5887.8370915923924</v>
      </c>
      <c r="J757" s="218"/>
      <c r="K757" s="212"/>
      <c r="L757" s="212"/>
      <c r="M757" s="212"/>
      <c r="N757" s="212"/>
      <c r="O757" s="212"/>
      <c r="P757" s="212"/>
      <c r="Q757" s="212"/>
      <c r="R757" s="212"/>
      <c r="S757" s="212"/>
      <c r="T757" s="212"/>
      <c r="U757" s="212"/>
      <c r="V757" s="212"/>
      <c r="W757" s="212"/>
      <c r="X757" s="212"/>
      <c r="Y757" s="212"/>
      <c r="Z757" s="212"/>
      <c r="AA757" s="218"/>
      <c r="AB757" s="212"/>
      <c r="AC757" s="212"/>
      <c r="AD757" s="212"/>
      <c r="AE757" s="212"/>
      <c r="AF757" s="216"/>
    </row>
    <row r="758" spans="2:32" x14ac:dyDescent="0.3">
      <c r="B758" s="352">
        <v>15080.98</v>
      </c>
      <c r="C758" s="212">
        <v>28</v>
      </c>
      <c r="D758" s="212">
        <v>2800</v>
      </c>
      <c r="E758" s="353">
        <v>352.15659997558896</v>
      </c>
      <c r="F758" s="212">
        <v>42</v>
      </c>
      <c r="G758" s="212" t="s">
        <v>469</v>
      </c>
      <c r="H758" s="354">
        <v>14574.496830522123</v>
      </c>
      <c r="J758" s="218"/>
      <c r="K758" s="212"/>
      <c r="L758" s="212"/>
      <c r="M758" s="212"/>
      <c r="N758" s="212"/>
      <c r="O758" s="212"/>
      <c r="P758" s="212"/>
      <c r="Q758" s="212"/>
      <c r="R758" s="212"/>
      <c r="S758" s="212"/>
      <c r="T758" s="212"/>
      <c r="U758" s="212"/>
      <c r="V758" s="212"/>
      <c r="W758" s="212"/>
      <c r="X758" s="212"/>
      <c r="Y758" s="212"/>
      <c r="Z758" s="212"/>
      <c r="AA758" s="218"/>
      <c r="AB758" s="212"/>
      <c r="AC758" s="212"/>
      <c r="AD758" s="212"/>
      <c r="AE758" s="212"/>
      <c r="AF758" s="216"/>
    </row>
    <row r="759" spans="2:32" x14ac:dyDescent="0.3">
      <c r="B759" s="352">
        <v>24166.66</v>
      </c>
      <c r="C759" s="212">
        <v>37</v>
      </c>
      <c r="D759" s="212">
        <v>4550</v>
      </c>
      <c r="E759" s="353">
        <v>438.66367818625804</v>
      </c>
      <c r="F759" s="212">
        <v>34</v>
      </c>
      <c r="G759" s="212" t="s">
        <v>469</v>
      </c>
      <c r="H759" s="354">
        <v>23607.837746074216</v>
      </c>
      <c r="J759" s="218"/>
      <c r="K759" s="212"/>
      <c r="L759" s="212"/>
      <c r="M759" s="212"/>
      <c r="N759" s="212"/>
      <c r="O759" s="212"/>
      <c r="P759" s="212"/>
      <c r="Q759" s="212"/>
      <c r="R759" s="212"/>
      <c r="S759" s="212"/>
      <c r="T759" s="212"/>
      <c r="U759" s="212"/>
      <c r="V759" s="212"/>
      <c r="W759" s="212"/>
      <c r="X759" s="212"/>
      <c r="Y759" s="212"/>
      <c r="Z759" s="212"/>
      <c r="AA759" s="218"/>
      <c r="AB759" s="212"/>
      <c r="AC759" s="212"/>
      <c r="AD759" s="212"/>
      <c r="AE759" s="212"/>
      <c r="AF759" s="216"/>
    </row>
    <row r="760" spans="2:32" x14ac:dyDescent="0.3">
      <c r="B760" s="352">
        <v>8211.08</v>
      </c>
      <c r="C760" s="212">
        <v>28</v>
      </c>
      <c r="D760" s="212">
        <v>2800</v>
      </c>
      <c r="E760" s="353">
        <v>184.70351415651069</v>
      </c>
      <c r="F760" s="212">
        <v>47</v>
      </c>
      <c r="G760" s="212" t="s">
        <v>461</v>
      </c>
      <c r="H760" s="354">
        <v>7080.2116589083435</v>
      </c>
      <c r="J760" s="218"/>
      <c r="K760" s="212"/>
      <c r="L760" s="212"/>
      <c r="M760" s="212"/>
      <c r="N760" s="212"/>
      <c r="O760" s="212"/>
      <c r="P760" s="212"/>
      <c r="Q760" s="212"/>
      <c r="R760" s="212"/>
      <c r="S760" s="212"/>
      <c r="T760" s="212"/>
      <c r="U760" s="212"/>
      <c r="V760" s="212"/>
      <c r="W760" s="212"/>
      <c r="X760" s="212"/>
      <c r="Y760" s="212"/>
      <c r="Z760" s="212"/>
      <c r="AA760" s="218"/>
      <c r="AB760" s="212"/>
      <c r="AC760" s="212"/>
      <c r="AD760" s="212"/>
      <c r="AE760" s="212"/>
      <c r="AF760" s="216"/>
    </row>
    <row r="761" spans="2:32" x14ac:dyDescent="0.3">
      <c r="B761" s="352">
        <v>2914.69</v>
      </c>
      <c r="C761" s="212">
        <v>30</v>
      </c>
      <c r="D761" s="212">
        <v>1050</v>
      </c>
      <c r="E761" s="353">
        <v>72.105300507740509</v>
      </c>
      <c r="F761" s="212">
        <v>30</v>
      </c>
      <c r="G761" s="212" t="s">
        <v>469</v>
      </c>
      <c r="H761" s="354">
        <v>2349.6193658554798</v>
      </c>
      <c r="J761" s="218"/>
      <c r="K761" s="212"/>
      <c r="L761" s="212"/>
      <c r="M761" s="212"/>
      <c r="N761" s="212"/>
      <c r="O761" s="212"/>
      <c r="P761" s="212"/>
      <c r="Q761" s="212"/>
      <c r="R761" s="212"/>
      <c r="S761" s="212"/>
      <c r="T761" s="212"/>
      <c r="U761" s="212"/>
      <c r="V761" s="212"/>
      <c r="W761" s="212"/>
      <c r="X761" s="212"/>
      <c r="Y761" s="212"/>
      <c r="Z761" s="212"/>
      <c r="AA761" s="218"/>
      <c r="AB761" s="212"/>
      <c r="AC761" s="212"/>
      <c r="AD761" s="212"/>
      <c r="AE761" s="212"/>
      <c r="AF761" s="216"/>
    </row>
    <row r="762" spans="2:32" x14ac:dyDescent="0.3">
      <c r="B762" s="352">
        <v>29653.41</v>
      </c>
      <c r="C762" s="212">
        <v>33</v>
      </c>
      <c r="D762" s="212">
        <v>4550</v>
      </c>
      <c r="E762" s="353">
        <v>343.69907562542494</v>
      </c>
      <c r="F762" s="212">
        <v>42</v>
      </c>
      <c r="G762" s="212" t="s">
        <v>461</v>
      </c>
      <c r="H762" s="354">
        <v>28582.632441671969</v>
      </c>
      <c r="J762" s="218"/>
      <c r="K762" s="212"/>
      <c r="L762" s="212"/>
      <c r="M762" s="212"/>
      <c r="N762" s="212"/>
      <c r="O762" s="212"/>
      <c r="P762" s="212"/>
      <c r="Q762" s="212"/>
      <c r="R762" s="212"/>
      <c r="S762" s="212"/>
      <c r="T762" s="212"/>
      <c r="U762" s="212"/>
      <c r="V762" s="212"/>
      <c r="W762" s="212"/>
      <c r="X762" s="212"/>
      <c r="Y762" s="212"/>
      <c r="Z762" s="212"/>
      <c r="AA762" s="218"/>
      <c r="AB762" s="212"/>
      <c r="AC762" s="212"/>
      <c r="AD762" s="212"/>
      <c r="AE762" s="212"/>
      <c r="AF762" s="216"/>
    </row>
    <row r="763" spans="2:32" x14ac:dyDescent="0.3">
      <c r="B763" s="352">
        <v>9293.83</v>
      </c>
      <c r="C763" s="212">
        <v>33</v>
      </c>
      <c r="D763" s="212">
        <v>2100</v>
      </c>
      <c r="E763" s="353">
        <v>160.54906065011218</v>
      </c>
      <c r="F763" s="212">
        <v>47</v>
      </c>
      <c r="G763" s="212" t="s">
        <v>461</v>
      </c>
      <c r="H763" s="354">
        <v>8130.1700377557345</v>
      </c>
      <c r="J763" s="218"/>
      <c r="K763" s="212"/>
      <c r="L763" s="212"/>
      <c r="M763" s="212"/>
      <c r="N763" s="212"/>
      <c r="O763" s="212"/>
      <c r="P763" s="212"/>
      <c r="Q763" s="212"/>
      <c r="R763" s="212"/>
      <c r="S763" s="212"/>
      <c r="T763" s="212"/>
      <c r="U763" s="212"/>
      <c r="V763" s="212"/>
      <c r="W763" s="212"/>
      <c r="X763" s="212"/>
      <c r="Y763" s="212"/>
      <c r="Z763" s="212"/>
      <c r="AA763" s="218"/>
      <c r="AB763" s="212"/>
      <c r="AC763" s="212"/>
      <c r="AD763" s="212"/>
      <c r="AE763" s="212"/>
      <c r="AF763" s="216"/>
    </row>
    <row r="764" spans="2:32" x14ac:dyDescent="0.3">
      <c r="B764" s="352">
        <v>9752.39</v>
      </c>
      <c r="C764" s="212">
        <v>34</v>
      </c>
      <c r="D764" s="212">
        <v>2800</v>
      </c>
      <c r="E764" s="353">
        <v>224.484068770498</v>
      </c>
      <c r="F764" s="212">
        <v>26</v>
      </c>
      <c r="G764" s="212" t="s">
        <v>461</v>
      </c>
      <c r="H764" s="354">
        <v>8894.1514641255289</v>
      </c>
      <c r="J764" s="218"/>
      <c r="K764" s="212"/>
      <c r="L764" s="212"/>
      <c r="M764" s="212"/>
      <c r="N764" s="212"/>
      <c r="O764" s="212"/>
      <c r="P764" s="212"/>
      <c r="Q764" s="212"/>
      <c r="R764" s="212"/>
      <c r="S764" s="212"/>
      <c r="T764" s="212"/>
      <c r="U764" s="212"/>
      <c r="V764" s="212"/>
      <c r="W764" s="212"/>
      <c r="X764" s="212"/>
      <c r="Y764" s="212"/>
      <c r="Z764" s="212"/>
      <c r="AA764" s="218"/>
      <c r="AB764" s="212"/>
      <c r="AC764" s="212"/>
      <c r="AD764" s="212"/>
      <c r="AE764" s="212"/>
      <c r="AF764" s="216"/>
    </row>
    <row r="765" spans="2:32" x14ac:dyDescent="0.3">
      <c r="B765" s="352">
        <v>15101.19</v>
      </c>
      <c r="C765" s="212">
        <v>29</v>
      </c>
      <c r="D765" s="212">
        <v>2800</v>
      </c>
      <c r="E765" s="353">
        <v>326.7741768241645</v>
      </c>
      <c r="F765" s="212">
        <v>46</v>
      </c>
      <c r="G765" s="212" t="s">
        <v>469</v>
      </c>
      <c r="H765" s="354">
        <v>14522.931278399898</v>
      </c>
      <c r="J765" s="218"/>
      <c r="K765" s="212"/>
      <c r="L765" s="212"/>
      <c r="M765" s="212"/>
      <c r="N765" s="212"/>
      <c r="O765" s="212"/>
      <c r="P765" s="212"/>
      <c r="Q765" s="212"/>
      <c r="R765" s="212"/>
      <c r="S765" s="212"/>
      <c r="T765" s="212"/>
      <c r="U765" s="212"/>
      <c r="V765" s="212"/>
      <c r="W765" s="212"/>
      <c r="X765" s="212"/>
      <c r="Y765" s="212"/>
      <c r="Z765" s="212"/>
      <c r="AA765" s="218"/>
      <c r="AB765" s="212"/>
      <c r="AC765" s="212"/>
      <c r="AD765" s="212"/>
      <c r="AE765" s="212"/>
      <c r="AF765" s="216"/>
    </row>
    <row r="766" spans="2:32" x14ac:dyDescent="0.3">
      <c r="B766" s="352">
        <v>13587.81</v>
      </c>
      <c r="C766" s="212">
        <v>34</v>
      </c>
      <c r="D766" s="212">
        <v>2800</v>
      </c>
      <c r="E766" s="353">
        <v>246.9314070571524</v>
      </c>
      <c r="F766" s="212">
        <v>41</v>
      </c>
      <c r="G766" s="212" t="s">
        <v>461</v>
      </c>
      <c r="H766" s="354">
        <v>12619.796204926197</v>
      </c>
      <c r="J766" s="218"/>
      <c r="K766" s="212"/>
      <c r="L766" s="212"/>
      <c r="M766" s="212"/>
      <c r="N766" s="212"/>
      <c r="O766" s="212"/>
      <c r="P766" s="212"/>
      <c r="Q766" s="212"/>
      <c r="R766" s="212"/>
      <c r="S766" s="212"/>
      <c r="T766" s="212"/>
      <c r="U766" s="212"/>
      <c r="V766" s="212"/>
      <c r="W766" s="212"/>
      <c r="X766" s="212"/>
      <c r="Y766" s="212"/>
      <c r="Z766" s="212"/>
      <c r="AA766" s="218"/>
      <c r="AB766" s="212"/>
      <c r="AC766" s="212"/>
      <c r="AD766" s="212"/>
      <c r="AE766" s="212"/>
      <c r="AF766" s="216"/>
    </row>
    <row r="767" spans="2:32" x14ac:dyDescent="0.3">
      <c r="B767" s="352">
        <v>11738.16</v>
      </c>
      <c r="C767" s="212">
        <v>28</v>
      </c>
      <c r="D767" s="212">
        <v>2800</v>
      </c>
      <c r="E767" s="353">
        <v>178.07313159704623</v>
      </c>
      <c r="F767" s="212">
        <v>47</v>
      </c>
      <c r="G767" s="212" t="s">
        <v>461</v>
      </c>
      <c r="H767" s="354">
        <v>10542.686370370226</v>
      </c>
      <c r="J767" s="218"/>
      <c r="K767" s="212"/>
      <c r="L767" s="212"/>
      <c r="M767" s="212"/>
      <c r="N767" s="212"/>
      <c r="O767" s="212"/>
      <c r="P767" s="212"/>
      <c r="Q767" s="212"/>
      <c r="R767" s="212"/>
      <c r="S767" s="212"/>
      <c r="T767" s="212"/>
      <c r="U767" s="212"/>
      <c r="V767" s="212"/>
      <c r="W767" s="212"/>
      <c r="X767" s="212"/>
      <c r="Y767" s="212"/>
      <c r="Z767" s="212"/>
      <c r="AA767" s="218"/>
      <c r="AB767" s="212"/>
      <c r="AC767" s="212"/>
      <c r="AD767" s="212"/>
      <c r="AE767" s="212"/>
      <c r="AF767" s="216"/>
    </row>
    <row r="768" spans="2:32" x14ac:dyDescent="0.3">
      <c r="B768" s="352">
        <v>17618.18</v>
      </c>
      <c r="C768" s="212">
        <v>30</v>
      </c>
      <c r="D768" s="212">
        <v>2800</v>
      </c>
      <c r="E768" s="353">
        <v>367.78377892349607</v>
      </c>
      <c r="F768" s="212">
        <v>45</v>
      </c>
      <c r="G768" s="212" t="s">
        <v>461</v>
      </c>
      <c r="H768" s="354">
        <v>16876.659498505334</v>
      </c>
      <c r="J768" s="218"/>
      <c r="K768" s="212"/>
      <c r="L768" s="212"/>
      <c r="M768" s="212"/>
      <c r="N768" s="212"/>
      <c r="O768" s="212"/>
      <c r="P768" s="212"/>
      <c r="Q768" s="212"/>
      <c r="R768" s="212"/>
      <c r="S768" s="212"/>
      <c r="T768" s="212"/>
      <c r="U768" s="212"/>
      <c r="V768" s="212"/>
      <c r="W768" s="212"/>
      <c r="X768" s="212"/>
      <c r="Y768" s="212"/>
      <c r="Z768" s="212"/>
      <c r="AA768" s="218"/>
      <c r="AB768" s="212"/>
      <c r="AC768" s="212"/>
      <c r="AD768" s="212"/>
      <c r="AE768" s="212"/>
      <c r="AF768" s="216"/>
    </row>
    <row r="769" spans="2:32" x14ac:dyDescent="0.3">
      <c r="B769" s="352">
        <v>9070.58</v>
      </c>
      <c r="C769" s="212">
        <v>40</v>
      </c>
      <c r="D769" s="212">
        <v>1050</v>
      </c>
      <c r="E769" s="353">
        <v>139.48163567721519</v>
      </c>
      <c r="F769" s="212">
        <v>45</v>
      </c>
      <c r="G769" s="212" t="s">
        <v>461</v>
      </c>
      <c r="H769" s="354">
        <v>8115.8695285044796</v>
      </c>
      <c r="J769" s="218"/>
      <c r="K769" s="212"/>
      <c r="L769" s="212"/>
      <c r="M769" s="212"/>
      <c r="N769" s="212"/>
      <c r="O769" s="212"/>
      <c r="P769" s="212"/>
      <c r="Q769" s="212"/>
      <c r="R769" s="212"/>
      <c r="S769" s="212"/>
      <c r="T769" s="212"/>
      <c r="U769" s="212"/>
      <c r="V769" s="212"/>
      <c r="W769" s="212"/>
      <c r="X769" s="212"/>
      <c r="Y769" s="212"/>
      <c r="Z769" s="212"/>
      <c r="AA769" s="218"/>
      <c r="AB769" s="212"/>
      <c r="AC769" s="212"/>
      <c r="AD769" s="212"/>
      <c r="AE769" s="212"/>
      <c r="AF769" s="216"/>
    </row>
    <row r="770" spans="2:32" x14ac:dyDescent="0.3">
      <c r="B770" s="352">
        <v>12902.32</v>
      </c>
      <c r="C770" s="212">
        <v>38</v>
      </c>
      <c r="D770" s="212">
        <v>2800</v>
      </c>
      <c r="E770" s="353">
        <v>493.31584375342777</v>
      </c>
      <c r="F770" s="212">
        <v>42</v>
      </c>
      <c r="G770" s="212" t="s">
        <v>461</v>
      </c>
      <c r="H770" s="354">
        <v>12044.972064766353</v>
      </c>
      <c r="J770" s="218"/>
      <c r="K770" s="212"/>
      <c r="L770" s="212"/>
      <c r="M770" s="212"/>
      <c r="N770" s="212"/>
      <c r="O770" s="212"/>
      <c r="P770" s="212"/>
      <c r="Q770" s="212"/>
      <c r="R770" s="212"/>
      <c r="S770" s="212"/>
      <c r="T770" s="212"/>
      <c r="U770" s="212"/>
      <c r="V770" s="212"/>
      <c r="W770" s="212"/>
      <c r="X770" s="212"/>
      <c r="Y770" s="212"/>
      <c r="Z770" s="212"/>
      <c r="AA770" s="218"/>
      <c r="AB770" s="212"/>
      <c r="AC770" s="212"/>
      <c r="AD770" s="212"/>
      <c r="AE770" s="212"/>
      <c r="AF770" s="216"/>
    </row>
    <row r="771" spans="2:32" x14ac:dyDescent="0.3">
      <c r="B771" s="352">
        <v>8153.5</v>
      </c>
      <c r="C771" s="212">
        <v>34</v>
      </c>
      <c r="D771" s="212">
        <v>1050</v>
      </c>
      <c r="E771" s="353">
        <v>81.659278599596277</v>
      </c>
      <c r="F771" s="212">
        <v>50</v>
      </c>
      <c r="G771" s="212" t="s">
        <v>461</v>
      </c>
      <c r="H771" s="354">
        <v>7005.5925666550283</v>
      </c>
      <c r="J771" s="218"/>
      <c r="K771" s="212"/>
      <c r="L771" s="212"/>
      <c r="M771" s="212"/>
      <c r="N771" s="212"/>
      <c r="O771" s="212"/>
      <c r="P771" s="212"/>
      <c r="Q771" s="212"/>
      <c r="R771" s="212"/>
      <c r="S771" s="212"/>
      <c r="T771" s="212"/>
      <c r="U771" s="212"/>
      <c r="V771" s="212"/>
      <c r="W771" s="212"/>
      <c r="X771" s="212"/>
      <c r="Y771" s="212"/>
      <c r="Z771" s="212"/>
      <c r="AA771" s="218"/>
      <c r="AB771" s="212"/>
      <c r="AC771" s="212"/>
      <c r="AD771" s="212"/>
      <c r="AE771" s="212"/>
      <c r="AF771" s="216"/>
    </row>
    <row r="772" spans="2:32" x14ac:dyDescent="0.3">
      <c r="B772" s="352">
        <v>6808.34</v>
      </c>
      <c r="C772" s="212">
        <v>38</v>
      </c>
      <c r="D772" s="212">
        <v>1050</v>
      </c>
      <c r="E772" s="353">
        <v>98.067940062475103</v>
      </c>
      <c r="F772" s="212">
        <v>22</v>
      </c>
      <c r="G772" s="212" t="s">
        <v>461</v>
      </c>
      <c r="H772" s="354">
        <v>6030.6851257688159</v>
      </c>
      <c r="J772" s="218"/>
      <c r="K772" s="212"/>
      <c r="L772" s="212"/>
      <c r="M772" s="212"/>
      <c r="N772" s="212"/>
      <c r="O772" s="212"/>
      <c r="P772" s="212"/>
      <c r="Q772" s="212"/>
      <c r="R772" s="212"/>
      <c r="S772" s="212"/>
      <c r="T772" s="212"/>
      <c r="U772" s="212"/>
      <c r="V772" s="212"/>
      <c r="W772" s="212"/>
      <c r="X772" s="212"/>
      <c r="Y772" s="212"/>
      <c r="Z772" s="212"/>
      <c r="AA772" s="218"/>
      <c r="AB772" s="212"/>
      <c r="AC772" s="212"/>
      <c r="AD772" s="212"/>
      <c r="AE772" s="212"/>
      <c r="AF772" s="216"/>
    </row>
    <row r="773" spans="2:32" x14ac:dyDescent="0.3">
      <c r="B773" s="352">
        <v>5078.66</v>
      </c>
      <c r="C773" s="212">
        <v>30</v>
      </c>
      <c r="D773" s="212">
        <v>1050</v>
      </c>
      <c r="E773" s="353">
        <v>68.198116736385131</v>
      </c>
      <c r="F773" s="212">
        <v>45</v>
      </c>
      <c r="G773" s="212" t="s">
        <v>461</v>
      </c>
      <c r="H773" s="354">
        <v>3885.390603031185</v>
      </c>
      <c r="J773" s="218"/>
      <c r="K773" s="212"/>
      <c r="L773" s="212"/>
      <c r="M773" s="212"/>
      <c r="N773" s="212"/>
      <c r="O773" s="212"/>
      <c r="P773" s="212"/>
      <c r="Q773" s="212"/>
      <c r="R773" s="212"/>
      <c r="S773" s="212"/>
      <c r="T773" s="212"/>
      <c r="U773" s="212"/>
      <c r="V773" s="212"/>
      <c r="W773" s="212"/>
      <c r="X773" s="212"/>
      <c r="Y773" s="212"/>
      <c r="Z773" s="212"/>
      <c r="AA773" s="218"/>
      <c r="AB773" s="212"/>
      <c r="AC773" s="212"/>
      <c r="AD773" s="212"/>
      <c r="AE773" s="212"/>
      <c r="AF773" s="216"/>
    </row>
    <row r="774" spans="2:32" x14ac:dyDescent="0.3">
      <c r="B774" s="352">
        <v>6110.79</v>
      </c>
      <c r="C774" s="212">
        <v>29</v>
      </c>
      <c r="D774" s="212">
        <v>1750</v>
      </c>
      <c r="E774" s="353">
        <v>128.93670960889784</v>
      </c>
      <c r="F774" s="212">
        <v>46</v>
      </c>
      <c r="G774" s="212" t="s">
        <v>461</v>
      </c>
      <c r="H774" s="354">
        <v>4998.4854252688492</v>
      </c>
      <c r="J774" s="218"/>
      <c r="K774" s="212"/>
      <c r="L774" s="212"/>
      <c r="M774" s="212"/>
      <c r="N774" s="212"/>
      <c r="O774" s="212"/>
      <c r="P774" s="212"/>
      <c r="Q774" s="212"/>
      <c r="R774" s="212"/>
      <c r="S774" s="212"/>
      <c r="T774" s="212"/>
      <c r="U774" s="212"/>
      <c r="V774" s="212"/>
      <c r="W774" s="212"/>
      <c r="X774" s="212"/>
      <c r="Y774" s="212"/>
      <c r="Z774" s="212"/>
      <c r="AA774" s="218"/>
      <c r="AB774" s="212"/>
      <c r="AC774" s="212"/>
      <c r="AD774" s="212"/>
      <c r="AE774" s="212"/>
      <c r="AF774" s="216"/>
    </row>
    <row r="775" spans="2:32" x14ac:dyDescent="0.3">
      <c r="B775" s="352">
        <v>6363.49</v>
      </c>
      <c r="C775" s="212">
        <v>24</v>
      </c>
      <c r="D775" s="212">
        <v>2800</v>
      </c>
      <c r="E775" s="353">
        <v>184.41902995805162</v>
      </c>
      <c r="F775" s="212">
        <v>26</v>
      </c>
      <c r="G775" s="212" t="s">
        <v>469</v>
      </c>
      <c r="H775" s="354">
        <v>5798.2115791397637</v>
      </c>
      <c r="J775" s="218"/>
      <c r="K775" s="212"/>
      <c r="L775" s="212"/>
      <c r="M775" s="212"/>
      <c r="N775" s="212"/>
      <c r="O775" s="212"/>
      <c r="P775" s="212"/>
      <c r="Q775" s="212"/>
      <c r="R775" s="212"/>
      <c r="S775" s="212"/>
      <c r="T775" s="212"/>
      <c r="U775" s="212"/>
      <c r="V775" s="212"/>
      <c r="W775" s="212"/>
      <c r="X775" s="212"/>
      <c r="Y775" s="212"/>
      <c r="Z775" s="212"/>
      <c r="AA775" s="218"/>
      <c r="AB775" s="212"/>
      <c r="AC775" s="212"/>
      <c r="AD775" s="212"/>
      <c r="AE775" s="212"/>
      <c r="AF775" s="216"/>
    </row>
    <row r="776" spans="2:32" x14ac:dyDescent="0.3">
      <c r="B776" s="352">
        <v>5910.47</v>
      </c>
      <c r="C776" s="212">
        <v>30</v>
      </c>
      <c r="D776" s="212">
        <v>1750</v>
      </c>
      <c r="E776" s="353">
        <v>120.17550084623419</v>
      </c>
      <c r="F776" s="212">
        <v>45</v>
      </c>
      <c r="G776" s="212" t="s">
        <v>461</v>
      </c>
      <c r="H776" s="354">
        <v>4780.7851151701598</v>
      </c>
      <c r="J776" s="218"/>
      <c r="K776" s="212"/>
      <c r="L776" s="212"/>
      <c r="M776" s="212"/>
      <c r="N776" s="212"/>
      <c r="O776" s="212"/>
      <c r="P776" s="212"/>
      <c r="Q776" s="212"/>
      <c r="R776" s="212"/>
      <c r="S776" s="212"/>
      <c r="T776" s="212"/>
      <c r="U776" s="212"/>
      <c r="V776" s="212"/>
      <c r="W776" s="212"/>
      <c r="X776" s="212"/>
      <c r="Y776" s="212"/>
      <c r="Z776" s="212"/>
      <c r="AA776" s="218"/>
      <c r="AB776" s="212"/>
      <c r="AC776" s="212"/>
      <c r="AD776" s="212"/>
      <c r="AE776" s="212"/>
      <c r="AF776" s="216"/>
    </row>
    <row r="777" spans="2:32" x14ac:dyDescent="0.3">
      <c r="B777" s="352">
        <v>6723.37</v>
      </c>
      <c r="C777" s="212">
        <v>33</v>
      </c>
      <c r="D777" s="212">
        <v>2800</v>
      </c>
      <c r="E777" s="353">
        <v>235.47098474072317</v>
      </c>
      <c r="F777" s="212">
        <v>17</v>
      </c>
      <c r="G777" s="212" t="s">
        <v>461</v>
      </c>
      <c r="H777" s="354">
        <v>6059.517939475847</v>
      </c>
      <c r="J777" s="218"/>
      <c r="K777" s="212"/>
      <c r="L777" s="212"/>
      <c r="M777" s="212"/>
      <c r="N777" s="212"/>
      <c r="O777" s="212"/>
      <c r="P777" s="212"/>
      <c r="Q777" s="212"/>
      <c r="R777" s="212"/>
      <c r="S777" s="212"/>
      <c r="T777" s="212"/>
      <c r="U777" s="212"/>
      <c r="V777" s="212"/>
      <c r="W777" s="212"/>
      <c r="X777" s="212"/>
      <c r="Y777" s="212"/>
      <c r="Z777" s="212"/>
      <c r="AA777" s="218"/>
      <c r="AB777" s="212"/>
      <c r="AC777" s="212"/>
      <c r="AD777" s="212"/>
      <c r="AE777" s="212"/>
      <c r="AF777" s="216"/>
    </row>
    <row r="778" spans="2:32" x14ac:dyDescent="0.3">
      <c r="B778" s="352">
        <v>14427.08</v>
      </c>
      <c r="C778" s="212">
        <v>42</v>
      </c>
      <c r="D778" s="212">
        <v>1050</v>
      </c>
      <c r="E778" s="353">
        <v>265.39582011292237</v>
      </c>
      <c r="F778" s="212">
        <v>33</v>
      </c>
      <c r="G778" s="212" t="s">
        <v>461</v>
      </c>
      <c r="H778" s="354">
        <v>13663.572743894001</v>
      </c>
      <c r="J778" s="218"/>
      <c r="K778" s="212"/>
      <c r="L778" s="212"/>
      <c r="M778" s="212"/>
      <c r="N778" s="212"/>
      <c r="O778" s="212"/>
      <c r="P778" s="212"/>
      <c r="Q778" s="212"/>
      <c r="R778" s="212"/>
      <c r="S778" s="212"/>
      <c r="T778" s="212"/>
      <c r="U778" s="212"/>
      <c r="V778" s="212"/>
      <c r="W778" s="212"/>
      <c r="X778" s="212"/>
      <c r="Y778" s="212"/>
      <c r="Z778" s="212"/>
      <c r="AA778" s="218"/>
      <c r="AB778" s="212"/>
      <c r="AC778" s="212"/>
      <c r="AD778" s="212"/>
      <c r="AE778" s="212"/>
      <c r="AF778" s="216"/>
    </row>
    <row r="779" spans="2:32" x14ac:dyDescent="0.3">
      <c r="B779" s="352">
        <v>5008.2299999999996</v>
      </c>
      <c r="C779" s="212">
        <v>30</v>
      </c>
      <c r="D779" s="212">
        <v>1050</v>
      </c>
      <c r="E779" s="353">
        <v>68.198116736385131</v>
      </c>
      <c r="F779" s="212">
        <v>45</v>
      </c>
      <c r="G779" s="212" t="s">
        <v>461</v>
      </c>
      <c r="H779" s="354">
        <v>3885.390603031185</v>
      </c>
      <c r="J779" s="218"/>
      <c r="K779" s="212"/>
      <c r="L779" s="212"/>
      <c r="M779" s="212"/>
      <c r="N779" s="212"/>
      <c r="O779" s="212"/>
      <c r="P779" s="212"/>
      <c r="Q779" s="212"/>
      <c r="R779" s="212"/>
      <c r="S779" s="212"/>
      <c r="T779" s="212"/>
      <c r="U779" s="212"/>
      <c r="V779" s="212"/>
      <c r="W779" s="212"/>
      <c r="X779" s="212"/>
      <c r="Y779" s="212"/>
      <c r="Z779" s="212"/>
      <c r="AA779" s="218"/>
      <c r="AB779" s="212"/>
      <c r="AC779" s="212"/>
      <c r="AD779" s="212"/>
      <c r="AE779" s="212"/>
      <c r="AF779" s="216"/>
    </row>
    <row r="780" spans="2:32" x14ac:dyDescent="0.3">
      <c r="B780" s="352">
        <v>9678.44</v>
      </c>
      <c r="C780" s="212">
        <v>44</v>
      </c>
      <c r="D780" s="212">
        <v>1050</v>
      </c>
      <c r="E780" s="353">
        <v>184.33741278870082</v>
      </c>
      <c r="F780" s="212">
        <v>31</v>
      </c>
      <c r="G780" s="212" t="s">
        <v>461</v>
      </c>
      <c r="H780" s="354">
        <v>8849.0427415885279</v>
      </c>
      <c r="J780" s="218"/>
      <c r="K780" s="212"/>
      <c r="L780" s="212"/>
      <c r="M780" s="212"/>
      <c r="N780" s="212"/>
      <c r="O780" s="212"/>
      <c r="P780" s="212"/>
      <c r="Q780" s="212"/>
      <c r="R780" s="212"/>
      <c r="S780" s="212"/>
      <c r="T780" s="212"/>
      <c r="U780" s="212"/>
      <c r="V780" s="212"/>
      <c r="W780" s="212"/>
      <c r="X780" s="212"/>
      <c r="Y780" s="212"/>
      <c r="Z780" s="212"/>
      <c r="AA780" s="218"/>
      <c r="AB780" s="212"/>
      <c r="AC780" s="212"/>
      <c r="AD780" s="212"/>
      <c r="AE780" s="212"/>
      <c r="AF780" s="216"/>
    </row>
    <row r="781" spans="2:32" x14ac:dyDescent="0.3">
      <c r="B781" s="352">
        <v>16297.4</v>
      </c>
      <c r="C781" s="212">
        <v>53</v>
      </c>
      <c r="D781" s="212">
        <v>1050</v>
      </c>
      <c r="E781" s="353">
        <v>468.76653509484703</v>
      </c>
      <c r="F781" s="212">
        <v>22</v>
      </c>
      <c r="G781" s="212" t="s">
        <v>461</v>
      </c>
      <c r="H781" s="354">
        <v>15327.963488914118</v>
      </c>
      <c r="J781" s="218"/>
      <c r="K781" s="212"/>
      <c r="L781" s="212"/>
      <c r="M781" s="212"/>
      <c r="N781" s="212"/>
      <c r="O781" s="212"/>
      <c r="P781" s="212"/>
      <c r="Q781" s="212"/>
      <c r="R781" s="212"/>
      <c r="S781" s="212"/>
      <c r="T781" s="212"/>
      <c r="U781" s="212"/>
      <c r="V781" s="212"/>
      <c r="W781" s="212"/>
      <c r="X781" s="212"/>
      <c r="Y781" s="212"/>
      <c r="Z781" s="212"/>
      <c r="AA781" s="218"/>
      <c r="AB781" s="212"/>
      <c r="AC781" s="212"/>
      <c r="AD781" s="212"/>
      <c r="AE781" s="212"/>
      <c r="AF781" s="216"/>
    </row>
    <row r="782" spans="2:32" x14ac:dyDescent="0.3">
      <c r="B782" s="352">
        <v>3983.5</v>
      </c>
      <c r="C782" s="212">
        <v>31</v>
      </c>
      <c r="D782" s="212">
        <v>1050</v>
      </c>
      <c r="E782" s="353">
        <v>81.659738837604152</v>
      </c>
      <c r="F782" s="212">
        <v>39</v>
      </c>
      <c r="G782" s="212" t="s">
        <v>461</v>
      </c>
      <c r="H782" s="354">
        <v>3039.9631447002803</v>
      </c>
      <c r="J782" s="218"/>
      <c r="K782" s="212"/>
      <c r="L782" s="212"/>
      <c r="M782" s="212"/>
      <c r="N782" s="212"/>
      <c r="O782" s="212"/>
      <c r="P782" s="212"/>
      <c r="Q782" s="212"/>
      <c r="R782" s="212"/>
      <c r="S782" s="212"/>
      <c r="T782" s="212"/>
      <c r="U782" s="212"/>
      <c r="V782" s="212"/>
      <c r="W782" s="212"/>
      <c r="X782" s="212"/>
      <c r="Y782" s="212"/>
      <c r="Z782" s="212"/>
      <c r="AA782" s="218"/>
      <c r="AB782" s="212"/>
      <c r="AC782" s="212"/>
      <c r="AD782" s="212"/>
      <c r="AE782" s="212"/>
      <c r="AF782" s="216"/>
    </row>
    <row r="783" spans="2:32" x14ac:dyDescent="0.3">
      <c r="B783" s="352">
        <v>6845.38</v>
      </c>
      <c r="C783" s="212">
        <v>35</v>
      </c>
      <c r="D783" s="212">
        <v>2800</v>
      </c>
      <c r="E783" s="353">
        <v>338.84209171802479</v>
      </c>
      <c r="F783" s="212">
        <v>16</v>
      </c>
      <c r="G783" s="212" t="s">
        <v>469</v>
      </c>
      <c r="H783" s="354">
        <v>6584.2036149361838</v>
      </c>
      <c r="J783" s="218"/>
      <c r="K783" s="212"/>
      <c r="L783" s="212"/>
      <c r="M783" s="212"/>
      <c r="N783" s="212"/>
      <c r="O783" s="212"/>
      <c r="P783" s="212"/>
      <c r="Q783" s="212"/>
      <c r="R783" s="212"/>
      <c r="S783" s="212"/>
      <c r="T783" s="212"/>
      <c r="U783" s="212"/>
      <c r="V783" s="212"/>
      <c r="W783" s="212"/>
      <c r="X783" s="212"/>
      <c r="Y783" s="212"/>
      <c r="Z783" s="212"/>
      <c r="AA783" s="218"/>
      <c r="AB783" s="212"/>
      <c r="AC783" s="212"/>
      <c r="AD783" s="212"/>
      <c r="AE783" s="212"/>
      <c r="AF783" s="216"/>
    </row>
    <row r="784" spans="2:32" x14ac:dyDescent="0.3">
      <c r="B784" s="352">
        <v>5436.93</v>
      </c>
      <c r="C784" s="212">
        <v>29</v>
      </c>
      <c r="D784" s="212">
        <v>1050</v>
      </c>
      <c r="E784" s="353">
        <v>74.23628735057757</v>
      </c>
      <c r="F784" s="212">
        <v>50</v>
      </c>
      <c r="G784" s="212" t="s">
        <v>461</v>
      </c>
      <c r="H784" s="354">
        <v>4258.2091103875318</v>
      </c>
      <c r="J784" s="218"/>
      <c r="K784" s="212"/>
      <c r="L784" s="212"/>
      <c r="M784" s="212"/>
      <c r="N784" s="212"/>
      <c r="O784" s="212"/>
      <c r="P784" s="212"/>
      <c r="Q784" s="212"/>
      <c r="R784" s="212"/>
      <c r="S784" s="212"/>
      <c r="T784" s="212"/>
      <c r="U784" s="212"/>
      <c r="V784" s="212"/>
      <c r="W784" s="212"/>
      <c r="X784" s="212"/>
      <c r="Y784" s="212"/>
      <c r="Z784" s="212"/>
      <c r="AA784" s="218"/>
      <c r="AB784" s="212"/>
      <c r="AC784" s="212"/>
      <c r="AD784" s="212"/>
      <c r="AE784" s="212"/>
      <c r="AF784" s="216"/>
    </row>
    <row r="785" spans="2:32" x14ac:dyDescent="0.3">
      <c r="B785" s="352">
        <v>7502.77</v>
      </c>
      <c r="C785" s="212">
        <v>34</v>
      </c>
      <c r="D785" s="212">
        <v>1050</v>
      </c>
      <c r="E785" s="353">
        <v>74.236029071256468</v>
      </c>
      <c r="F785" s="212">
        <v>50</v>
      </c>
      <c r="G785" s="212" t="s">
        <v>461</v>
      </c>
      <c r="H785" s="354">
        <v>6223.0110033072851</v>
      </c>
      <c r="J785" s="218"/>
      <c r="K785" s="212"/>
      <c r="L785" s="212"/>
      <c r="M785" s="212"/>
      <c r="N785" s="212"/>
      <c r="O785" s="212"/>
      <c r="P785" s="212"/>
      <c r="Q785" s="212"/>
      <c r="R785" s="212"/>
      <c r="S785" s="212"/>
      <c r="T785" s="212"/>
      <c r="U785" s="212"/>
      <c r="V785" s="212"/>
      <c r="W785" s="212"/>
      <c r="X785" s="212"/>
      <c r="Y785" s="212"/>
      <c r="Z785" s="212"/>
      <c r="AA785" s="218"/>
      <c r="AB785" s="212"/>
      <c r="AC785" s="212"/>
      <c r="AD785" s="212"/>
      <c r="AE785" s="212"/>
      <c r="AF785" s="216"/>
    </row>
    <row r="786" spans="2:32" x14ac:dyDescent="0.3">
      <c r="B786" s="352">
        <v>4321.49</v>
      </c>
      <c r="C786" s="212">
        <v>23</v>
      </c>
      <c r="D786" s="212">
        <v>1950.4275</v>
      </c>
      <c r="E786" s="353">
        <v>121.40344824775538</v>
      </c>
      <c r="F786" s="212">
        <v>50</v>
      </c>
      <c r="G786" s="212" t="s">
        <v>461</v>
      </c>
      <c r="H786" s="354">
        <v>3148.1065277118851</v>
      </c>
      <c r="J786" s="218"/>
      <c r="K786" s="212"/>
      <c r="L786" s="212"/>
      <c r="M786" s="212"/>
      <c r="N786" s="212"/>
      <c r="O786" s="212"/>
      <c r="P786" s="212"/>
      <c r="Q786" s="212"/>
      <c r="R786" s="212"/>
      <c r="S786" s="212"/>
      <c r="T786" s="212"/>
      <c r="U786" s="212"/>
      <c r="V786" s="212"/>
      <c r="W786" s="212"/>
      <c r="X786" s="212"/>
      <c r="Y786" s="212"/>
      <c r="Z786" s="212"/>
      <c r="AA786" s="218"/>
      <c r="AB786" s="212"/>
      <c r="AC786" s="212"/>
      <c r="AD786" s="212"/>
      <c r="AE786" s="212"/>
      <c r="AF786" s="216"/>
    </row>
    <row r="787" spans="2:32" x14ac:dyDescent="0.3">
      <c r="B787" s="352">
        <v>8236.35</v>
      </c>
      <c r="C787" s="212">
        <v>32</v>
      </c>
      <c r="D787" s="212">
        <v>2800</v>
      </c>
      <c r="E787" s="353">
        <v>289.36471224173289</v>
      </c>
      <c r="F787" s="212">
        <v>28</v>
      </c>
      <c r="G787" s="212" t="s">
        <v>461</v>
      </c>
      <c r="H787" s="354">
        <v>7549.0115887994843</v>
      </c>
      <c r="J787" s="218"/>
      <c r="K787" s="212"/>
      <c r="L787" s="212"/>
      <c r="M787" s="212"/>
      <c r="N787" s="212"/>
      <c r="O787" s="212"/>
      <c r="P787" s="212"/>
      <c r="Q787" s="212"/>
      <c r="R787" s="212"/>
      <c r="S787" s="212"/>
      <c r="T787" s="212"/>
      <c r="U787" s="212"/>
      <c r="V787" s="212"/>
      <c r="W787" s="212"/>
      <c r="X787" s="212"/>
      <c r="Y787" s="212"/>
      <c r="Z787" s="212"/>
      <c r="AA787" s="218"/>
      <c r="AB787" s="212"/>
      <c r="AC787" s="212"/>
      <c r="AD787" s="212"/>
      <c r="AE787" s="212"/>
      <c r="AF787" s="216"/>
    </row>
    <row r="788" spans="2:32" x14ac:dyDescent="0.3">
      <c r="B788" s="352">
        <v>3458.12</v>
      </c>
      <c r="C788" s="212">
        <v>33</v>
      </c>
      <c r="D788" s="212">
        <v>1050</v>
      </c>
      <c r="E788" s="353">
        <v>80.274530325056091</v>
      </c>
      <c r="F788" s="212">
        <v>27</v>
      </c>
      <c r="G788" s="212" t="s">
        <v>461</v>
      </c>
      <c r="H788" s="354">
        <v>2646.0665416047359</v>
      </c>
      <c r="J788" s="218"/>
      <c r="K788" s="212"/>
      <c r="L788" s="212"/>
      <c r="M788" s="212"/>
      <c r="N788" s="212"/>
      <c r="O788" s="212"/>
      <c r="P788" s="212"/>
      <c r="Q788" s="212"/>
      <c r="R788" s="212"/>
      <c r="S788" s="212"/>
      <c r="T788" s="212"/>
      <c r="U788" s="212"/>
      <c r="V788" s="212"/>
      <c r="W788" s="212"/>
      <c r="X788" s="212"/>
      <c r="Y788" s="212"/>
      <c r="Z788" s="212"/>
      <c r="AA788" s="218"/>
      <c r="AB788" s="212"/>
      <c r="AC788" s="212"/>
      <c r="AD788" s="212"/>
      <c r="AE788" s="212"/>
      <c r="AF788" s="216"/>
    </row>
    <row r="789" spans="2:32" x14ac:dyDescent="0.3">
      <c r="B789" s="352">
        <v>14865.23</v>
      </c>
      <c r="C789" s="212">
        <v>42</v>
      </c>
      <c r="D789" s="212">
        <v>1050</v>
      </c>
      <c r="E789" s="353">
        <v>313.82537255196536</v>
      </c>
      <c r="F789" s="212">
        <v>33</v>
      </c>
      <c r="G789" s="212" t="s">
        <v>461</v>
      </c>
      <c r="H789" s="354">
        <v>14089.64806587774</v>
      </c>
      <c r="J789" s="218"/>
      <c r="K789" s="212"/>
      <c r="L789" s="212"/>
      <c r="M789" s="212"/>
      <c r="N789" s="212"/>
      <c r="O789" s="212"/>
      <c r="P789" s="212"/>
      <c r="Q789" s="212"/>
      <c r="R789" s="212"/>
      <c r="S789" s="212"/>
      <c r="T789" s="212"/>
      <c r="U789" s="212"/>
      <c r="V789" s="212"/>
      <c r="W789" s="212"/>
      <c r="X789" s="212"/>
      <c r="Y789" s="212"/>
      <c r="Z789" s="212"/>
      <c r="AA789" s="218"/>
      <c r="AB789" s="212"/>
      <c r="AC789" s="212"/>
      <c r="AD789" s="212"/>
      <c r="AE789" s="212"/>
      <c r="AF789" s="216"/>
    </row>
    <row r="790" spans="2:32" x14ac:dyDescent="0.3">
      <c r="B790" s="352">
        <v>7261.3</v>
      </c>
      <c r="C790" s="212">
        <v>25</v>
      </c>
      <c r="D790" s="212">
        <v>2800</v>
      </c>
      <c r="E790" s="353">
        <v>195.88002502751741</v>
      </c>
      <c r="F790" s="212">
        <v>45</v>
      </c>
      <c r="G790" s="212" t="s">
        <v>469</v>
      </c>
      <c r="H790" s="354">
        <v>6433.5644993226933</v>
      </c>
      <c r="J790" s="218"/>
      <c r="K790" s="212"/>
      <c r="L790" s="212"/>
      <c r="M790" s="212"/>
      <c r="N790" s="212"/>
      <c r="O790" s="212"/>
      <c r="P790" s="212"/>
      <c r="Q790" s="212"/>
      <c r="R790" s="212"/>
      <c r="S790" s="212"/>
      <c r="T790" s="212"/>
      <c r="U790" s="212"/>
      <c r="V790" s="212"/>
      <c r="W790" s="212"/>
      <c r="X790" s="212"/>
      <c r="Y790" s="212"/>
      <c r="Z790" s="212"/>
      <c r="AA790" s="218"/>
      <c r="AB790" s="212"/>
      <c r="AC790" s="212"/>
      <c r="AD790" s="212"/>
      <c r="AE790" s="212"/>
      <c r="AF790" s="216"/>
    </row>
    <row r="791" spans="2:32" x14ac:dyDescent="0.3">
      <c r="B791" s="352">
        <v>8172.79</v>
      </c>
      <c r="C791" s="212">
        <v>35</v>
      </c>
      <c r="D791" s="212">
        <v>1050</v>
      </c>
      <c r="E791" s="353">
        <v>154.85997868581006</v>
      </c>
      <c r="F791" s="212">
        <v>35</v>
      </c>
      <c r="G791" s="212" t="s">
        <v>461</v>
      </c>
      <c r="H791" s="354">
        <v>7429.3832330082059</v>
      </c>
      <c r="J791" s="218"/>
      <c r="K791" s="212"/>
      <c r="L791" s="212"/>
      <c r="M791" s="212"/>
      <c r="N791" s="212"/>
      <c r="O791" s="212"/>
      <c r="P791" s="212"/>
      <c r="Q791" s="212"/>
      <c r="R791" s="212"/>
      <c r="S791" s="212"/>
      <c r="T791" s="212"/>
      <c r="U791" s="212"/>
      <c r="V791" s="212"/>
      <c r="W791" s="212"/>
      <c r="X791" s="212"/>
      <c r="Y791" s="212"/>
      <c r="Z791" s="212"/>
      <c r="AA791" s="218"/>
      <c r="AB791" s="212"/>
      <c r="AC791" s="212"/>
      <c r="AD791" s="212"/>
      <c r="AE791" s="212"/>
      <c r="AF791" s="216"/>
    </row>
    <row r="792" spans="2:32" x14ac:dyDescent="0.3">
      <c r="B792" s="352">
        <v>4463.6400000000003</v>
      </c>
      <c r="C792" s="212">
        <v>29</v>
      </c>
      <c r="D792" s="212">
        <v>525</v>
      </c>
      <c r="E792" s="353">
        <v>62.086868939822978</v>
      </c>
      <c r="F792" s="212">
        <v>50</v>
      </c>
      <c r="G792" s="212" t="s">
        <v>461</v>
      </c>
      <c r="H792" s="354">
        <v>3656.6566424245216</v>
      </c>
      <c r="J792" s="218"/>
      <c r="K792" s="212"/>
      <c r="L792" s="212"/>
      <c r="M792" s="212"/>
      <c r="N792" s="212"/>
      <c r="O792" s="212"/>
      <c r="P792" s="212"/>
      <c r="Q792" s="212"/>
      <c r="R792" s="212"/>
      <c r="S792" s="212"/>
      <c r="T792" s="212"/>
      <c r="U792" s="212"/>
      <c r="V792" s="212"/>
      <c r="W792" s="212"/>
      <c r="X792" s="212"/>
      <c r="Y792" s="212"/>
      <c r="Z792" s="212"/>
      <c r="AA792" s="218"/>
      <c r="AB792" s="212"/>
      <c r="AC792" s="212"/>
      <c r="AD792" s="212"/>
      <c r="AE792" s="212"/>
      <c r="AF792" s="216"/>
    </row>
    <row r="793" spans="2:32" x14ac:dyDescent="0.3">
      <c r="B793" s="352">
        <v>5495.74</v>
      </c>
      <c r="C793" s="212">
        <v>35</v>
      </c>
      <c r="D793" s="212">
        <v>1438.5041999999999</v>
      </c>
      <c r="E793" s="353">
        <v>217.83128601429797</v>
      </c>
      <c r="F793" s="212">
        <v>30</v>
      </c>
      <c r="G793" s="212" t="s">
        <v>461</v>
      </c>
      <c r="H793" s="354">
        <v>4781.3818368747898</v>
      </c>
      <c r="J793" s="218"/>
      <c r="K793" s="212"/>
      <c r="L793" s="212"/>
      <c r="M793" s="212"/>
      <c r="N793" s="212"/>
      <c r="O793" s="212"/>
      <c r="P793" s="212"/>
      <c r="Q793" s="212"/>
      <c r="R793" s="212"/>
      <c r="S793" s="212"/>
      <c r="T793" s="212"/>
      <c r="U793" s="212"/>
      <c r="V793" s="212"/>
      <c r="W793" s="212"/>
      <c r="X793" s="212"/>
      <c r="Y793" s="212"/>
      <c r="Z793" s="212"/>
      <c r="AA793" s="218"/>
      <c r="AB793" s="212"/>
      <c r="AC793" s="212"/>
      <c r="AD793" s="212"/>
      <c r="AE793" s="212"/>
      <c r="AF793" s="216"/>
    </row>
    <row r="794" spans="2:32" x14ac:dyDescent="0.3">
      <c r="B794" s="352">
        <v>3899.01</v>
      </c>
      <c r="C794" s="212">
        <v>27</v>
      </c>
      <c r="D794" s="212">
        <v>1050</v>
      </c>
      <c r="E794" s="353">
        <v>66.06706052261903</v>
      </c>
      <c r="F794" s="212">
        <v>43</v>
      </c>
      <c r="G794" s="212" t="s">
        <v>469</v>
      </c>
      <c r="H794" s="354">
        <v>2992.5429426742276</v>
      </c>
      <c r="J794" s="218"/>
      <c r="K794" s="212"/>
      <c r="L794" s="212"/>
      <c r="M794" s="212"/>
      <c r="N794" s="212"/>
      <c r="O794" s="212"/>
      <c r="P794" s="212"/>
      <c r="Q794" s="212"/>
      <c r="R794" s="212"/>
      <c r="S794" s="212"/>
      <c r="T794" s="212"/>
      <c r="U794" s="212"/>
      <c r="V794" s="212"/>
      <c r="W794" s="212"/>
      <c r="X794" s="212"/>
      <c r="Y794" s="212"/>
      <c r="Z794" s="212"/>
      <c r="AA794" s="218"/>
      <c r="AB794" s="212"/>
      <c r="AC794" s="212"/>
      <c r="AD794" s="212"/>
      <c r="AE794" s="212"/>
      <c r="AF794" s="216"/>
    </row>
    <row r="795" spans="2:32" x14ac:dyDescent="0.3">
      <c r="B795" s="352">
        <v>11117.51</v>
      </c>
      <c r="C795" s="212">
        <v>46</v>
      </c>
      <c r="D795" s="212">
        <v>1050</v>
      </c>
      <c r="E795" s="353">
        <v>228.37436592289066</v>
      </c>
      <c r="F795" s="212">
        <v>29</v>
      </c>
      <c r="G795" s="212" t="s">
        <v>461</v>
      </c>
      <c r="H795" s="354">
        <v>10218.547642214213</v>
      </c>
      <c r="J795" s="218"/>
      <c r="K795" s="212"/>
      <c r="L795" s="212"/>
      <c r="M795" s="212"/>
      <c r="N795" s="212"/>
      <c r="O795" s="212"/>
      <c r="P795" s="212"/>
      <c r="Q795" s="212"/>
      <c r="R795" s="212"/>
      <c r="S795" s="212"/>
      <c r="T795" s="212"/>
      <c r="U795" s="212"/>
      <c r="V795" s="212"/>
      <c r="W795" s="212"/>
      <c r="X795" s="212"/>
      <c r="Y795" s="212"/>
      <c r="Z795" s="212"/>
      <c r="AA795" s="218"/>
      <c r="AB795" s="212"/>
      <c r="AC795" s="212"/>
      <c r="AD795" s="212"/>
      <c r="AE795" s="212"/>
      <c r="AF795" s="216"/>
    </row>
    <row r="796" spans="2:32" x14ac:dyDescent="0.3">
      <c r="B796" s="352">
        <v>3170.18</v>
      </c>
      <c r="C796" s="212">
        <v>26</v>
      </c>
      <c r="D796" s="212">
        <v>1050</v>
      </c>
      <c r="E796" s="353">
        <v>65.356689171250224</v>
      </c>
      <c r="F796" s="212">
        <v>34</v>
      </c>
      <c r="G796" s="212" t="s">
        <v>469</v>
      </c>
      <c r="H796" s="354">
        <v>2406.572276128255</v>
      </c>
      <c r="J796" s="218"/>
      <c r="K796" s="212"/>
      <c r="L796" s="212"/>
      <c r="M796" s="212"/>
      <c r="N796" s="212"/>
      <c r="O796" s="212"/>
      <c r="P796" s="212"/>
      <c r="Q796" s="212"/>
      <c r="R796" s="212"/>
      <c r="S796" s="212"/>
      <c r="T796" s="212"/>
      <c r="U796" s="212"/>
      <c r="V796" s="212"/>
      <c r="W796" s="212"/>
      <c r="X796" s="212"/>
      <c r="Y796" s="212"/>
      <c r="Z796" s="212"/>
      <c r="AA796" s="218"/>
      <c r="AB796" s="212"/>
      <c r="AC796" s="212"/>
      <c r="AD796" s="212"/>
      <c r="AE796" s="212"/>
      <c r="AF796" s="216"/>
    </row>
    <row r="797" spans="2:32" x14ac:dyDescent="0.3">
      <c r="B797" s="352">
        <v>16809.169999999998</v>
      </c>
      <c r="C797" s="212">
        <v>31</v>
      </c>
      <c r="D797" s="212">
        <v>2800</v>
      </c>
      <c r="E797" s="353">
        <v>203.17255595958929</v>
      </c>
      <c r="F797" s="212">
        <v>50</v>
      </c>
      <c r="G797" s="212" t="s">
        <v>469</v>
      </c>
      <c r="H797" s="354">
        <v>15892.285188177562</v>
      </c>
      <c r="J797" s="218"/>
      <c r="K797" s="212"/>
      <c r="L797" s="212"/>
      <c r="M797" s="212"/>
      <c r="N797" s="212"/>
      <c r="O797" s="212"/>
      <c r="P797" s="212"/>
      <c r="Q797" s="212"/>
      <c r="R797" s="212"/>
      <c r="S797" s="212"/>
      <c r="T797" s="212"/>
      <c r="U797" s="212"/>
      <c r="V797" s="212"/>
      <c r="W797" s="212"/>
      <c r="X797" s="212"/>
      <c r="Y797" s="212"/>
      <c r="Z797" s="212"/>
      <c r="AA797" s="218"/>
      <c r="AB797" s="212"/>
      <c r="AC797" s="212"/>
      <c r="AD797" s="212"/>
      <c r="AE797" s="212"/>
      <c r="AF797" s="216"/>
    </row>
    <row r="798" spans="2:32" x14ac:dyDescent="0.3">
      <c r="B798" s="352">
        <v>5802.66</v>
      </c>
      <c r="C798" s="212">
        <v>31</v>
      </c>
      <c r="D798" s="212">
        <v>1050</v>
      </c>
      <c r="E798" s="353">
        <v>69.263635583508943</v>
      </c>
      <c r="F798" s="212">
        <v>50</v>
      </c>
      <c r="G798" s="212" t="s">
        <v>461</v>
      </c>
      <c r="H798" s="354">
        <v>4566.1197500614553</v>
      </c>
      <c r="J798" s="218"/>
      <c r="K798" s="212"/>
      <c r="L798" s="212"/>
      <c r="M798" s="212"/>
      <c r="N798" s="212"/>
      <c r="O798" s="212"/>
      <c r="P798" s="212"/>
      <c r="Q798" s="212"/>
      <c r="R798" s="212"/>
      <c r="S798" s="212"/>
      <c r="T798" s="212"/>
      <c r="U798" s="212"/>
      <c r="V798" s="212"/>
      <c r="W798" s="212"/>
      <c r="X798" s="212"/>
      <c r="Y798" s="212"/>
      <c r="Z798" s="212"/>
      <c r="AA798" s="218"/>
      <c r="AB798" s="212"/>
      <c r="AC798" s="212"/>
      <c r="AD798" s="212"/>
      <c r="AE798" s="212"/>
      <c r="AF798" s="216"/>
    </row>
    <row r="799" spans="2:32" x14ac:dyDescent="0.3">
      <c r="B799" s="352">
        <v>9112.2800000000007</v>
      </c>
      <c r="C799" s="212">
        <v>29</v>
      </c>
      <c r="D799" s="212">
        <v>2800</v>
      </c>
      <c r="E799" s="353">
        <v>187.54498333058373</v>
      </c>
      <c r="F799" s="212">
        <v>50</v>
      </c>
      <c r="G799" s="212" t="s">
        <v>461</v>
      </c>
      <c r="H799" s="354">
        <v>7885.8554096322068</v>
      </c>
      <c r="J799" s="218"/>
      <c r="K799" s="212"/>
      <c r="L799" s="212"/>
      <c r="M799" s="212"/>
      <c r="N799" s="212"/>
      <c r="O799" s="212"/>
      <c r="P799" s="212"/>
      <c r="Q799" s="212"/>
      <c r="R799" s="212"/>
      <c r="S799" s="212"/>
      <c r="T799" s="212"/>
      <c r="U799" s="212"/>
      <c r="V799" s="212"/>
      <c r="W799" s="212"/>
      <c r="X799" s="212"/>
      <c r="Y799" s="212"/>
      <c r="Z799" s="212"/>
      <c r="AA799" s="218"/>
      <c r="AB799" s="212"/>
      <c r="AC799" s="212"/>
      <c r="AD799" s="212"/>
      <c r="AE799" s="212"/>
      <c r="AF799" s="216"/>
    </row>
    <row r="800" spans="2:32" x14ac:dyDescent="0.3">
      <c r="B800" s="352">
        <v>10515.97</v>
      </c>
      <c r="C800" s="212">
        <v>34</v>
      </c>
      <c r="D800" s="212">
        <v>2800</v>
      </c>
      <c r="E800" s="353">
        <v>246.9314070571524</v>
      </c>
      <c r="F800" s="212">
        <v>26</v>
      </c>
      <c r="G800" s="212" t="s">
        <v>461</v>
      </c>
      <c r="H800" s="354">
        <v>9712.8615686495777</v>
      </c>
      <c r="J800" s="218"/>
      <c r="K800" s="212"/>
      <c r="L800" s="212"/>
      <c r="M800" s="212"/>
      <c r="N800" s="212"/>
      <c r="O800" s="212"/>
      <c r="P800" s="212"/>
      <c r="Q800" s="212"/>
      <c r="R800" s="212"/>
      <c r="S800" s="212"/>
      <c r="T800" s="212"/>
      <c r="U800" s="212"/>
      <c r="V800" s="212"/>
      <c r="W800" s="212"/>
      <c r="X800" s="212"/>
      <c r="Y800" s="212"/>
      <c r="Z800" s="212"/>
      <c r="AA800" s="218"/>
      <c r="AB800" s="212"/>
      <c r="AC800" s="212"/>
      <c r="AD800" s="212"/>
      <c r="AE800" s="212"/>
      <c r="AF800" s="216"/>
    </row>
    <row r="801" spans="2:32" x14ac:dyDescent="0.3">
      <c r="B801" s="352">
        <v>8978.5400000000009</v>
      </c>
      <c r="C801" s="212">
        <v>35</v>
      </c>
      <c r="D801" s="212">
        <v>2800</v>
      </c>
      <c r="E801" s="353">
        <v>403.30282784424406</v>
      </c>
      <c r="F801" s="212">
        <v>25</v>
      </c>
      <c r="G801" s="212" t="s">
        <v>461</v>
      </c>
      <c r="H801" s="354">
        <v>8309.6574500815841</v>
      </c>
      <c r="J801" s="218"/>
      <c r="K801" s="212"/>
      <c r="L801" s="212"/>
      <c r="M801" s="212"/>
      <c r="N801" s="212"/>
      <c r="O801" s="212"/>
      <c r="P801" s="212"/>
      <c r="Q801" s="212"/>
      <c r="R801" s="212"/>
      <c r="S801" s="212"/>
      <c r="T801" s="212"/>
      <c r="U801" s="212"/>
      <c r="V801" s="212"/>
      <c r="W801" s="212"/>
      <c r="X801" s="212"/>
      <c r="Y801" s="212"/>
      <c r="Z801" s="212"/>
      <c r="AA801" s="218"/>
      <c r="AB801" s="212"/>
      <c r="AC801" s="212"/>
      <c r="AD801" s="212"/>
      <c r="AE801" s="212"/>
      <c r="AF801" s="216"/>
    </row>
    <row r="802" spans="2:32" x14ac:dyDescent="0.3">
      <c r="B802" s="352">
        <v>13350.55</v>
      </c>
      <c r="C802" s="212">
        <v>33</v>
      </c>
      <c r="D802" s="212">
        <v>2800</v>
      </c>
      <c r="E802" s="353">
        <v>235.47098474072317</v>
      </c>
      <c r="F802" s="212">
        <v>47</v>
      </c>
      <c r="G802" s="212" t="s">
        <v>461</v>
      </c>
      <c r="H802" s="354">
        <v>12207.571106585276</v>
      </c>
      <c r="J802" s="218"/>
      <c r="K802" s="212"/>
      <c r="L802" s="212"/>
      <c r="M802" s="212"/>
      <c r="N802" s="212"/>
      <c r="O802" s="212"/>
      <c r="P802" s="212"/>
      <c r="Q802" s="212"/>
      <c r="R802" s="212"/>
      <c r="S802" s="212"/>
      <c r="T802" s="212"/>
      <c r="U802" s="212"/>
      <c r="V802" s="212"/>
      <c r="W802" s="212"/>
      <c r="X802" s="212"/>
      <c r="Y802" s="212"/>
      <c r="Z802" s="212"/>
      <c r="AA802" s="218"/>
      <c r="AB802" s="212"/>
      <c r="AC802" s="212"/>
      <c r="AD802" s="212"/>
      <c r="AE802" s="212"/>
      <c r="AF802" s="216"/>
    </row>
    <row r="803" spans="2:32" x14ac:dyDescent="0.3">
      <c r="B803" s="352">
        <v>5624.53</v>
      </c>
      <c r="C803" s="212">
        <v>39</v>
      </c>
      <c r="D803" s="212">
        <v>1050</v>
      </c>
      <c r="E803" s="353">
        <v>117.21281454130153</v>
      </c>
      <c r="F803" s="212">
        <v>26</v>
      </c>
      <c r="G803" s="212" t="s">
        <v>461</v>
      </c>
      <c r="H803" s="354">
        <v>4836.1676483132924</v>
      </c>
      <c r="J803" s="218"/>
      <c r="K803" s="212"/>
      <c r="L803" s="212"/>
      <c r="M803" s="212"/>
      <c r="N803" s="212"/>
      <c r="O803" s="212"/>
      <c r="P803" s="212"/>
      <c r="Q803" s="212"/>
      <c r="R803" s="212"/>
      <c r="S803" s="212"/>
      <c r="T803" s="212"/>
      <c r="U803" s="212"/>
      <c r="V803" s="212"/>
      <c r="W803" s="212"/>
      <c r="X803" s="212"/>
      <c r="Y803" s="212"/>
      <c r="Z803" s="212"/>
      <c r="AA803" s="218"/>
      <c r="AB803" s="212"/>
      <c r="AC803" s="212"/>
      <c r="AD803" s="212"/>
      <c r="AE803" s="212"/>
      <c r="AF803" s="216"/>
    </row>
    <row r="804" spans="2:32" x14ac:dyDescent="0.3">
      <c r="B804" s="352">
        <v>6156.99</v>
      </c>
      <c r="C804" s="212">
        <v>37</v>
      </c>
      <c r="D804" s="212">
        <v>1050</v>
      </c>
      <c r="E804" s="353">
        <v>101.23007958144417</v>
      </c>
      <c r="F804" s="212">
        <v>43</v>
      </c>
      <c r="G804" s="212" t="s">
        <v>461</v>
      </c>
      <c r="H804" s="354">
        <v>5188.3205975023075</v>
      </c>
      <c r="J804" s="218"/>
      <c r="K804" s="212"/>
      <c r="L804" s="212"/>
      <c r="M804" s="212"/>
      <c r="N804" s="212"/>
      <c r="O804" s="212"/>
      <c r="P804" s="212"/>
      <c r="Q804" s="212"/>
      <c r="R804" s="212"/>
      <c r="S804" s="212"/>
      <c r="T804" s="212"/>
      <c r="U804" s="212"/>
      <c r="V804" s="212"/>
      <c r="W804" s="212"/>
      <c r="X804" s="212"/>
      <c r="Y804" s="212"/>
      <c r="Z804" s="212"/>
      <c r="AA804" s="218"/>
      <c r="AB804" s="212"/>
      <c r="AC804" s="212"/>
      <c r="AD804" s="212"/>
      <c r="AE804" s="212"/>
      <c r="AF804" s="216"/>
    </row>
    <row r="805" spans="2:32" x14ac:dyDescent="0.3">
      <c r="B805" s="352">
        <v>9934.9500000000007</v>
      </c>
      <c r="C805" s="212">
        <v>39</v>
      </c>
      <c r="D805" s="212">
        <v>2800</v>
      </c>
      <c r="E805" s="353">
        <v>454.35781164410406</v>
      </c>
      <c r="F805" s="212">
        <v>16</v>
      </c>
      <c r="G805" s="212" t="s">
        <v>461</v>
      </c>
      <c r="H805" s="354">
        <v>9226.7493118252296</v>
      </c>
      <c r="J805" s="218"/>
      <c r="K805" s="212"/>
      <c r="L805" s="212"/>
      <c r="M805" s="212"/>
      <c r="N805" s="212"/>
      <c r="O805" s="212"/>
      <c r="P805" s="212"/>
      <c r="Q805" s="212"/>
      <c r="R805" s="212"/>
      <c r="S805" s="212"/>
      <c r="T805" s="212"/>
      <c r="U805" s="212"/>
      <c r="V805" s="212"/>
      <c r="W805" s="212"/>
      <c r="X805" s="212"/>
      <c r="Y805" s="212"/>
      <c r="Z805" s="212"/>
      <c r="AA805" s="218"/>
      <c r="AB805" s="212"/>
      <c r="AC805" s="212"/>
      <c r="AD805" s="212"/>
      <c r="AE805" s="212"/>
      <c r="AF805" s="216"/>
    </row>
    <row r="806" spans="2:32" x14ac:dyDescent="0.3">
      <c r="B806" s="352">
        <v>10686.71</v>
      </c>
      <c r="C806" s="212">
        <v>31</v>
      </c>
      <c r="D806" s="212">
        <v>2800</v>
      </c>
      <c r="E806" s="353">
        <v>277.83535075095341</v>
      </c>
      <c r="F806" s="212">
        <v>44</v>
      </c>
      <c r="G806" s="212" t="s">
        <v>469</v>
      </c>
      <c r="H806" s="354">
        <v>10040.109094498548</v>
      </c>
      <c r="J806" s="218"/>
      <c r="K806" s="212"/>
      <c r="L806" s="212"/>
      <c r="M806" s="212"/>
      <c r="N806" s="212"/>
      <c r="O806" s="212"/>
      <c r="P806" s="212"/>
      <c r="Q806" s="212"/>
      <c r="R806" s="212"/>
      <c r="S806" s="212"/>
      <c r="T806" s="212"/>
      <c r="U806" s="212"/>
      <c r="V806" s="212"/>
      <c r="W806" s="212"/>
      <c r="X806" s="212"/>
      <c r="Y806" s="212"/>
      <c r="Z806" s="212"/>
      <c r="AA806" s="218"/>
      <c r="AB806" s="212"/>
      <c r="AC806" s="212"/>
      <c r="AD806" s="212"/>
      <c r="AE806" s="212"/>
      <c r="AF806" s="216"/>
    </row>
    <row r="807" spans="2:32" x14ac:dyDescent="0.3">
      <c r="B807" s="352">
        <v>11697.45</v>
      </c>
      <c r="C807" s="212">
        <v>27</v>
      </c>
      <c r="D807" s="212">
        <v>2800</v>
      </c>
      <c r="E807" s="353">
        <v>272.78825025481115</v>
      </c>
      <c r="F807" s="212">
        <v>50</v>
      </c>
      <c r="G807" s="212" t="s">
        <v>461</v>
      </c>
      <c r="H807" s="354">
        <v>10795.432152474241</v>
      </c>
      <c r="J807" s="218"/>
      <c r="K807" s="212"/>
      <c r="L807" s="212"/>
      <c r="M807" s="212"/>
      <c r="N807" s="212"/>
      <c r="O807" s="212"/>
      <c r="P807" s="212"/>
      <c r="Q807" s="212"/>
      <c r="R807" s="212"/>
      <c r="S807" s="212"/>
      <c r="T807" s="212"/>
      <c r="U807" s="212"/>
      <c r="V807" s="212"/>
      <c r="W807" s="212"/>
      <c r="X807" s="212"/>
      <c r="Y807" s="212"/>
      <c r="Z807" s="212"/>
      <c r="AA807" s="218"/>
      <c r="AB807" s="212"/>
      <c r="AC807" s="212"/>
      <c r="AD807" s="212"/>
      <c r="AE807" s="212"/>
      <c r="AF807" s="216"/>
    </row>
    <row r="808" spans="2:32" x14ac:dyDescent="0.3">
      <c r="B808" s="352">
        <v>17337.93</v>
      </c>
      <c r="C808" s="212">
        <v>36</v>
      </c>
      <c r="D808" s="212">
        <v>2800</v>
      </c>
      <c r="E808" s="353">
        <v>277.14502765145619</v>
      </c>
      <c r="F808" s="212">
        <v>49</v>
      </c>
      <c r="G808" s="212" t="s">
        <v>461</v>
      </c>
      <c r="H808" s="354">
        <v>16276.263680412831</v>
      </c>
      <c r="J808" s="218"/>
      <c r="K808" s="212"/>
      <c r="L808" s="212"/>
      <c r="M808" s="212"/>
      <c r="N808" s="212"/>
      <c r="O808" s="212"/>
      <c r="P808" s="212"/>
      <c r="Q808" s="212"/>
      <c r="R808" s="212"/>
      <c r="S808" s="212"/>
      <c r="T808" s="212"/>
      <c r="U808" s="212"/>
      <c r="V808" s="212"/>
      <c r="W808" s="212"/>
      <c r="X808" s="212"/>
      <c r="Y808" s="212"/>
      <c r="Z808" s="212"/>
      <c r="AA808" s="218"/>
      <c r="AB808" s="212"/>
      <c r="AC808" s="212"/>
      <c r="AD808" s="212"/>
      <c r="AE808" s="212"/>
      <c r="AF808" s="216"/>
    </row>
    <row r="809" spans="2:32" x14ac:dyDescent="0.3">
      <c r="B809" s="352">
        <v>6552.84</v>
      </c>
      <c r="C809" s="212">
        <v>31</v>
      </c>
      <c r="D809" s="212">
        <v>1050</v>
      </c>
      <c r="E809" s="353">
        <v>128.93328133222278</v>
      </c>
      <c r="F809" s="212">
        <v>44</v>
      </c>
      <c r="G809" s="212" t="s">
        <v>461</v>
      </c>
      <c r="H809" s="354">
        <v>5749.8402844471693</v>
      </c>
      <c r="J809" s="218"/>
      <c r="K809" s="212"/>
      <c r="L809" s="212"/>
      <c r="M809" s="212"/>
      <c r="N809" s="212"/>
      <c r="O809" s="212"/>
      <c r="P809" s="212"/>
      <c r="Q809" s="212"/>
      <c r="R809" s="212"/>
      <c r="S809" s="212"/>
      <c r="T809" s="212"/>
      <c r="U809" s="212"/>
      <c r="V809" s="212"/>
      <c r="W809" s="212"/>
      <c r="X809" s="212"/>
      <c r="Y809" s="212"/>
      <c r="Z809" s="212"/>
      <c r="AA809" s="218"/>
      <c r="AB809" s="212"/>
      <c r="AC809" s="212"/>
      <c r="AD809" s="212"/>
      <c r="AE809" s="212"/>
      <c r="AF809" s="216"/>
    </row>
    <row r="810" spans="2:32" x14ac:dyDescent="0.3">
      <c r="B810" s="352">
        <v>2819.9</v>
      </c>
      <c r="C810" s="212">
        <v>29</v>
      </c>
      <c r="D810" s="212">
        <v>1050</v>
      </c>
      <c r="E810" s="353">
        <v>70.329368748968903</v>
      </c>
      <c r="F810" s="212">
        <v>31</v>
      </c>
      <c r="G810" s="212" t="s">
        <v>461</v>
      </c>
      <c r="H810" s="354">
        <v>1917.1945110708848</v>
      </c>
      <c r="J810" s="218"/>
      <c r="K810" s="212"/>
      <c r="L810" s="212"/>
      <c r="M810" s="212"/>
      <c r="N810" s="212"/>
      <c r="O810" s="212"/>
      <c r="P810" s="212"/>
      <c r="Q810" s="212"/>
      <c r="R810" s="212"/>
      <c r="S810" s="212"/>
      <c r="T810" s="212"/>
      <c r="U810" s="212"/>
      <c r="V810" s="212"/>
      <c r="W810" s="212"/>
      <c r="X810" s="212"/>
      <c r="Y810" s="212"/>
      <c r="Z810" s="212"/>
      <c r="AA810" s="218"/>
      <c r="AB810" s="212"/>
      <c r="AC810" s="212"/>
      <c r="AD810" s="212"/>
      <c r="AE810" s="212"/>
      <c r="AF810" s="216"/>
    </row>
    <row r="811" spans="2:32" x14ac:dyDescent="0.3">
      <c r="B811" s="352">
        <v>28982.240000000002</v>
      </c>
      <c r="C811" s="212">
        <v>32</v>
      </c>
      <c r="D811" s="212">
        <v>4550</v>
      </c>
      <c r="E811" s="353">
        <v>335.23420669397427</v>
      </c>
      <c r="F811" s="212">
        <v>48</v>
      </c>
      <c r="G811" s="212" t="s">
        <v>469</v>
      </c>
      <c r="H811" s="354">
        <v>28049.1381144117</v>
      </c>
      <c r="J811" s="218"/>
      <c r="K811" s="212"/>
      <c r="L811" s="212"/>
      <c r="M811" s="212"/>
      <c r="N811" s="212"/>
      <c r="O811" s="212"/>
      <c r="P811" s="212"/>
      <c r="Q811" s="212"/>
      <c r="R811" s="212"/>
      <c r="S811" s="212"/>
      <c r="T811" s="212"/>
      <c r="U811" s="212"/>
      <c r="V811" s="212"/>
      <c r="W811" s="212"/>
      <c r="X811" s="212"/>
      <c r="Y811" s="212"/>
      <c r="Z811" s="212"/>
      <c r="AA811" s="218"/>
      <c r="AB811" s="212"/>
      <c r="AC811" s="212"/>
      <c r="AD811" s="212"/>
      <c r="AE811" s="212"/>
      <c r="AF811" s="216"/>
    </row>
    <row r="812" spans="2:32" x14ac:dyDescent="0.3">
      <c r="B812" s="352">
        <v>25013.37</v>
      </c>
      <c r="C812" s="212">
        <v>37</v>
      </c>
      <c r="D812" s="212">
        <v>2800</v>
      </c>
      <c r="E812" s="353">
        <v>344.06288524821611</v>
      </c>
      <c r="F812" s="212">
        <v>43</v>
      </c>
      <c r="G812" s="212" t="s">
        <v>469</v>
      </c>
      <c r="H812" s="354">
        <v>24528.335783506758</v>
      </c>
      <c r="J812" s="218"/>
      <c r="K812" s="212"/>
      <c r="L812" s="212"/>
      <c r="M812" s="212"/>
      <c r="N812" s="212"/>
      <c r="O812" s="212"/>
      <c r="P812" s="212"/>
      <c r="Q812" s="212"/>
      <c r="R812" s="212"/>
      <c r="S812" s="212"/>
      <c r="T812" s="212"/>
      <c r="U812" s="212"/>
      <c r="V812" s="212"/>
      <c r="W812" s="212"/>
      <c r="X812" s="212"/>
      <c r="Y812" s="212"/>
      <c r="Z812" s="212"/>
      <c r="AA812" s="218"/>
      <c r="AB812" s="212"/>
      <c r="AC812" s="212"/>
      <c r="AD812" s="212"/>
      <c r="AE812" s="212"/>
      <c r="AF812" s="216"/>
    </row>
    <row r="813" spans="2:32" x14ac:dyDescent="0.3">
      <c r="B813" s="352">
        <v>33500.9</v>
      </c>
      <c r="C813" s="212">
        <v>43</v>
      </c>
      <c r="D813" s="212">
        <v>3479.8753500000003</v>
      </c>
      <c r="E813" s="353">
        <v>900.8902243562901</v>
      </c>
      <c r="F813" s="212">
        <v>37</v>
      </c>
      <c r="G813" s="212" t="s">
        <v>469</v>
      </c>
      <c r="H813" s="354">
        <v>33185.094254040378</v>
      </c>
      <c r="J813" s="218"/>
      <c r="K813" s="212"/>
      <c r="L813" s="212"/>
      <c r="M813" s="212"/>
      <c r="N813" s="212"/>
      <c r="O813" s="212"/>
      <c r="P813" s="212"/>
      <c r="Q813" s="212"/>
      <c r="R813" s="212"/>
      <c r="S813" s="212"/>
      <c r="T813" s="212"/>
      <c r="U813" s="212"/>
      <c r="V813" s="212"/>
      <c r="W813" s="212"/>
      <c r="X813" s="212"/>
      <c r="Y813" s="212"/>
      <c r="Z813" s="212"/>
      <c r="AA813" s="218"/>
      <c r="AB813" s="212"/>
      <c r="AC813" s="212"/>
      <c r="AD813" s="212"/>
      <c r="AE813" s="212"/>
      <c r="AF813" s="216"/>
    </row>
    <row r="814" spans="2:32" x14ac:dyDescent="0.3">
      <c r="B814" s="352">
        <v>3983.97</v>
      </c>
      <c r="C814" s="212">
        <v>32</v>
      </c>
      <c r="D814" s="212">
        <v>1050</v>
      </c>
      <c r="E814" s="353">
        <v>84.785341320037801</v>
      </c>
      <c r="F814" s="212">
        <v>33</v>
      </c>
      <c r="G814" s="212" t="s">
        <v>469</v>
      </c>
      <c r="H814" s="354">
        <v>3413.8705216780259</v>
      </c>
      <c r="J814" s="218"/>
      <c r="K814" s="212"/>
      <c r="L814" s="212"/>
      <c r="M814" s="212"/>
      <c r="N814" s="212"/>
      <c r="O814" s="212"/>
      <c r="P814" s="212"/>
      <c r="Q814" s="212"/>
      <c r="R814" s="212"/>
      <c r="S814" s="212"/>
      <c r="T814" s="212"/>
      <c r="U814" s="212"/>
      <c r="V814" s="212"/>
      <c r="W814" s="212"/>
      <c r="X814" s="212"/>
      <c r="Y814" s="212"/>
      <c r="Z814" s="212"/>
      <c r="AA814" s="218"/>
      <c r="AB814" s="212"/>
      <c r="AC814" s="212"/>
      <c r="AD814" s="212"/>
      <c r="AE814" s="212"/>
      <c r="AF814" s="216"/>
    </row>
    <row r="815" spans="2:32" x14ac:dyDescent="0.3">
      <c r="B815" s="352">
        <v>6561.47</v>
      </c>
      <c r="C815" s="212">
        <v>31</v>
      </c>
      <c r="D815" s="212">
        <v>1925</v>
      </c>
      <c r="E815" s="353">
        <v>136.10008393716842</v>
      </c>
      <c r="F815" s="212">
        <v>39</v>
      </c>
      <c r="G815" s="212" t="s">
        <v>469</v>
      </c>
      <c r="H815" s="354">
        <v>5846.5089144640579</v>
      </c>
      <c r="J815" s="218"/>
      <c r="K815" s="212"/>
      <c r="L815" s="212"/>
      <c r="M815" s="212"/>
      <c r="N815" s="212"/>
      <c r="O815" s="212"/>
      <c r="P815" s="212"/>
      <c r="Q815" s="212"/>
      <c r="R815" s="212"/>
      <c r="S815" s="212"/>
      <c r="T815" s="212"/>
      <c r="U815" s="212"/>
      <c r="V815" s="212"/>
      <c r="W815" s="212"/>
      <c r="X815" s="212"/>
      <c r="Y815" s="212"/>
      <c r="Z815" s="212"/>
      <c r="AA815" s="218"/>
      <c r="AB815" s="212"/>
      <c r="AC815" s="212"/>
      <c r="AD815" s="212"/>
      <c r="AE815" s="212"/>
      <c r="AF815" s="216"/>
    </row>
    <row r="816" spans="2:32" x14ac:dyDescent="0.3">
      <c r="B816" s="352">
        <v>11303</v>
      </c>
      <c r="C816" s="212">
        <v>31</v>
      </c>
      <c r="D816" s="212">
        <v>2800</v>
      </c>
      <c r="E816" s="353">
        <v>203.17255595958929</v>
      </c>
      <c r="F816" s="212">
        <v>27</v>
      </c>
      <c r="G816" s="212" t="s">
        <v>461</v>
      </c>
      <c r="H816" s="354">
        <v>10470.12626159603</v>
      </c>
      <c r="J816" s="218"/>
      <c r="K816" s="212"/>
      <c r="L816" s="212"/>
      <c r="M816" s="212"/>
      <c r="N816" s="212"/>
      <c r="O816" s="212"/>
      <c r="P816" s="212"/>
      <c r="Q816" s="212"/>
      <c r="R816" s="212"/>
      <c r="S816" s="212"/>
      <c r="T816" s="212"/>
      <c r="U816" s="212"/>
      <c r="V816" s="212"/>
      <c r="W816" s="212"/>
      <c r="X816" s="212"/>
      <c r="Y816" s="212"/>
      <c r="Z816" s="212"/>
      <c r="AA816" s="218"/>
      <c r="AB816" s="212"/>
      <c r="AC816" s="212"/>
      <c r="AD816" s="212"/>
      <c r="AE816" s="212"/>
      <c r="AF816" s="216"/>
    </row>
    <row r="817" spans="2:32" x14ac:dyDescent="0.3">
      <c r="B817" s="352">
        <v>6636.33</v>
      </c>
      <c r="C817" s="212">
        <v>28</v>
      </c>
      <c r="D817" s="212">
        <v>1050</v>
      </c>
      <c r="E817" s="353">
        <v>180.07562622140983</v>
      </c>
      <c r="F817" s="212">
        <v>32</v>
      </c>
      <c r="G817" s="212" t="s">
        <v>461</v>
      </c>
      <c r="H817" s="354">
        <v>6142.6520679275591</v>
      </c>
      <c r="J817" s="218"/>
      <c r="K817" s="212"/>
      <c r="L817" s="212"/>
      <c r="M817" s="212"/>
      <c r="N817" s="212"/>
      <c r="O817" s="212"/>
      <c r="P817" s="212"/>
      <c r="Q817" s="212"/>
      <c r="R817" s="212"/>
      <c r="S817" s="212"/>
      <c r="T817" s="212"/>
      <c r="U817" s="212"/>
      <c r="V817" s="212"/>
      <c r="W817" s="212"/>
      <c r="X817" s="212"/>
      <c r="Y817" s="212"/>
      <c r="Z817" s="212"/>
      <c r="AA817" s="218"/>
      <c r="AB817" s="212"/>
      <c r="AC817" s="212"/>
      <c r="AD817" s="212"/>
      <c r="AE817" s="212"/>
      <c r="AF817" s="216"/>
    </row>
    <row r="818" spans="2:32" x14ac:dyDescent="0.3">
      <c r="B818" s="352">
        <v>12734.94</v>
      </c>
      <c r="C818" s="212">
        <v>29</v>
      </c>
      <c r="D818" s="212">
        <v>4550</v>
      </c>
      <c r="E818" s="353">
        <v>304.76059791219853</v>
      </c>
      <c r="F818" s="212">
        <v>36</v>
      </c>
      <c r="G818" s="212" t="s">
        <v>469</v>
      </c>
      <c r="H818" s="354">
        <v>11963.993807627032</v>
      </c>
      <c r="J818" s="218"/>
      <c r="K818" s="212"/>
      <c r="L818" s="212"/>
      <c r="M818" s="212"/>
      <c r="N818" s="212"/>
      <c r="O818" s="212"/>
      <c r="P818" s="212"/>
      <c r="Q818" s="212"/>
      <c r="R818" s="212"/>
      <c r="S818" s="212"/>
      <c r="T818" s="212"/>
      <c r="U818" s="212"/>
      <c r="V818" s="212"/>
      <c r="W818" s="212"/>
      <c r="X818" s="212"/>
      <c r="Y818" s="212"/>
      <c r="Z818" s="212"/>
      <c r="AA818" s="218"/>
      <c r="AB818" s="212"/>
      <c r="AC818" s="212"/>
      <c r="AD818" s="212"/>
      <c r="AE818" s="212"/>
      <c r="AF818" s="216"/>
    </row>
    <row r="819" spans="2:32" x14ac:dyDescent="0.3">
      <c r="B819" s="352">
        <v>15367.27</v>
      </c>
      <c r="C819" s="212">
        <v>35</v>
      </c>
      <c r="D819" s="212">
        <v>2800</v>
      </c>
      <c r="E819" s="353">
        <v>261.51737529676222</v>
      </c>
      <c r="F819" s="212">
        <v>45</v>
      </c>
      <c r="G819" s="212" t="s">
        <v>461</v>
      </c>
      <c r="H819" s="354">
        <v>14362.905009945505</v>
      </c>
      <c r="J819" s="218"/>
      <c r="K819" s="212"/>
      <c r="L819" s="212"/>
      <c r="M819" s="212"/>
      <c r="N819" s="212"/>
      <c r="O819" s="212"/>
      <c r="P819" s="212"/>
      <c r="Q819" s="212"/>
      <c r="R819" s="212"/>
      <c r="S819" s="212"/>
      <c r="T819" s="212"/>
      <c r="U819" s="212"/>
      <c r="V819" s="212"/>
      <c r="W819" s="212"/>
      <c r="X819" s="212"/>
      <c r="Y819" s="212"/>
      <c r="Z819" s="212"/>
      <c r="AA819" s="218"/>
      <c r="AB819" s="212"/>
      <c r="AC819" s="212"/>
      <c r="AD819" s="212"/>
      <c r="AE819" s="212"/>
      <c r="AF819" s="216"/>
    </row>
    <row r="820" spans="2:32" x14ac:dyDescent="0.3">
      <c r="B820" s="352">
        <v>10582.17</v>
      </c>
      <c r="C820" s="212">
        <v>27</v>
      </c>
      <c r="D820" s="212">
        <v>2800</v>
      </c>
      <c r="E820" s="353">
        <v>246.97219620843873</v>
      </c>
      <c r="F820" s="212">
        <v>48</v>
      </c>
      <c r="G820" s="212" t="s">
        <v>469</v>
      </c>
      <c r="H820" s="354">
        <v>9845.6542349048414</v>
      </c>
      <c r="J820" s="218"/>
      <c r="K820" s="212"/>
      <c r="L820" s="212"/>
      <c r="M820" s="212"/>
      <c r="N820" s="212"/>
      <c r="O820" s="212"/>
      <c r="P820" s="212"/>
      <c r="Q820" s="212"/>
      <c r="R820" s="212"/>
      <c r="S820" s="212"/>
      <c r="T820" s="212"/>
      <c r="U820" s="212"/>
      <c r="V820" s="212"/>
      <c r="W820" s="212"/>
      <c r="X820" s="212"/>
      <c r="Y820" s="212"/>
      <c r="Z820" s="212"/>
      <c r="AA820" s="218"/>
      <c r="AB820" s="212"/>
      <c r="AC820" s="212"/>
      <c r="AD820" s="212"/>
      <c r="AE820" s="212"/>
      <c r="AF820" s="216"/>
    </row>
    <row r="821" spans="2:32" x14ac:dyDescent="0.3">
      <c r="B821" s="352">
        <v>5372.09</v>
      </c>
      <c r="C821" s="212">
        <v>30</v>
      </c>
      <c r="D821" s="212">
        <v>1050</v>
      </c>
      <c r="E821" s="353">
        <v>68.198116736385131</v>
      </c>
      <c r="F821" s="212">
        <v>50</v>
      </c>
      <c r="G821" s="212" t="s">
        <v>469</v>
      </c>
      <c r="H821" s="354">
        <v>4382.0726608282266</v>
      </c>
      <c r="J821" s="218"/>
      <c r="K821" s="212"/>
      <c r="L821" s="212"/>
      <c r="M821" s="212"/>
      <c r="N821" s="212"/>
      <c r="O821" s="212"/>
      <c r="P821" s="212"/>
      <c r="Q821" s="212"/>
      <c r="R821" s="212"/>
      <c r="S821" s="212"/>
      <c r="T821" s="212"/>
      <c r="U821" s="212"/>
      <c r="V821" s="212"/>
      <c r="W821" s="212"/>
      <c r="X821" s="212"/>
      <c r="Y821" s="212"/>
      <c r="Z821" s="212"/>
      <c r="AA821" s="218"/>
      <c r="AB821" s="212"/>
      <c r="AC821" s="212"/>
      <c r="AD821" s="212"/>
      <c r="AE821" s="212"/>
      <c r="AF821" s="216"/>
    </row>
    <row r="822" spans="2:32" x14ac:dyDescent="0.3">
      <c r="B822" s="352">
        <v>11732.04</v>
      </c>
      <c r="C822" s="212">
        <v>35</v>
      </c>
      <c r="D822" s="212">
        <v>2800</v>
      </c>
      <c r="E822" s="353">
        <v>338.84209171802479</v>
      </c>
      <c r="F822" s="212">
        <v>35</v>
      </c>
      <c r="G822" s="212" t="s">
        <v>461</v>
      </c>
      <c r="H822" s="354">
        <v>10921.862965192224</v>
      </c>
      <c r="J822" s="218"/>
      <c r="K822" s="212"/>
      <c r="L822" s="212"/>
      <c r="M822" s="212"/>
      <c r="N822" s="212"/>
      <c r="O822" s="212"/>
      <c r="P822" s="212"/>
      <c r="Q822" s="212"/>
      <c r="R822" s="212"/>
      <c r="S822" s="212"/>
      <c r="T822" s="212"/>
      <c r="U822" s="212"/>
      <c r="V822" s="212"/>
      <c r="W822" s="212"/>
      <c r="X822" s="212"/>
      <c r="Y822" s="212"/>
      <c r="Z822" s="212"/>
      <c r="AA822" s="218"/>
      <c r="AB822" s="212"/>
      <c r="AC822" s="212"/>
      <c r="AD822" s="212"/>
      <c r="AE822" s="212"/>
      <c r="AF822" s="216"/>
    </row>
    <row r="823" spans="2:32" x14ac:dyDescent="0.3">
      <c r="B823" s="352">
        <v>4715.67</v>
      </c>
      <c r="C823" s="212">
        <v>29</v>
      </c>
      <c r="D823" s="212">
        <v>1050</v>
      </c>
      <c r="E823" s="353">
        <v>77.11456518250435</v>
      </c>
      <c r="F823" s="212">
        <v>50</v>
      </c>
      <c r="G823" s="212" t="s">
        <v>461</v>
      </c>
      <c r="H823" s="354">
        <v>3544.841798645476</v>
      </c>
      <c r="J823" s="218"/>
      <c r="K823" s="212"/>
      <c r="L823" s="212"/>
      <c r="M823" s="212"/>
      <c r="N823" s="212"/>
      <c r="O823" s="212"/>
      <c r="P823" s="212"/>
      <c r="Q823" s="212"/>
      <c r="R823" s="212"/>
      <c r="S823" s="212"/>
      <c r="T823" s="212"/>
      <c r="U823" s="212"/>
      <c r="V823" s="212"/>
      <c r="W823" s="212"/>
      <c r="X823" s="212"/>
      <c r="Y823" s="212"/>
      <c r="Z823" s="212"/>
      <c r="AA823" s="218"/>
      <c r="AB823" s="212"/>
      <c r="AC823" s="212"/>
      <c r="AD823" s="212"/>
      <c r="AE823" s="212"/>
      <c r="AF823" s="216"/>
    </row>
    <row r="824" spans="2:32" x14ac:dyDescent="0.3">
      <c r="B824" s="352">
        <v>5771.26</v>
      </c>
      <c r="C824" s="212">
        <v>36</v>
      </c>
      <c r="D824" s="212">
        <v>1050</v>
      </c>
      <c r="E824" s="353">
        <v>94.481718361478258</v>
      </c>
      <c r="F824" s="212">
        <v>44</v>
      </c>
      <c r="G824" s="212" t="s">
        <v>461</v>
      </c>
      <c r="H824" s="354">
        <v>4712.216931557984</v>
      </c>
      <c r="J824" s="218"/>
      <c r="K824" s="212"/>
      <c r="L824" s="212"/>
      <c r="M824" s="212"/>
      <c r="N824" s="212"/>
      <c r="O824" s="212"/>
      <c r="P824" s="212"/>
      <c r="Q824" s="212"/>
      <c r="R824" s="212"/>
      <c r="S824" s="212"/>
      <c r="T824" s="212"/>
      <c r="U824" s="212"/>
      <c r="V824" s="212"/>
      <c r="W824" s="212"/>
      <c r="X824" s="212"/>
      <c r="Y824" s="212"/>
      <c r="Z824" s="212"/>
      <c r="AA824" s="218"/>
      <c r="AB824" s="212"/>
      <c r="AC824" s="212"/>
      <c r="AD824" s="212"/>
      <c r="AE824" s="212"/>
      <c r="AF824" s="216"/>
    </row>
    <row r="825" spans="2:32" x14ac:dyDescent="0.3">
      <c r="B825" s="352">
        <v>7627.68</v>
      </c>
      <c r="C825" s="212">
        <v>31</v>
      </c>
      <c r="D825" s="212">
        <v>1925</v>
      </c>
      <c r="E825" s="353">
        <v>149.70952120227429</v>
      </c>
      <c r="F825" s="212">
        <v>44</v>
      </c>
      <c r="G825" s="212" t="s">
        <v>461</v>
      </c>
      <c r="H825" s="354">
        <v>6563.7156038792091</v>
      </c>
      <c r="J825" s="218"/>
      <c r="K825" s="212"/>
      <c r="L825" s="212"/>
      <c r="M825" s="212"/>
      <c r="N825" s="212"/>
      <c r="O825" s="212"/>
      <c r="P825" s="212"/>
      <c r="Q825" s="212"/>
      <c r="R825" s="212"/>
      <c r="S825" s="212"/>
      <c r="T825" s="212"/>
      <c r="U825" s="212"/>
      <c r="V825" s="212"/>
      <c r="W825" s="212"/>
      <c r="X825" s="212"/>
      <c r="Y825" s="212"/>
      <c r="Z825" s="212"/>
      <c r="AA825" s="218"/>
      <c r="AB825" s="212"/>
      <c r="AC825" s="212"/>
      <c r="AD825" s="212"/>
      <c r="AE825" s="212"/>
      <c r="AF825" s="216"/>
    </row>
    <row r="826" spans="2:32" x14ac:dyDescent="0.3">
      <c r="B826" s="352">
        <v>12620.57</v>
      </c>
      <c r="C826" s="212">
        <v>29</v>
      </c>
      <c r="D826" s="212">
        <v>2800</v>
      </c>
      <c r="E826" s="353">
        <v>400.22333497238185</v>
      </c>
      <c r="F826" s="212">
        <v>46</v>
      </c>
      <c r="G826" s="212" t="s">
        <v>469</v>
      </c>
      <c r="H826" s="354">
        <v>12130.414733080832</v>
      </c>
      <c r="J826" s="218"/>
      <c r="K826" s="212"/>
      <c r="L826" s="212"/>
      <c r="M826" s="212"/>
      <c r="N826" s="212"/>
      <c r="O826" s="212"/>
      <c r="P826" s="212"/>
      <c r="Q826" s="212"/>
      <c r="R826" s="212"/>
      <c r="S826" s="212"/>
      <c r="T826" s="212"/>
      <c r="U826" s="212"/>
      <c r="V826" s="212"/>
      <c r="W826" s="212"/>
      <c r="X826" s="212"/>
      <c r="Y826" s="212"/>
      <c r="Z826" s="212"/>
      <c r="AA826" s="218"/>
      <c r="AB826" s="212"/>
      <c r="AC826" s="212"/>
      <c r="AD826" s="212"/>
      <c r="AE826" s="212"/>
      <c r="AF826" s="216"/>
    </row>
    <row r="827" spans="2:32" x14ac:dyDescent="0.3">
      <c r="B827" s="352">
        <v>8944.34</v>
      </c>
      <c r="C827" s="212">
        <v>30</v>
      </c>
      <c r="D827" s="212">
        <v>2800</v>
      </c>
      <c r="E827" s="353">
        <v>192.28080135397471</v>
      </c>
      <c r="F827" s="212">
        <v>40</v>
      </c>
      <c r="G827" s="212" t="s">
        <v>461</v>
      </c>
      <c r="H827" s="354">
        <v>7859.6658738393089</v>
      </c>
      <c r="J827" s="218"/>
      <c r="K827" s="212"/>
      <c r="L827" s="212"/>
      <c r="M827" s="212"/>
      <c r="N827" s="212"/>
      <c r="O827" s="212"/>
      <c r="P827" s="212"/>
      <c r="Q827" s="212"/>
      <c r="R827" s="212"/>
      <c r="S827" s="212"/>
      <c r="T827" s="212"/>
      <c r="U827" s="212"/>
      <c r="V827" s="212"/>
      <c r="W827" s="212"/>
      <c r="X827" s="212"/>
      <c r="Y827" s="212"/>
      <c r="Z827" s="212"/>
      <c r="AA827" s="218"/>
      <c r="AB827" s="212"/>
      <c r="AC827" s="212"/>
      <c r="AD827" s="212"/>
      <c r="AE827" s="212"/>
      <c r="AF827" s="216"/>
    </row>
    <row r="828" spans="2:32" x14ac:dyDescent="0.3">
      <c r="B828" s="352">
        <v>3336.74</v>
      </c>
      <c r="C828" s="212">
        <v>28</v>
      </c>
      <c r="D828" s="212">
        <v>1050</v>
      </c>
      <c r="E828" s="353">
        <v>76.189928984120797</v>
      </c>
      <c r="F828" s="212">
        <v>42</v>
      </c>
      <c r="G828" s="212" t="s">
        <v>461</v>
      </c>
      <c r="H828" s="354">
        <v>2318.7038002789031</v>
      </c>
      <c r="J828" s="218"/>
      <c r="K828" s="212"/>
      <c r="L828" s="212"/>
      <c r="M828" s="212"/>
      <c r="N828" s="212"/>
      <c r="O828" s="212"/>
      <c r="P828" s="212"/>
      <c r="Q828" s="212"/>
      <c r="R828" s="212"/>
      <c r="S828" s="212"/>
      <c r="T828" s="212"/>
      <c r="U828" s="212"/>
      <c r="V828" s="212"/>
      <c r="W828" s="212"/>
      <c r="X828" s="212"/>
      <c r="Y828" s="212"/>
      <c r="Z828" s="212"/>
      <c r="AA828" s="218"/>
      <c r="AB828" s="212"/>
      <c r="AC828" s="212"/>
      <c r="AD828" s="212"/>
      <c r="AE828" s="212"/>
      <c r="AF828" s="216"/>
    </row>
    <row r="829" spans="2:32" x14ac:dyDescent="0.3">
      <c r="B829" s="352">
        <v>15188.23</v>
      </c>
      <c r="C829" s="212">
        <v>31</v>
      </c>
      <c r="D829" s="212">
        <v>2800</v>
      </c>
      <c r="E829" s="353">
        <v>184.70302822269048</v>
      </c>
      <c r="F829" s="212">
        <v>49</v>
      </c>
      <c r="G829" s="212" t="s">
        <v>461</v>
      </c>
      <c r="H829" s="354">
        <v>13891.053589874817</v>
      </c>
      <c r="J829" s="218"/>
      <c r="K829" s="212"/>
      <c r="L829" s="212"/>
      <c r="M829" s="212"/>
      <c r="N829" s="212"/>
      <c r="O829" s="212"/>
      <c r="P829" s="212"/>
      <c r="Q829" s="212"/>
      <c r="R829" s="212"/>
      <c r="S829" s="212"/>
      <c r="T829" s="212"/>
      <c r="U829" s="212"/>
      <c r="V829" s="212"/>
      <c r="W829" s="212"/>
      <c r="X829" s="212"/>
      <c r="Y829" s="212"/>
      <c r="Z829" s="212"/>
      <c r="AA829" s="218"/>
      <c r="AB829" s="212"/>
      <c r="AC829" s="212"/>
      <c r="AD829" s="212"/>
      <c r="AE829" s="212"/>
      <c r="AF829" s="216"/>
    </row>
    <row r="830" spans="2:32" x14ac:dyDescent="0.3">
      <c r="B830" s="352">
        <v>9368.35</v>
      </c>
      <c r="C830" s="212">
        <v>30</v>
      </c>
      <c r="D830" s="212">
        <v>2800</v>
      </c>
      <c r="E830" s="353">
        <v>192.28080135397471</v>
      </c>
      <c r="F830" s="212">
        <v>45</v>
      </c>
      <c r="G830" s="212" t="s">
        <v>461</v>
      </c>
      <c r="H830" s="354">
        <v>8239.1534930809703</v>
      </c>
      <c r="J830" s="218"/>
      <c r="K830" s="212"/>
      <c r="L830" s="212"/>
      <c r="M830" s="212"/>
      <c r="N830" s="212"/>
      <c r="O830" s="212"/>
      <c r="P830" s="212"/>
      <c r="Q830" s="212"/>
      <c r="R830" s="212"/>
      <c r="S830" s="212"/>
      <c r="T830" s="212"/>
      <c r="U830" s="212"/>
      <c r="V830" s="212"/>
      <c r="W830" s="212"/>
      <c r="X830" s="212"/>
      <c r="Y830" s="212"/>
      <c r="Z830" s="212"/>
      <c r="AA830" s="218"/>
      <c r="AB830" s="212"/>
      <c r="AC830" s="212"/>
      <c r="AD830" s="212"/>
      <c r="AE830" s="212"/>
      <c r="AF830" s="216"/>
    </row>
    <row r="831" spans="2:32" x14ac:dyDescent="0.3">
      <c r="B831" s="352">
        <v>42529.919999999998</v>
      </c>
      <c r="C831" s="212">
        <v>30</v>
      </c>
      <c r="D831" s="212">
        <v>9800</v>
      </c>
      <c r="E831" s="353">
        <v>585.59623093219011</v>
      </c>
      <c r="F831" s="212">
        <v>45</v>
      </c>
      <c r="G831" s="212" t="s">
        <v>461</v>
      </c>
      <c r="H831" s="354">
        <v>41151.62752945532</v>
      </c>
      <c r="J831" s="218"/>
      <c r="K831" s="212"/>
      <c r="L831" s="212"/>
      <c r="M831" s="212"/>
      <c r="N831" s="212"/>
      <c r="O831" s="212"/>
      <c r="P831" s="212"/>
      <c r="Q831" s="212"/>
      <c r="R831" s="212"/>
      <c r="S831" s="212"/>
      <c r="T831" s="212"/>
      <c r="U831" s="212"/>
      <c r="V831" s="212"/>
      <c r="W831" s="212"/>
      <c r="X831" s="212"/>
      <c r="Y831" s="212"/>
      <c r="Z831" s="212"/>
      <c r="AA831" s="218"/>
      <c r="AB831" s="212"/>
      <c r="AC831" s="212"/>
      <c r="AD831" s="212"/>
      <c r="AE831" s="212"/>
      <c r="AF831" s="216"/>
    </row>
    <row r="832" spans="2:32" x14ac:dyDescent="0.3">
      <c r="B832" s="352">
        <v>8043.43</v>
      </c>
      <c r="C832" s="212">
        <v>29</v>
      </c>
      <c r="D832" s="212">
        <v>1925</v>
      </c>
      <c r="E832" s="353">
        <v>136.09986014272553</v>
      </c>
      <c r="F832" s="212">
        <v>36</v>
      </c>
      <c r="G832" s="212" t="s">
        <v>469</v>
      </c>
      <c r="H832" s="354">
        <v>7402.8433159609431</v>
      </c>
      <c r="J832" s="218"/>
      <c r="K832" s="212"/>
      <c r="L832" s="212"/>
      <c r="M832" s="212"/>
      <c r="N832" s="212"/>
      <c r="O832" s="212"/>
      <c r="P832" s="212"/>
      <c r="Q832" s="212"/>
      <c r="R832" s="212"/>
      <c r="S832" s="212"/>
      <c r="T832" s="212"/>
      <c r="U832" s="212"/>
      <c r="V832" s="212"/>
      <c r="W832" s="212"/>
      <c r="X832" s="212"/>
      <c r="Y832" s="212"/>
      <c r="Z832" s="212"/>
      <c r="AA832" s="218"/>
      <c r="AB832" s="212"/>
      <c r="AC832" s="212"/>
      <c r="AD832" s="212"/>
      <c r="AE832" s="212"/>
      <c r="AF832" s="216"/>
    </row>
    <row r="833" spans="2:32" x14ac:dyDescent="0.3">
      <c r="B833" s="352">
        <v>26559.08</v>
      </c>
      <c r="C833" s="212">
        <v>39</v>
      </c>
      <c r="D833" s="212">
        <v>2800</v>
      </c>
      <c r="E833" s="353">
        <v>468.83717362168602</v>
      </c>
      <c r="F833" s="212">
        <v>36</v>
      </c>
      <c r="G833" s="212" t="s">
        <v>461</v>
      </c>
      <c r="H833" s="354">
        <v>25760.337161136264</v>
      </c>
      <c r="J833" s="218"/>
      <c r="K833" s="212"/>
      <c r="L833" s="212"/>
      <c r="M833" s="212"/>
      <c r="N833" s="212"/>
      <c r="O833" s="212"/>
      <c r="P833" s="212"/>
      <c r="Q833" s="212"/>
      <c r="R833" s="212"/>
      <c r="S833" s="212"/>
      <c r="T833" s="212"/>
      <c r="U833" s="212"/>
      <c r="V833" s="212"/>
      <c r="W833" s="212"/>
      <c r="X833" s="212"/>
      <c r="Y833" s="212"/>
      <c r="Z833" s="212"/>
      <c r="AA833" s="218"/>
      <c r="AB833" s="212"/>
      <c r="AC833" s="212"/>
      <c r="AD833" s="212"/>
      <c r="AE833" s="212"/>
      <c r="AF833" s="216"/>
    </row>
    <row r="834" spans="2:32" x14ac:dyDescent="0.3">
      <c r="B834" s="352">
        <v>3002.31</v>
      </c>
      <c r="C834" s="212">
        <v>27</v>
      </c>
      <c r="D834" s="212">
        <v>1050</v>
      </c>
      <c r="E834" s="353">
        <v>68.198256023348691</v>
      </c>
      <c r="F834" s="212">
        <v>48</v>
      </c>
      <c r="G834" s="212" t="s">
        <v>461</v>
      </c>
      <c r="H834" s="354">
        <v>1823.5067971855642</v>
      </c>
      <c r="J834" s="218"/>
      <c r="K834" s="212"/>
      <c r="L834" s="212"/>
      <c r="M834" s="212"/>
      <c r="N834" s="212"/>
      <c r="O834" s="212"/>
      <c r="P834" s="212"/>
      <c r="Q834" s="212"/>
      <c r="R834" s="212"/>
      <c r="S834" s="212"/>
      <c r="T834" s="212"/>
      <c r="U834" s="212"/>
      <c r="V834" s="212"/>
      <c r="W834" s="212"/>
      <c r="X834" s="212"/>
      <c r="Y834" s="212"/>
      <c r="Z834" s="212"/>
      <c r="AA834" s="218"/>
      <c r="AB834" s="212"/>
      <c r="AC834" s="212"/>
      <c r="AD834" s="212"/>
      <c r="AE834" s="212"/>
      <c r="AF834" s="216"/>
    </row>
    <row r="835" spans="2:32" x14ac:dyDescent="0.3">
      <c r="B835" s="352">
        <v>3850.26</v>
      </c>
      <c r="C835" s="212">
        <v>29</v>
      </c>
      <c r="D835" s="212">
        <v>1050</v>
      </c>
      <c r="E835" s="353">
        <v>77.362025765338728</v>
      </c>
      <c r="F835" s="212">
        <v>50</v>
      </c>
      <c r="G835" s="212" t="s">
        <v>461</v>
      </c>
      <c r="H835" s="354">
        <v>2697.4137945853454</v>
      </c>
      <c r="J835" s="218"/>
      <c r="K835" s="212"/>
      <c r="L835" s="212"/>
      <c r="M835" s="212"/>
      <c r="N835" s="212"/>
      <c r="O835" s="212"/>
      <c r="P835" s="212"/>
      <c r="Q835" s="212"/>
      <c r="R835" s="212"/>
      <c r="S835" s="212"/>
      <c r="T835" s="212"/>
      <c r="U835" s="212"/>
      <c r="V835" s="212"/>
      <c r="W835" s="212"/>
      <c r="X835" s="212"/>
      <c r="Y835" s="212"/>
      <c r="Z835" s="212"/>
      <c r="AA835" s="218"/>
      <c r="AB835" s="212"/>
      <c r="AC835" s="212"/>
      <c r="AD835" s="212"/>
      <c r="AE835" s="212"/>
      <c r="AF835" s="216"/>
    </row>
    <row r="836" spans="2:32" x14ac:dyDescent="0.3">
      <c r="B836" s="352">
        <v>3839.91</v>
      </c>
      <c r="C836" s="212">
        <v>26</v>
      </c>
      <c r="D836" s="212">
        <v>1050</v>
      </c>
      <c r="E836" s="353">
        <v>65.356689171250224</v>
      </c>
      <c r="F836" s="212">
        <v>49</v>
      </c>
      <c r="G836" s="212" t="s">
        <v>461</v>
      </c>
      <c r="H836" s="354">
        <v>2672.5612248373145</v>
      </c>
      <c r="J836" s="218"/>
      <c r="K836" s="212"/>
      <c r="L836" s="212"/>
      <c r="M836" s="212"/>
      <c r="N836" s="212"/>
      <c r="O836" s="212"/>
      <c r="P836" s="212"/>
      <c r="Q836" s="212"/>
      <c r="R836" s="212"/>
      <c r="S836" s="212"/>
      <c r="T836" s="212"/>
      <c r="U836" s="212"/>
      <c r="V836" s="212"/>
      <c r="W836" s="212"/>
      <c r="X836" s="212"/>
      <c r="Y836" s="212"/>
      <c r="Z836" s="212"/>
      <c r="AA836" s="218"/>
      <c r="AB836" s="212"/>
      <c r="AC836" s="212"/>
      <c r="AD836" s="212"/>
      <c r="AE836" s="212"/>
      <c r="AF836" s="216"/>
    </row>
    <row r="837" spans="2:32" x14ac:dyDescent="0.3">
      <c r="B837" s="352">
        <v>15769.35</v>
      </c>
      <c r="C837" s="212">
        <v>41</v>
      </c>
      <c r="D837" s="212">
        <v>1925</v>
      </c>
      <c r="E837" s="353">
        <v>278.63589022075348</v>
      </c>
      <c r="F837" s="212">
        <v>34</v>
      </c>
      <c r="G837" s="212" t="s">
        <v>469</v>
      </c>
      <c r="H837" s="354">
        <v>15348.318033458472</v>
      </c>
      <c r="J837" s="218"/>
      <c r="K837" s="212"/>
      <c r="L837" s="212"/>
      <c r="M837" s="212"/>
      <c r="N837" s="212"/>
      <c r="O837" s="212"/>
      <c r="P837" s="212"/>
      <c r="Q837" s="212"/>
      <c r="R837" s="212"/>
      <c r="S837" s="212"/>
      <c r="T837" s="212"/>
      <c r="U837" s="212"/>
      <c r="V837" s="212"/>
      <c r="W837" s="212"/>
      <c r="X837" s="212"/>
      <c r="Y837" s="212"/>
      <c r="Z837" s="212"/>
      <c r="AA837" s="218"/>
      <c r="AB837" s="212"/>
      <c r="AC837" s="212"/>
      <c r="AD837" s="212"/>
      <c r="AE837" s="212"/>
      <c r="AF837" s="216"/>
    </row>
    <row r="838" spans="2:32" x14ac:dyDescent="0.3">
      <c r="B838" s="352">
        <v>4148.55</v>
      </c>
      <c r="C838" s="212">
        <v>33</v>
      </c>
      <c r="D838" s="212">
        <v>1050</v>
      </c>
      <c r="E838" s="353">
        <v>80.274530325056091</v>
      </c>
      <c r="F838" s="212">
        <v>37</v>
      </c>
      <c r="G838" s="212" t="s">
        <v>469</v>
      </c>
      <c r="H838" s="354">
        <v>3519.7207275463015</v>
      </c>
      <c r="J838" s="218"/>
      <c r="K838" s="212"/>
      <c r="L838" s="212"/>
      <c r="M838" s="212"/>
      <c r="N838" s="212"/>
      <c r="O838" s="212"/>
      <c r="P838" s="212"/>
      <c r="Q838" s="212"/>
      <c r="R838" s="212"/>
      <c r="S838" s="212"/>
      <c r="T838" s="212"/>
      <c r="U838" s="212"/>
      <c r="V838" s="212"/>
      <c r="W838" s="212"/>
      <c r="X838" s="212"/>
      <c r="Y838" s="212"/>
      <c r="Z838" s="212"/>
      <c r="AA838" s="218"/>
      <c r="AB838" s="212"/>
      <c r="AC838" s="212"/>
      <c r="AD838" s="212"/>
      <c r="AE838" s="212"/>
      <c r="AF838" s="216"/>
    </row>
    <row r="839" spans="2:32" x14ac:dyDescent="0.3">
      <c r="B839" s="352">
        <v>8047.11</v>
      </c>
      <c r="C839" s="212">
        <v>40</v>
      </c>
      <c r="D839" s="212">
        <v>1050</v>
      </c>
      <c r="E839" s="353">
        <v>139.48163567721519</v>
      </c>
      <c r="F839" s="212">
        <v>35</v>
      </c>
      <c r="G839" s="212" t="s">
        <v>469</v>
      </c>
      <c r="H839" s="354">
        <v>7642.4175771648124</v>
      </c>
      <c r="J839" s="218"/>
      <c r="K839" s="212"/>
      <c r="L839" s="212"/>
      <c r="M839" s="212"/>
      <c r="N839" s="212"/>
      <c r="O839" s="212"/>
      <c r="P839" s="212"/>
      <c r="Q839" s="212"/>
      <c r="R839" s="212"/>
      <c r="S839" s="212"/>
      <c r="T839" s="212"/>
      <c r="U839" s="212"/>
      <c r="V839" s="212"/>
      <c r="W839" s="212"/>
      <c r="X839" s="212"/>
      <c r="Y839" s="212"/>
      <c r="Z839" s="212"/>
      <c r="AA839" s="218"/>
      <c r="AB839" s="212"/>
      <c r="AC839" s="212"/>
      <c r="AD839" s="212"/>
      <c r="AE839" s="212"/>
      <c r="AF839" s="216"/>
    </row>
    <row r="840" spans="2:32" x14ac:dyDescent="0.3">
      <c r="B840" s="352">
        <v>11773.57</v>
      </c>
      <c r="C840" s="212">
        <v>34</v>
      </c>
      <c r="D840" s="212">
        <v>2800</v>
      </c>
      <c r="E840" s="353">
        <v>246.9314070571524</v>
      </c>
      <c r="F840" s="212">
        <v>31</v>
      </c>
      <c r="G840" s="212" t="s">
        <v>461</v>
      </c>
      <c r="H840" s="354">
        <v>10940.433968203612</v>
      </c>
      <c r="J840" s="218"/>
      <c r="K840" s="212"/>
      <c r="L840" s="212"/>
      <c r="M840" s="212"/>
      <c r="N840" s="212"/>
      <c r="O840" s="212"/>
      <c r="P840" s="212"/>
      <c r="Q840" s="212"/>
      <c r="R840" s="212"/>
      <c r="S840" s="212"/>
      <c r="T840" s="212"/>
      <c r="U840" s="212"/>
      <c r="V840" s="212"/>
      <c r="W840" s="212"/>
      <c r="X840" s="212"/>
      <c r="Y840" s="212"/>
      <c r="Z840" s="212"/>
      <c r="AA840" s="218"/>
      <c r="AB840" s="212"/>
      <c r="AC840" s="212"/>
      <c r="AD840" s="212"/>
      <c r="AE840" s="212"/>
      <c r="AF840" s="216"/>
    </row>
    <row r="841" spans="2:32" x14ac:dyDescent="0.3">
      <c r="B841" s="352">
        <v>5453.44</v>
      </c>
      <c r="C841" s="212">
        <v>32</v>
      </c>
      <c r="D841" s="212">
        <v>1400</v>
      </c>
      <c r="E841" s="353">
        <v>102.77051698623835</v>
      </c>
      <c r="F841" s="212">
        <v>43</v>
      </c>
      <c r="G841" s="212" t="s">
        <v>469</v>
      </c>
      <c r="H841" s="354">
        <v>4667.309060780859</v>
      </c>
      <c r="J841" s="218"/>
      <c r="K841" s="212"/>
      <c r="L841" s="212"/>
      <c r="M841" s="212"/>
      <c r="N841" s="212"/>
      <c r="O841" s="212"/>
      <c r="P841" s="212"/>
      <c r="Q841" s="212"/>
      <c r="R841" s="212"/>
      <c r="S841" s="212"/>
      <c r="T841" s="212"/>
      <c r="U841" s="212"/>
      <c r="V841" s="212"/>
      <c r="W841" s="212"/>
      <c r="X841" s="212"/>
      <c r="Y841" s="212"/>
      <c r="Z841" s="212"/>
      <c r="AA841" s="218"/>
      <c r="AB841" s="212"/>
      <c r="AC841" s="212"/>
      <c r="AD841" s="212"/>
      <c r="AE841" s="212"/>
      <c r="AF841" s="216"/>
    </row>
    <row r="842" spans="2:32" x14ac:dyDescent="0.3">
      <c r="B842" s="352">
        <v>5880.13</v>
      </c>
      <c r="C842" s="212">
        <v>31</v>
      </c>
      <c r="D842" s="212">
        <v>1163.0468500000002</v>
      </c>
      <c r="E842" s="353">
        <v>143.8965858769474</v>
      </c>
      <c r="F842" s="212">
        <v>29</v>
      </c>
      <c r="G842" s="212" t="s">
        <v>461</v>
      </c>
      <c r="H842" s="354">
        <v>5226.0503400980269</v>
      </c>
      <c r="J842" s="218"/>
      <c r="K842" s="212"/>
      <c r="L842" s="212"/>
      <c r="M842" s="212"/>
      <c r="N842" s="212"/>
      <c r="O842" s="212"/>
      <c r="P842" s="212"/>
      <c r="Q842" s="212"/>
      <c r="R842" s="212"/>
      <c r="S842" s="212"/>
      <c r="T842" s="212"/>
      <c r="U842" s="212"/>
      <c r="V842" s="212"/>
      <c r="W842" s="212"/>
      <c r="X842" s="212"/>
      <c r="Y842" s="212"/>
      <c r="Z842" s="212"/>
      <c r="AA842" s="218"/>
      <c r="AB842" s="212"/>
      <c r="AC842" s="212"/>
      <c r="AD842" s="212"/>
      <c r="AE842" s="212"/>
      <c r="AF842" s="216"/>
    </row>
    <row r="843" spans="2:32" x14ac:dyDescent="0.3">
      <c r="B843" s="352">
        <v>10480.36</v>
      </c>
      <c r="C843" s="212">
        <v>31</v>
      </c>
      <c r="D843" s="212">
        <v>2800</v>
      </c>
      <c r="E843" s="353">
        <v>217.75930356694442</v>
      </c>
      <c r="F843" s="212">
        <v>39</v>
      </c>
      <c r="G843" s="212" t="s">
        <v>461</v>
      </c>
      <c r="H843" s="354">
        <v>9469.8294769089116</v>
      </c>
      <c r="J843" s="218"/>
      <c r="K843" s="212"/>
      <c r="L843" s="212"/>
      <c r="M843" s="212"/>
      <c r="N843" s="212"/>
      <c r="O843" s="212"/>
      <c r="P843" s="212"/>
      <c r="Q843" s="212"/>
      <c r="R843" s="212"/>
      <c r="S843" s="212"/>
      <c r="T843" s="212"/>
      <c r="U843" s="212"/>
      <c r="V843" s="212"/>
      <c r="W843" s="212"/>
      <c r="X843" s="212"/>
      <c r="Y843" s="212"/>
      <c r="Z843" s="212"/>
      <c r="AA843" s="218"/>
      <c r="AB843" s="212"/>
      <c r="AC843" s="212"/>
      <c r="AD843" s="212"/>
      <c r="AE843" s="212"/>
      <c r="AF843" s="216"/>
    </row>
    <row r="844" spans="2:32" x14ac:dyDescent="0.3">
      <c r="B844" s="352">
        <v>4173.97</v>
      </c>
      <c r="C844" s="212">
        <v>27</v>
      </c>
      <c r="D844" s="212">
        <v>1050</v>
      </c>
      <c r="E844" s="353">
        <v>66.06706052261903</v>
      </c>
      <c r="F844" s="212">
        <v>48</v>
      </c>
      <c r="G844" s="212" t="s">
        <v>461</v>
      </c>
      <c r="H844" s="354">
        <v>2937.838315250604</v>
      </c>
      <c r="J844" s="218"/>
      <c r="K844" s="212"/>
      <c r="L844" s="212"/>
      <c r="M844" s="212"/>
      <c r="N844" s="212"/>
      <c r="O844" s="212"/>
      <c r="P844" s="212"/>
      <c r="Q844" s="212"/>
      <c r="R844" s="212"/>
      <c r="S844" s="212"/>
      <c r="T844" s="212"/>
      <c r="U844" s="212"/>
      <c r="V844" s="212"/>
      <c r="W844" s="212"/>
      <c r="X844" s="212"/>
      <c r="Y844" s="212"/>
      <c r="Z844" s="212"/>
      <c r="AA844" s="218"/>
      <c r="AB844" s="212"/>
      <c r="AC844" s="212"/>
      <c r="AD844" s="212"/>
      <c r="AE844" s="212"/>
      <c r="AF844" s="216"/>
    </row>
    <row r="845" spans="2:32" x14ac:dyDescent="0.3">
      <c r="B845" s="352">
        <v>3109.55</v>
      </c>
      <c r="C845" s="212">
        <v>27</v>
      </c>
      <c r="D845" s="212">
        <v>1050</v>
      </c>
      <c r="E845" s="353">
        <v>75.017819079958471</v>
      </c>
      <c r="F845" s="212">
        <v>43</v>
      </c>
      <c r="G845" s="212" t="s">
        <v>469</v>
      </c>
      <c r="H845" s="354">
        <v>2341.1179849626919</v>
      </c>
      <c r="J845" s="218"/>
      <c r="K845" s="212"/>
      <c r="L845" s="212"/>
      <c r="M845" s="212"/>
      <c r="N845" s="212"/>
      <c r="O845" s="212"/>
      <c r="P845" s="212"/>
      <c r="Q845" s="212"/>
      <c r="R845" s="212"/>
      <c r="S845" s="212"/>
      <c r="T845" s="212"/>
      <c r="U845" s="212"/>
      <c r="V845" s="212"/>
      <c r="W845" s="212"/>
      <c r="X845" s="212"/>
      <c r="Y845" s="212"/>
      <c r="Z845" s="212"/>
      <c r="AA845" s="218"/>
      <c r="AB845" s="212"/>
      <c r="AC845" s="212"/>
      <c r="AD845" s="212"/>
      <c r="AE845" s="212"/>
      <c r="AF845" s="216"/>
    </row>
    <row r="846" spans="2:32" x14ac:dyDescent="0.3">
      <c r="B846" s="352">
        <v>10250.209999999999</v>
      </c>
      <c r="C846" s="212">
        <v>38</v>
      </c>
      <c r="D846" s="212">
        <v>1689.52</v>
      </c>
      <c r="E846" s="353">
        <v>192.37507230078546</v>
      </c>
      <c r="F846" s="212">
        <v>32</v>
      </c>
      <c r="G846" s="212" t="s">
        <v>461</v>
      </c>
      <c r="H846" s="354">
        <v>9437.3997107838331</v>
      </c>
      <c r="J846" s="218"/>
      <c r="K846" s="212"/>
      <c r="L846" s="212"/>
      <c r="M846" s="212"/>
      <c r="N846" s="212"/>
      <c r="O846" s="212"/>
      <c r="P846" s="212"/>
      <c r="Q846" s="212"/>
      <c r="R846" s="212"/>
      <c r="S846" s="212"/>
      <c r="T846" s="212"/>
      <c r="U846" s="212"/>
      <c r="V846" s="212"/>
      <c r="W846" s="212"/>
      <c r="X846" s="212"/>
      <c r="Y846" s="212"/>
      <c r="Z846" s="212"/>
      <c r="AA846" s="218"/>
      <c r="AB846" s="212"/>
      <c r="AC846" s="212"/>
      <c r="AD846" s="212"/>
      <c r="AE846" s="212"/>
      <c r="AF846" s="216"/>
    </row>
    <row r="847" spans="2:32" x14ac:dyDescent="0.3">
      <c r="B847" s="352">
        <v>13481.43</v>
      </c>
      <c r="C847" s="212">
        <v>37</v>
      </c>
      <c r="D847" s="212">
        <v>1225</v>
      </c>
      <c r="E847" s="353">
        <v>255.87154795845828</v>
      </c>
      <c r="F847" s="212">
        <v>33</v>
      </c>
      <c r="G847" s="212" t="s">
        <v>461</v>
      </c>
      <c r="H847" s="354">
        <v>12820.414074039858</v>
      </c>
      <c r="J847" s="218"/>
      <c r="K847" s="212"/>
      <c r="L847" s="212"/>
      <c r="M847" s="212"/>
      <c r="N847" s="212"/>
      <c r="O847" s="212"/>
      <c r="P847" s="212"/>
      <c r="Q847" s="212"/>
      <c r="R847" s="212"/>
      <c r="S847" s="212"/>
      <c r="T847" s="212"/>
      <c r="U847" s="212"/>
      <c r="V847" s="212"/>
      <c r="W847" s="212"/>
      <c r="X847" s="212"/>
      <c r="Y847" s="212"/>
      <c r="Z847" s="212"/>
      <c r="AA847" s="218"/>
      <c r="AB847" s="212"/>
      <c r="AC847" s="212"/>
      <c r="AD847" s="212"/>
      <c r="AE847" s="212"/>
      <c r="AF847" s="216"/>
    </row>
    <row r="848" spans="2:32" x14ac:dyDescent="0.3">
      <c r="B848" s="352">
        <v>3736.29</v>
      </c>
      <c r="C848" s="212">
        <v>30</v>
      </c>
      <c r="D848" s="212">
        <v>1050</v>
      </c>
      <c r="E848" s="353">
        <v>79.315536766366108</v>
      </c>
      <c r="F848" s="212">
        <v>40</v>
      </c>
      <c r="G848" s="212" t="s">
        <v>461</v>
      </c>
      <c r="H848" s="354">
        <v>2775.5477743513929</v>
      </c>
      <c r="J848" s="218"/>
      <c r="K848" s="212"/>
      <c r="L848" s="212"/>
      <c r="M848" s="212"/>
      <c r="N848" s="212"/>
      <c r="O848" s="212"/>
      <c r="P848" s="212"/>
      <c r="Q848" s="212"/>
      <c r="R848" s="212"/>
      <c r="S848" s="212"/>
      <c r="T848" s="212"/>
      <c r="U848" s="212"/>
      <c r="V848" s="212"/>
      <c r="W848" s="212"/>
      <c r="X848" s="212"/>
      <c r="Y848" s="212"/>
      <c r="Z848" s="212"/>
      <c r="AA848" s="218"/>
      <c r="AB848" s="212"/>
      <c r="AC848" s="212"/>
      <c r="AD848" s="212"/>
      <c r="AE848" s="212"/>
      <c r="AF848" s="216"/>
    </row>
    <row r="849" spans="2:32" x14ac:dyDescent="0.3">
      <c r="B849" s="352">
        <v>6532.8</v>
      </c>
      <c r="C849" s="212">
        <v>27</v>
      </c>
      <c r="D849" s="212">
        <v>2800</v>
      </c>
      <c r="E849" s="353">
        <v>181.86201606226317</v>
      </c>
      <c r="F849" s="212">
        <v>33</v>
      </c>
      <c r="G849" s="212" t="s">
        <v>461</v>
      </c>
      <c r="H849" s="354">
        <v>5621.6186047493338</v>
      </c>
      <c r="J849" s="218"/>
      <c r="K849" s="212"/>
      <c r="L849" s="212"/>
      <c r="M849" s="212"/>
      <c r="N849" s="212"/>
      <c r="O849" s="212"/>
      <c r="P849" s="212"/>
      <c r="Q849" s="212"/>
      <c r="R849" s="212"/>
      <c r="S849" s="212"/>
      <c r="T849" s="212"/>
      <c r="U849" s="212"/>
      <c r="V849" s="212"/>
      <c r="W849" s="212"/>
      <c r="X849" s="212"/>
      <c r="Y849" s="212"/>
      <c r="Z849" s="212"/>
      <c r="AA849" s="218"/>
      <c r="AB849" s="212"/>
      <c r="AC849" s="212"/>
      <c r="AD849" s="212"/>
      <c r="AE849" s="212"/>
      <c r="AF849" s="216"/>
    </row>
    <row r="850" spans="2:32" x14ac:dyDescent="0.3">
      <c r="B850" s="352">
        <v>2585.8200000000002</v>
      </c>
      <c r="C850" s="212">
        <v>25</v>
      </c>
      <c r="D850" s="212">
        <v>1050</v>
      </c>
      <c r="E850" s="353">
        <v>66.777509877745302</v>
      </c>
      <c r="F850" s="212">
        <v>45</v>
      </c>
      <c r="G850" s="212" t="s">
        <v>469</v>
      </c>
      <c r="H850" s="354">
        <v>1657.1210342216586</v>
      </c>
      <c r="J850" s="218"/>
      <c r="K850" s="212"/>
      <c r="L850" s="212"/>
      <c r="M850" s="212"/>
      <c r="N850" s="212"/>
      <c r="O850" s="212"/>
      <c r="P850" s="212"/>
      <c r="Q850" s="212"/>
      <c r="R850" s="212"/>
      <c r="S850" s="212"/>
      <c r="T850" s="212"/>
      <c r="U850" s="212"/>
      <c r="V850" s="212"/>
      <c r="W850" s="212"/>
      <c r="X850" s="212"/>
      <c r="Y850" s="212"/>
      <c r="Z850" s="212"/>
      <c r="AA850" s="218"/>
      <c r="AB850" s="212"/>
      <c r="AC850" s="212"/>
      <c r="AD850" s="212"/>
      <c r="AE850" s="212"/>
      <c r="AF850" s="216"/>
    </row>
    <row r="851" spans="2:32" x14ac:dyDescent="0.3">
      <c r="B851" s="352">
        <v>3605.48</v>
      </c>
      <c r="C851" s="212">
        <v>25</v>
      </c>
      <c r="D851" s="212">
        <v>1050</v>
      </c>
      <c r="E851" s="353">
        <v>64.291113233361159</v>
      </c>
      <c r="F851" s="212">
        <v>50</v>
      </c>
      <c r="G851" s="212" t="s">
        <v>469</v>
      </c>
      <c r="H851" s="354">
        <v>2611.9937999116992</v>
      </c>
      <c r="J851" s="218"/>
      <c r="K851" s="212"/>
      <c r="L851" s="212"/>
      <c r="M851" s="212"/>
      <c r="N851" s="212"/>
      <c r="O851" s="212"/>
      <c r="P851" s="212"/>
      <c r="Q851" s="212"/>
      <c r="R851" s="212"/>
      <c r="S851" s="212"/>
      <c r="T851" s="212"/>
      <c r="U851" s="212"/>
      <c r="V851" s="212"/>
      <c r="W851" s="212"/>
      <c r="X851" s="212"/>
      <c r="Y851" s="212"/>
      <c r="Z851" s="212"/>
      <c r="AA851" s="218"/>
      <c r="AB851" s="212"/>
      <c r="AC851" s="212"/>
      <c r="AD851" s="212"/>
      <c r="AE851" s="212"/>
      <c r="AF851" s="216"/>
    </row>
    <row r="852" spans="2:32" x14ac:dyDescent="0.3">
      <c r="B852" s="352">
        <v>11973</v>
      </c>
      <c r="C852" s="212">
        <v>33</v>
      </c>
      <c r="D852" s="212">
        <v>2800</v>
      </c>
      <c r="E852" s="353">
        <v>235.47098474072317</v>
      </c>
      <c r="F852" s="212">
        <v>37</v>
      </c>
      <c r="G852" s="212" t="s">
        <v>461</v>
      </c>
      <c r="H852" s="354">
        <v>11021.299078882186</v>
      </c>
      <c r="J852" s="218"/>
      <c r="K852" s="212"/>
      <c r="L852" s="212"/>
      <c r="M852" s="212"/>
      <c r="N852" s="212"/>
      <c r="O852" s="212"/>
      <c r="P852" s="212"/>
      <c r="Q852" s="212"/>
      <c r="R852" s="212"/>
      <c r="S852" s="212"/>
      <c r="T852" s="212"/>
      <c r="U852" s="212"/>
      <c r="V852" s="212"/>
      <c r="W852" s="212"/>
      <c r="X852" s="212"/>
      <c r="Y852" s="212"/>
      <c r="Z852" s="212"/>
      <c r="AA852" s="218"/>
      <c r="AB852" s="212"/>
      <c r="AC852" s="212"/>
      <c r="AD852" s="212"/>
      <c r="AE852" s="212"/>
      <c r="AF852" s="216"/>
    </row>
    <row r="853" spans="2:32" x14ac:dyDescent="0.3">
      <c r="B853" s="352">
        <v>12786.02</v>
      </c>
      <c r="C853" s="212">
        <v>44</v>
      </c>
      <c r="D853" s="212">
        <v>1400</v>
      </c>
      <c r="E853" s="353">
        <v>270.35897849067373</v>
      </c>
      <c r="F853" s="212">
        <v>26</v>
      </c>
      <c r="G853" s="212" t="s">
        <v>461</v>
      </c>
      <c r="H853" s="354">
        <v>11927.739989236661</v>
      </c>
      <c r="J853" s="218"/>
      <c r="K853" s="212"/>
      <c r="L853" s="212"/>
      <c r="M853" s="212"/>
      <c r="N853" s="212"/>
      <c r="O853" s="212"/>
      <c r="P853" s="212"/>
      <c r="Q853" s="212"/>
      <c r="R853" s="212"/>
      <c r="S853" s="212"/>
      <c r="T853" s="212"/>
      <c r="U853" s="212"/>
      <c r="V853" s="212"/>
      <c r="W853" s="212"/>
      <c r="X853" s="212"/>
      <c r="Y853" s="212"/>
      <c r="Z853" s="212"/>
      <c r="AA853" s="218"/>
      <c r="AB853" s="212"/>
      <c r="AC853" s="212"/>
      <c r="AD853" s="212"/>
      <c r="AE853" s="212"/>
      <c r="AF853" s="216"/>
    </row>
    <row r="854" spans="2:32" x14ac:dyDescent="0.3">
      <c r="B854" s="352">
        <v>12050.32</v>
      </c>
      <c r="C854" s="212">
        <v>35</v>
      </c>
      <c r="D854" s="212">
        <v>1925</v>
      </c>
      <c r="E854" s="353">
        <v>141.30859008820869</v>
      </c>
      <c r="F854" s="212">
        <v>35</v>
      </c>
      <c r="G854" s="212" t="s">
        <v>461</v>
      </c>
      <c r="H854" s="354">
        <v>11057.130847608592</v>
      </c>
      <c r="J854" s="218"/>
      <c r="K854" s="212"/>
      <c r="L854" s="212"/>
      <c r="M854" s="212"/>
      <c r="N854" s="212"/>
      <c r="O854" s="212"/>
      <c r="P854" s="212"/>
      <c r="Q854" s="212"/>
      <c r="R854" s="212"/>
      <c r="S854" s="212"/>
      <c r="T854" s="212"/>
      <c r="U854" s="212"/>
      <c r="V854" s="212"/>
      <c r="W854" s="212"/>
      <c r="X854" s="212"/>
      <c r="Y854" s="212"/>
      <c r="Z854" s="212"/>
      <c r="AA854" s="218"/>
      <c r="AB854" s="212"/>
      <c r="AC854" s="212"/>
      <c r="AD854" s="212"/>
      <c r="AE854" s="212"/>
      <c r="AF854" s="216"/>
    </row>
    <row r="855" spans="2:32" x14ac:dyDescent="0.3">
      <c r="B855" s="352">
        <v>8419.4500000000007</v>
      </c>
      <c r="C855" s="212">
        <v>32</v>
      </c>
      <c r="D855" s="212">
        <v>2800</v>
      </c>
      <c r="E855" s="353">
        <v>394.84869825244556</v>
      </c>
      <c r="F855" s="212">
        <v>38</v>
      </c>
      <c r="G855" s="212" t="s">
        <v>461</v>
      </c>
      <c r="H855" s="354">
        <v>7737.603031582943</v>
      </c>
      <c r="J855" s="218"/>
      <c r="K855" s="212"/>
      <c r="L855" s="212"/>
      <c r="M855" s="212"/>
      <c r="N855" s="212"/>
      <c r="O855" s="212"/>
      <c r="P855" s="212"/>
      <c r="Q855" s="212"/>
      <c r="R855" s="212"/>
      <c r="S855" s="212"/>
      <c r="T855" s="212"/>
      <c r="U855" s="212"/>
      <c r="V855" s="212"/>
      <c r="W855" s="212"/>
      <c r="X855" s="212"/>
      <c r="Y855" s="212"/>
      <c r="Z855" s="212"/>
      <c r="AA855" s="218"/>
      <c r="AB855" s="212"/>
      <c r="AC855" s="212"/>
      <c r="AD855" s="212"/>
      <c r="AE855" s="212"/>
      <c r="AF855" s="216"/>
    </row>
    <row r="856" spans="2:32" x14ac:dyDescent="0.3">
      <c r="B856" s="352">
        <v>9149.3799999999992</v>
      </c>
      <c r="C856" s="212">
        <v>29</v>
      </c>
      <c r="D856" s="212">
        <v>2800</v>
      </c>
      <c r="E856" s="353">
        <v>206.2987353742366</v>
      </c>
      <c r="F856" s="212">
        <v>41</v>
      </c>
      <c r="G856" s="212" t="s">
        <v>461</v>
      </c>
      <c r="H856" s="354">
        <v>8168.4218763497511</v>
      </c>
      <c r="J856" s="218"/>
      <c r="K856" s="212"/>
      <c r="L856" s="212"/>
      <c r="M856" s="212"/>
      <c r="N856" s="212"/>
      <c r="O856" s="212"/>
      <c r="P856" s="212"/>
      <c r="Q856" s="212"/>
      <c r="R856" s="212"/>
      <c r="S856" s="212"/>
      <c r="T856" s="212"/>
      <c r="U856" s="212"/>
      <c r="V856" s="212"/>
      <c r="W856" s="212"/>
      <c r="X856" s="212"/>
      <c r="Y856" s="212"/>
      <c r="Z856" s="212"/>
      <c r="AA856" s="218"/>
      <c r="AB856" s="212"/>
      <c r="AC856" s="212"/>
      <c r="AD856" s="212"/>
      <c r="AE856" s="212"/>
      <c r="AF856" s="216"/>
    </row>
    <row r="857" spans="2:32" x14ac:dyDescent="0.3">
      <c r="B857" s="352">
        <v>12621.73</v>
      </c>
      <c r="C857" s="212">
        <v>25</v>
      </c>
      <c r="D857" s="212">
        <v>6300</v>
      </c>
      <c r="E857" s="353">
        <v>662.24527199256988</v>
      </c>
      <c r="F857" s="212">
        <v>50</v>
      </c>
      <c r="G857" s="212" t="s">
        <v>461</v>
      </c>
      <c r="H857" s="354">
        <v>11708.952214811787</v>
      </c>
      <c r="J857" s="218"/>
      <c r="K857" s="212"/>
      <c r="L857" s="212"/>
      <c r="M857" s="212"/>
      <c r="N857" s="212"/>
      <c r="O857" s="212"/>
      <c r="P857" s="212"/>
      <c r="Q857" s="212"/>
      <c r="R857" s="212"/>
      <c r="S857" s="212"/>
      <c r="T857" s="212"/>
      <c r="U857" s="212"/>
      <c r="V857" s="212"/>
      <c r="W857" s="212"/>
      <c r="X857" s="212"/>
      <c r="Y857" s="212"/>
      <c r="Z857" s="212"/>
      <c r="AA857" s="218"/>
      <c r="AB857" s="212"/>
      <c r="AC857" s="212"/>
      <c r="AD857" s="212"/>
      <c r="AE857" s="212"/>
      <c r="AF857" s="216"/>
    </row>
    <row r="858" spans="2:32" x14ac:dyDescent="0.3">
      <c r="B858" s="352">
        <v>13553.42</v>
      </c>
      <c r="C858" s="212">
        <v>29</v>
      </c>
      <c r="D858" s="212">
        <v>2800</v>
      </c>
      <c r="E858" s="353">
        <v>197.96343293487351</v>
      </c>
      <c r="F858" s="212">
        <v>46</v>
      </c>
      <c r="G858" s="212" t="s">
        <v>469</v>
      </c>
      <c r="H858" s="354">
        <v>12705.169368857645</v>
      </c>
      <c r="J858" s="218"/>
      <c r="K858" s="212"/>
      <c r="L858" s="212"/>
      <c r="M858" s="212"/>
      <c r="N858" s="212"/>
      <c r="O858" s="212"/>
      <c r="P858" s="212"/>
      <c r="Q858" s="212"/>
      <c r="R858" s="212"/>
      <c r="S858" s="212"/>
      <c r="T858" s="212"/>
      <c r="U858" s="212"/>
      <c r="V858" s="212"/>
      <c r="W858" s="212"/>
      <c r="X858" s="212"/>
      <c r="Y858" s="212"/>
      <c r="Z858" s="212"/>
      <c r="AA858" s="218"/>
      <c r="AB858" s="212"/>
      <c r="AC858" s="212"/>
      <c r="AD858" s="212"/>
      <c r="AE858" s="212"/>
      <c r="AF858" s="216"/>
    </row>
    <row r="859" spans="2:32" x14ac:dyDescent="0.3">
      <c r="B859" s="352">
        <v>16334.85</v>
      </c>
      <c r="C859" s="212">
        <v>31</v>
      </c>
      <c r="D859" s="212">
        <v>2800</v>
      </c>
      <c r="E859" s="353">
        <v>343.82208355259411</v>
      </c>
      <c r="F859" s="212">
        <v>39</v>
      </c>
      <c r="G859" s="212" t="s">
        <v>461</v>
      </c>
      <c r="H859" s="354">
        <v>15608.168430850092</v>
      </c>
      <c r="J859" s="218"/>
      <c r="K859" s="212"/>
      <c r="L859" s="212"/>
      <c r="M859" s="212"/>
      <c r="N859" s="212"/>
      <c r="O859" s="212"/>
      <c r="P859" s="212"/>
      <c r="Q859" s="212"/>
      <c r="R859" s="212"/>
      <c r="S859" s="212"/>
      <c r="T859" s="212"/>
      <c r="U859" s="212"/>
      <c r="V859" s="212"/>
      <c r="W859" s="212"/>
      <c r="X859" s="212"/>
      <c r="Y859" s="212"/>
      <c r="Z859" s="212"/>
      <c r="AA859" s="218"/>
      <c r="AB859" s="212"/>
      <c r="AC859" s="212"/>
      <c r="AD859" s="212"/>
      <c r="AE859" s="212"/>
      <c r="AF859" s="216"/>
    </row>
    <row r="860" spans="2:32" x14ac:dyDescent="0.3">
      <c r="B860" s="352">
        <v>5627.66</v>
      </c>
      <c r="C860" s="212">
        <v>34</v>
      </c>
      <c r="D860" s="212">
        <v>1050</v>
      </c>
      <c r="E860" s="353">
        <v>92.599277646432142</v>
      </c>
      <c r="F860" s="212">
        <v>50</v>
      </c>
      <c r="G860" s="212" t="s">
        <v>469</v>
      </c>
      <c r="H860" s="354">
        <v>4886.3301061063603</v>
      </c>
      <c r="J860" s="218"/>
      <c r="K860" s="212"/>
      <c r="L860" s="212"/>
      <c r="M860" s="212"/>
      <c r="N860" s="212"/>
      <c r="O860" s="212"/>
      <c r="P860" s="212"/>
      <c r="Q860" s="212"/>
      <c r="R860" s="212"/>
      <c r="S860" s="212"/>
      <c r="T860" s="212"/>
      <c r="U860" s="212"/>
      <c r="V860" s="212"/>
      <c r="W860" s="212"/>
      <c r="X860" s="212"/>
      <c r="Y860" s="212"/>
      <c r="Z860" s="212"/>
      <c r="AA860" s="218"/>
      <c r="AB860" s="212"/>
      <c r="AC860" s="212"/>
      <c r="AD860" s="212"/>
      <c r="AE860" s="212"/>
      <c r="AF860" s="216"/>
    </row>
    <row r="861" spans="2:32" x14ac:dyDescent="0.3">
      <c r="B861" s="352">
        <v>5679.72</v>
      </c>
      <c r="C861" s="212">
        <v>39</v>
      </c>
      <c r="D861" s="212">
        <v>1050</v>
      </c>
      <c r="E861" s="353">
        <v>117.21281454130153</v>
      </c>
      <c r="F861" s="212">
        <v>26</v>
      </c>
      <c r="G861" s="212" t="s">
        <v>461</v>
      </c>
      <c r="H861" s="354">
        <v>4836.1676483132924</v>
      </c>
      <c r="J861" s="218"/>
      <c r="K861" s="212"/>
      <c r="L861" s="212"/>
      <c r="M861" s="212"/>
      <c r="N861" s="212"/>
      <c r="O861" s="212"/>
      <c r="P861" s="212"/>
      <c r="Q861" s="212"/>
      <c r="R861" s="212"/>
      <c r="S861" s="212"/>
      <c r="T861" s="212"/>
      <c r="U861" s="212"/>
      <c r="V861" s="212"/>
      <c r="W861" s="212"/>
      <c r="X861" s="212"/>
      <c r="Y861" s="212"/>
      <c r="Z861" s="212"/>
      <c r="AA861" s="218"/>
      <c r="AB861" s="212"/>
      <c r="AC861" s="212"/>
      <c r="AD861" s="212"/>
      <c r="AE861" s="212"/>
      <c r="AF861" s="216"/>
    </row>
    <row r="862" spans="2:32" x14ac:dyDescent="0.3">
      <c r="B862" s="352">
        <v>15553.09</v>
      </c>
      <c r="C862" s="212">
        <v>29</v>
      </c>
      <c r="D862" s="212">
        <v>4550</v>
      </c>
      <c r="E862" s="353">
        <v>335.23544498313447</v>
      </c>
      <c r="F862" s="212">
        <v>46</v>
      </c>
      <c r="G862" s="212" t="s">
        <v>469</v>
      </c>
      <c r="H862" s="354">
        <v>14733.505912517099</v>
      </c>
      <c r="J862" s="218"/>
      <c r="K862" s="212"/>
      <c r="L862" s="212"/>
      <c r="M862" s="212"/>
      <c r="N862" s="212"/>
      <c r="O862" s="212"/>
      <c r="P862" s="212"/>
      <c r="Q862" s="212"/>
      <c r="R862" s="212"/>
      <c r="S862" s="212"/>
      <c r="T862" s="212"/>
      <c r="U862" s="212"/>
      <c r="V862" s="212"/>
      <c r="W862" s="212"/>
      <c r="X862" s="212"/>
      <c r="Y862" s="212"/>
      <c r="Z862" s="212"/>
      <c r="AA862" s="218"/>
      <c r="AB862" s="212"/>
      <c r="AC862" s="212"/>
      <c r="AD862" s="212"/>
      <c r="AE862" s="212"/>
      <c r="AF862" s="216"/>
    </row>
    <row r="863" spans="2:32" x14ac:dyDescent="0.3">
      <c r="B863" s="352">
        <v>2242.38</v>
      </c>
      <c r="C863" s="212">
        <v>24</v>
      </c>
      <c r="D863" s="212">
        <v>1050</v>
      </c>
      <c r="E863" s="353">
        <v>66.067133706329145</v>
      </c>
      <c r="F863" s="212">
        <v>36</v>
      </c>
      <c r="G863" s="212" t="s">
        <v>469</v>
      </c>
      <c r="H863" s="354">
        <v>1464.1095271466029</v>
      </c>
      <c r="J863" s="218"/>
      <c r="K863" s="212"/>
      <c r="L863" s="212"/>
      <c r="M863" s="212"/>
      <c r="N863" s="212"/>
      <c r="O863" s="212"/>
      <c r="P863" s="212"/>
      <c r="Q863" s="212"/>
      <c r="R863" s="212"/>
      <c r="S863" s="212"/>
      <c r="T863" s="212"/>
      <c r="U863" s="212"/>
      <c r="V863" s="212"/>
      <c r="W863" s="212"/>
      <c r="X863" s="212"/>
      <c r="Y863" s="212"/>
      <c r="Z863" s="212"/>
      <c r="AA863" s="218"/>
      <c r="AB863" s="212"/>
      <c r="AC863" s="212"/>
      <c r="AD863" s="212"/>
      <c r="AE863" s="212"/>
      <c r="AF863" s="216"/>
    </row>
    <row r="864" spans="2:32" x14ac:dyDescent="0.3">
      <c r="B864" s="352">
        <v>18544.009999999998</v>
      </c>
      <c r="C864" s="212">
        <v>35</v>
      </c>
      <c r="D864" s="212">
        <v>2800</v>
      </c>
      <c r="E864" s="353">
        <v>356.60808324248256</v>
      </c>
      <c r="F864" s="212">
        <v>35</v>
      </c>
      <c r="G864" s="212" t="s">
        <v>461</v>
      </c>
      <c r="H864" s="354">
        <v>17795.825756285427</v>
      </c>
      <c r="J864" s="218"/>
      <c r="K864" s="212"/>
      <c r="L864" s="212"/>
      <c r="M864" s="212"/>
      <c r="N864" s="212"/>
      <c r="O864" s="212"/>
      <c r="P864" s="212"/>
      <c r="Q864" s="212"/>
      <c r="R864" s="212"/>
      <c r="S864" s="212"/>
      <c r="T864" s="212"/>
      <c r="U864" s="212"/>
      <c r="V864" s="212"/>
      <c r="W864" s="212"/>
      <c r="X864" s="212"/>
      <c r="Y864" s="212"/>
      <c r="Z864" s="212"/>
      <c r="AA864" s="218"/>
      <c r="AB864" s="212"/>
      <c r="AC864" s="212"/>
      <c r="AD864" s="212"/>
      <c r="AE864" s="212"/>
      <c r="AF864" s="216"/>
    </row>
    <row r="865" spans="2:32" x14ac:dyDescent="0.3">
      <c r="B865" s="352">
        <v>8583.9</v>
      </c>
      <c r="C865" s="212">
        <v>31</v>
      </c>
      <c r="D865" s="212">
        <v>2275</v>
      </c>
      <c r="E865" s="353">
        <v>160.84555374392633</v>
      </c>
      <c r="F865" s="212">
        <v>49</v>
      </c>
      <c r="G865" s="212" t="s">
        <v>469</v>
      </c>
      <c r="H865" s="354">
        <v>7660.5019211421277</v>
      </c>
      <c r="J865" s="218"/>
      <c r="K865" s="212"/>
      <c r="L865" s="212"/>
      <c r="M865" s="212"/>
      <c r="N865" s="212"/>
      <c r="O865" s="212"/>
      <c r="P865" s="212"/>
      <c r="Q865" s="212"/>
      <c r="R865" s="212"/>
      <c r="S865" s="212"/>
      <c r="T865" s="212"/>
      <c r="U865" s="212"/>
      <c r="V865" s="212"/>
      <c r="W865" s="212"/>
      <c r="X865" s="212"/>
      <c r="Y865" s="212"/>
      <c r="Z865" s="212"/>
      <c r="AA865" s="218"/>
      <c r="AB865" s="212"/>
      <c r="AC865" s="212"/>
      <c r="AD865" s="212"/>
      <c r="AE865" s="212"/>
      <c r="AF865" s="216"/>
    </row>
    <row r="866" spans="2:32" x14ac:dyDescent="0.3">
      <c r="B866" s="352">
        <v>10571.28</v>
      </c>
      <c r="C866" s="212">
        <v>42</v>
      </c>
      <c r="D866" s="212">
        <v>1050</v>
      </c>
      <c r="E866" s="353">
        <v>117.21074458606211</v>
      </c>
      <c r="F866" s="212">
        <v>28</v>
      </c>
      <c r="G866" s="212" t="s">
        <v>461</v>
      </c>
      <c r="H866" s="354">
        <v>9671.9297711018025</v>
      </c>
      <c r="J866" s="218"/>
      <c r="K866" s="212"/>
      <c r="L866" s="212"/>
      <c r="M866" s="212"/>
      <c r="N866" s="212"/>
      <c r="O866" s="212"/>
      <c r="P866" s="212"/>
      <c r="Q866" s="212"/>
      <c r="R866" s="212"/>
      <c r="S866" s="212"/>
      <c r="T866" s="212"/>
      <c r="U866" s="212"/>
      <c r="V866" s="212"/>
      <c r="W866" s="212"/>
      <c r="X866" s="212"/>
      <c r="Y866" s="212"/>
      <c r="Z866" s="212"/>
      <c r="AA866" s="218"/>
      <c r="AB866" s="212"/>
      <c r="AC866" s="212"/>
      <c r="AD866" s="212"/>
      <c r="AE866" s="212"/>
      <c r="AF866" s="216"/>
    </row>
    <row r="867" spans="2:32" x14ac:dyDescent="0.3">
      <c r="B867" s="352">
        <v>6567.67</v>
      </c>
      <c r="C867" s="212">
        <v>23</v>
      </c>
      <c r="D867" s="212">
        <v>2800</v>
      </c>
      <c r="E867" s="353">
        <v>191.71251822436523</v>
      </c>
      <c r="F867" s="212">
        <v>47</v>
      </c>
      <c r="G867" s="212" t="s">
        <v>461</v>
      </c>
      <c r="H867" s="354">
        <v>5546.0376221199185</v>
      </c>
      <c r="J867" s="218"/>
      <c r="K867" s="212"/>
      <c r="L867" s="212"/>
      <c r="M867" s="212"/>
      <c r="N867" s="212"/>
      <c r="O867" s="212"/>
      <c r="P867" s="212"/>
      <c r="Q867" s="212"/>
      <c r="R867" s="212"/>
      <c r="S867" s="212"/>
      <c r="T867" s="212"/>
      <c r="U867" s="212"/>
      <c r="V867" s="212"/>
      <c r="W867" s="212"/>
      <c r="X867" s="212"/>
      <c r="Y867" s="212"/>
      <c r="Z867" s="212"/>
      <c r="AA867" s="218"/>
      <c r="AB867" s="212"/>
      <c r="AC867" s="212"/>
      <c r="AD867" s="212"/>
      <c r="AE867" s="212"/>
      <c r="AF867" s="216"/>
    </row>
    <row r="868" spans="2:32" x14ac:dyDescent="0.3">
      <c r="B868" s="352">
        <v>9668.56</v>
      </c>
      <c r="C868" s="212">
        <v>29</v>
      </c>
      <c r="D868" s="212">
        <v>2800</v>
      </c>
      <c r="E868" s="353">
        <v>179.96740824651974</v>
      </c>
      <c r="F868" s="212">
        <v>31</v>
      </c>
      <c r="G868" s="212" t="s">
        <v>461</v>
      </c>
      <c r="H868" s="354">
        <v>8727.7722665222627</v>
      </c>
      <c r="J868" s="218"/>
      <c r="K868" s="212"/>
      <c r="L868" s="212"/>
      <c r="M868" s="212"/>
      <c r="N868" s="212"/>
      <c r="O868" s="212"/>
      <c r="P868" s="212"/>
      <c r="Q868" s="212"/>
      <c r="R868" s="212"/>
      <c r="S868" s="212"/>
      <c r="T868" s="212"/>
      <c r="U868" s="212"/>
      <c r="V868" s="212"/>
      <c r="W868" s="212"/>
      <c r="X868" s="212"/>
      <c r="Y868" s="212"/>
      <c r="Z868" s="212"/>
      <c r="AA868" s="218"/>
      <c r="AB868" s="212"/>
      <c r="AC868" s="212"/>
      <c r="AD868" s="212"/>
      <c r="AE868" s="212"/>
      <c r="AF868" s="216"/>
    </row>
    <row r="869" spans="2:32" x14ac:dyDescent="0.3">
      <c r="B869" s="352">
        <v>2488.5700000000002</v>
      </c>
      <c r="C869" s="212">
        <v>26</v>
      </c>
      <c r="D869" s="212">
        <v>1050</v>
      </c>
      <c r="E869" s="353">
        <v>111.59679713795552</v>
      </c>
      <c r="F869" s="212">
        <v>44</v>
      </c>
      <c r="G869" s="212" t="s">
        <v>461</v>
      </c>
      <c r="H869" s="354">
        <v>1707.4637335900472</v>
      </c>
      <c r="J869" s="218"/>
      <c r="K869" s="212"/>
      <c r="L869" s="212"/>
      <c r="M869" s="212"/>
      <c r="N869" s="212"/>
      <c r="O869" s="212"/>
      <c r="P869" s="212"/>
      <c r="Q869" s="212"/>
      <c r="R869" s="212"/>
      <c r="S869" s="212"/>
      <c r="T869" s="212"/>
      <c r="U869" s="212"/>
      <c r="V869" s="212"/>
      <c r="W869" s="212"/>
      <c r="X869" s="212"/>
      <c r="Y869" s="212"/>
      <c r="Z869" s="212"/>
      <c r="AA869" s="218"/>
      <c r="AB869" s="212"/>
      <c r="AC869" s="212"/>
      <c r="AD869" s="212"/>
      <c r="AE869" s="212"/>
      <c r="AF869" s="216"/>
    </row>
    <row r="870" spans="2:32" x14ac:dyDescent="0.3">
      <c r="B870" s="352">
        <v>5729.16</v>
      </c>
      <c r="C870" s="212">
        <v>23</v>
      </c>
      <c r="D870" s="212">
        <v>1925</v>
      </c>
      <c r="E870" s="353">
        <v>112.0063302589009</v>
      </c>
      <c r="F870" s="212">
        <v>50</v>
      </c>
      <c r="G870" s="212" t="s">
        <v>461</v>
      </c>
      <c r="H870" s="354">
        <v>4487.1237718738266</v>
      </c>
      <c r="J870" s="218"/>
      <c r="K870" s="212"/>
      <c r="L870" s="212"/>
      <c r="M870" s="212"/>
      <c r="N870" s="212"/>
      <c r="O870" s="212"/>
      <c r="P870" s="212"/>
      <c r="Q870" s="212"/>
      <c r="R870" s="212"/>
      <c r="S870" s="212"/>
      <c r="T870" s="212"/>
      <c r="U870" s="212"/>
      <c r="V870" s="212"/>
      <c r="W870" s="212"/>
      <c r="X870" s="212"/>
      <c r="Y870" s="212"/>
      <c r="Z870" s="212"/>
      <c r="AA870" s="218"/>
      <c r="AB870" s="212"/>
      <c r="AC870" s="212"/>
      <c r="AD870" s="212"/>
      <c r="AE870" s="212"/>
      <c r="AF870" s="216"/>
    </row>
    <row r="871" spans="2:32" x14ac:dyDescent="0.3">
      <c r="B871" s="352">
        <v>12664.85</v>
      </c>
      <c r="C871" s="212">
        <v>38</v>
      </c>
      <c r="D871" s="212">
        <v>1925</v>
      </c>
      <c r="E871" s="353">
        <v>219.18770667350014</v>
      </c>
      <c r="F871" s="212">
        <v>37</v>
      </c>
      <c r="G871" s="212" t="s">
        <v>461</v>
      </c>
      <c r="H871" s="354">
        <v>11714.374355925054</v>
      </c>
      <c r="J871" s="218"/>
      <c r="K871" s="212"/>
      <c r="L871" s="212"/>
      <c r="M871" s="212"/>
      <c r="N871" s="212"/>
      <c r="O871" s="212"/>
      <c r="P871" s="212"/>
      <c r="Q871" s="212"/>
      <c r="R871" s="212"/>
      <c r="S871" s="212"/>
      <c r="T871" s="212"/>
      <c r="U871" s="212"/>
      <c r="V871" s="212"/>
      <c r="W871" s="212"/>
      <c r="X871" s="212"/>
      <c r="Y871" s="212"/>
      <c r="Z871" s="212"/>
      <c r="AA871" s="218"/>
      <c r="AB871" s="212"/>
      <c r="AC871" s="212"/>
      <c r="AD871" s="212"/>
      <c r="AE871" s="212"/>
      <c r="AF871" s="216"/>
    </row>
    <row r="872" spans="2:32" x14ac:dyDescent="0.3">
      <c r="B872" s="352">
        <v>4622.49</v>
      </c>
      <c r="C872" s="212">
        <v>38</v>
      </c>
      <c r="D872" s="212">
        <v>1050</v>
      </c>
      <c r="E872" s="353">
        <v>108.68872413834795</v>
      </c>
      <c r="F872" s="212">
        <v>22</v>
      </c>
      <c r="G872" s="212" t="s">
        <v>461</v>
      </c>
      <c r="H872" s="354">
        <v>3821.8998597087657</v>
      </c>
      <c r="J872" s="218"/>
      <c r="K872" s="212"/>
      <c r="L872" s="212"/>
      <c r="M872" s="212"/>
      <c r="N872" s="212"/>
      <c r="O872" s="212"/>
      <c r="P872" s="212"/>
      <c r="Q872" s="212"/>
      <c r="R872" s="212"/>
      <c r="S872" s="212"/>
      <c r="T872" s="212"/>
      <c r="U872" s="212"/>
      <c r="V872" s="212"/>
      <c r="W872" s="212"/>
      <c r="X872" s="212"/>
      <c r="Y872" s="212"/>
      <c r="Z872" s="212"/>
      <c r="AA872" s="218"/>
      <c r="AB872" s="212"/>
      <c r="AC872" s="212"/>
      <c r="AD872" s="212"/>
      <c r="AE872" s="212"/>
      <c r="AF872" s="216"/>
    </row>
    <row r="873" spans="2:32" x14ac:dyDescent="0.3">
      <c r="B873" s="352">
        <v>7638.02</v>
      </c>
      <c r="C873" s="212">
        <v>31</v>
      </c>
      <c r="D873" s="212">
        <v>1925</v>
      </c>
      <c r="E873" s="353">
        <v>149.70952120227429</v>
      </c>
      <c r="F873" s="212">
        <v>44</v>
      </c>
      <c r="G873" s="212" t="s">
        <v>461</v>
      </c>
      <c r="H873" s="354">
        <v>6563.7156038792091</v>
      </c>
      <c r="J873" s="218"/>
      <c r="K873" s="212"/>
      <c r="L873" s="212"/>
      <c r="M873" s="212"/>
      <c r="N873" s="212"/>
      <c r="O873" s="212"/>
      <c r="P873" s="212"/>
      <c r="Q873" s="212"/>
      <c r="R873" s="212"/>
      <c r="S873" s="212"/>
      <c r="T873" s="212"/>
      <c r="U873" s="212"/>
      <c r="V873" s="212"/>
      <c r="W873" s="212"/>
      <c r="X873" s="212"/>
      <c r="Y873" s="212"/>
      <c r="Z873" s="212"/>
      <c r="AA873" s="218"/>
      <c r="AB873" s="212"/>
      <c r="AC873" s="212"/>
      <c r="AD873" s="212"/>
      <c r="AE873" s="212"/>
      <c r="AF873" s="216"/>
    </row>
    <row r="874" spans="2:32" x14ac:dyDescent="0.3">
      <c r="B874" s="352">
        <v>8309.43</v>
      </c>
      <c r="C874" s="212">
        <v>28</v>
      </c>
      <c r="D874" s="212">
        <v>2800</v>
      </c>
      <c r="E874" s="353">
        <v>184.70351415651069</v>
      </c>
      <c r="F874" s="212">
        <v>47</v>
      </c>
      <c r="G874" s="212" t="s">
        <v>469</v>
      </c>
      <c r="H874" s="354">
        <v>7315.4116589083433</v>
      </c>
      <c r="J874" s="218"/>
      <c r="K874" s="212"/>
      <c r="L874" s="212"/>
      <c r="M874" s="212"/>
      <c r="N874" s="212"/>
      <c r="O874" s="212"/>
      <c r="P874" s="212"/>
      <c r="Q874" s="212"/>
      <c r="R874" s="212"/>
      <c r="S874" s="212"/>
      <c r="T874" s="212"/>
      <c r="U874" s="212"/>
      <c r="V874" s="212"/>
      <c r="W874" s="212"/>
      <c r="X874" s="212"/>
      <c r="Y874" s="212"/>
      <c r="Z874" s="212"/>
      <c r="AA874" s="218"/>
      <c r="AB874" s="212"/>
      <c r="AC874" s="212"/>
      <c r="AD874" s="212"/>
      <c r="AE874" s="212"/>
      <c r="AF874" s="216"/>
    </row>
    <row r="875" spans="2:32" x14ac:dyDescent="0.3">
      <c r="B875" s="352">
        <v>8391.4599999999991</v>
      </c>
      <c r="C875" s="212">
        <v>29</v>
      </c>
      <c r="D875" s="212">
        <v>2800</v>
      </c>
      <c r="E875" s="353">
        <v>187.54498333058373</v>
      </c>
      <c r="F875" s="212">
        <v>41</v>
      </c>
      <c r="G875" s="212" t="s">
        <v>461</v>
      </c>
      <c r="H875" s="354">
        <v>7288.9843140604589</v>
      </c>
      <c r="J875" s="218"/>
      <c r="K875" s="212"/>
      <c r="L875" s="212"/>
      <c r="M875" s="212"/>
      <c r="N875" s="212"/>
      <c r="O875" s="212"/>
      <c r="P875" s="212"/>
      <c r="Q875" s="212"/>
      <c r="R875" s="212"/>
      <c r="S875" s="212"/>
      <c r="T875" s="212"/>
      <c r="U875" s="212"/>
      <c r="V875" s="212"/>
      <c r="W875" s="212"/>
      <c r="X875" s="212"/>
      <c r="Y875" s="212"/>
      <c r="Z875" s="212"/>
      <c r="AA875" s="218"/>
      <c r="AB875" s="212"/>
      <c r="AC875" s="212"/>
      <c r="AD875" s="212"/>
      <c r="AE875" s="212"/>
      <c r="AF875" s="216"/>
    </row>
    <row r="876" spans="2:32" x14ac:dyDescent="0.3">
      <c r="B876" s="352">
        <v>13683.51</v>
      </c>
      <c r="C876" s="212">
        <v>40</v>
      </c>
      <c r="D876" s="212">
        <v>1050</v>
      </c>
      <c r="E876" s="353">
        <v>242.61485210055804</v>
      </c>
      <c r="F876" s="212">
        <v>35</v>
      </c>
      <c r="G876" s="212" t="s">
        <v>461</v>
      </c>
      <c r="H876" s="354">
        <v>12916.639348413828</v>
      </c>
      <c r="J876" s="218"/>
      <c r="K876" s="212"/>
      <c r="L876" s="212"/>
      <c r="M876" s="212"/>
      <c r="N876" s="212"/>
      <c r="O876" s="212"/>
      <c r="P876" s="212"/>
      <c r="Q876" s="212"/>
      <c r="R876" s="212"/>
      <c r="S876" s="212"/>
      <c r="T876" s="212"/>
      <c r="U876" s="212"/>
      <c r="V876" s="212"/>
      <c r="W876" s="212"/>
      <c r="X876" s="212"/>
      <c r="Y876" s="212"/>
      <c r="Z876" s="212"/>
      <c r="AA876" s="218"/>
      <c r="AB876" s="212"/>
      <c r="AC876" s="212"/>
      <c r="AD876" s="212"/>
      <c r="AE876" s="212"/>
      <c r="AF876" s="216"/>
    </row>
    <row r="877" spans="2:32" x14ac:dyDescent="0.3">
      <c r="B877" s="352">
        <v>6910.63</v>
      </c>
      <c r="C877" s="212">
        <v>28</v>
      </c>
      <c r="D877" s="212">
        <v>2800</v>
      </c>
      <c r="E877" s="353">
        <v>232.00074885014308</v>
      </c>
      <c r="F877" s="212">
        <v>47</v>
      </c>
      <c r="G877" s="212" t="s">
        <v>461</v>
      </c>
      <c r="H877" s="354">
        <v>5891.9484770301797</v>
      </c>
      <c r="J877" s="218"/>
      <c r="K877" s="212"/>
      <c r="L877" s="212"/>
      <c r="M877" s="212"/>
      <c r="N877" s="212"/>
      <c r="O877" s="212"/>
      <c r="P877" s="212"/>
      <c r="Q877" s="212"/>
      <c r="R877" s="212"/>
      <c r="S877" s="212"/>
      <c r="T877" s="212"/>
      <c r="U877" s="212"/>
      <c r="V877" s="212"/>
      <c r="W877" s="212"/>
      <c r="X877" s="212"/>
      <c r="Y877" s="212"/>
      <c r="Z877" s="212"/>
      <c r="AA877" s="218"/>
      <c r="AB877" s="212"/>
      <c r="AC877" s="212"/>
      <c r="AD877" s="212"/>
      <c r="AE877" s="212"/>
      <c r="AF877" s="216"/>
    </row>
    <row r="878" spans="2:32" x14ac:dyDescent="0.3">
      <c r="B878" s="352">
        <v>10415.14</v>
      </c>
      <c r="C878" s="212">
        <v>27</v>
      </c>
      <c r="D878" s="212">
        <v>2800</v>
      </c>
      <c r="E878" s="353">
        <v>272.78825025481115</v>
      </c>
      <c r="F878" s="212">
        <v>38</v>
      </c>
      <c r="G878" s="212" t="s">
        <v>461</v>
      </c>
      <c r="H878" s="354">
        <v>9661.7706332085054</v>
      </c>
      <c r="J878" s="218"/>
      <c r="K878" s="212"/>
      <c r="L878" s="212"/>
      <c r="M878" s="212"/>
      <c r="N878" s="212"/>
      <c r="O878" s="212"/>
      <c r="P878" s="212"/>
      <c r="Q878" s="212"/>
      <c r="R878" s="212"/>
      <c r="S878" s="212"/>
      <c r="T878" s="212"/>
      <c r="U878" s="212"/>
      <c r="V878" s="212"/>
      <c r="W878" s="212"/>
      <c r="X878" s="212"/>
      <c r="Y878" s="212"/>
      <c r="Z878" s="212"/>
      <c r="AA878" s="218"/>
      <c r="AB878" s="212"/>
      <c r="AC878" s="212"/>
      <c r="AD878" s="212"/>
      <c r="AE878" s="212"/>
      <c r="AF878" s="216"/>
    </row>
    <row r="879" spans="2:32" x14ac:dyDescent="0.3">
      <c r="B879" s="352">
        <v>4010.5</v>
      </c>
      <c r="C879" s="212">
        <v>31</v>
      </c>
      <c r="D879" s="212">
        <v>1050</v>
      </c>
      <c r="E879" s="353">
        <v>74.236409420273688</v>
      </c>
      <c r="F879" s="212">
        <v>49</v>
      </c>
      <c r="G879" s="212" t="s">
        <v>461</v>
      </c>
      <c r="H879" s="354">
        <v>2839.0851146616078</v>
      </c>
      <c r="J879" s="218"/>
      <c r="K879" s="212"/>
      <c r="L879" s="212"/>
      <c r="M879" s="212"/>
      <c r="N879" s="212"/>
      <c r="O879" s="212"/>
      <c r="P879" s="212"/>
      <c r="Q879" s="212"/>
      <c r="R879" s="212"/>
      <c r="S879" s="212"/>
      <c r="T879" s="212"/>
      <c r="U879" s="212"/>
      <c r="V879" s="212"/>
      <c r="W879" s="212"/>
      <c r="X879" s="212"/>
      <c r="Y879" s="212"/>
      <c r="Z879" s="212"/>
      <c r="AA879" s="218"/>
      <c r="AB879" s="212"/>
      <c r="AC879" s="212"/>
      <c r="AD879" s="212"/>
      <c r="AE879" s="212"/>
      <c r="AF879" s="216"/>
    </row>
    <row r="880" spans="2:32" x14ac:dyDescent="0.3">
      <c r="B880" s="352">
        <v>6644.9</v>
      </c>
      <c r="C880" s="212">
        <v>25</v>
      </c>
      <c r="D880" s="212">
        <v>2800</v>
      </c>
      <c r="E880" s="353">
        <v>178.07335967398745</v>
      </c>
      <c r="F880" s="212">
        <v>45</v>
      </c>
      <c r="G880" s="212" t="s">
        <v>469</v>
      </c>
      <c r="H880" s="354">
        <v>5711.8185192879046</v>
      </c>
      <c r="J880" s="218"/>
      <c r="K880" s="212"/>
      <c r="L880" s="212"/>
      <c r="M880" s="212"/>
      <c r="N880" s="212"/>
      <c r="O880" s="212"/>
      <c r="P880" s="212"/>
      <c r="Q880" s="212"/>
      <c r="R880" s="212"/>
      <c r="S880" s="212"/>
      <c r="T880" s="212"/>
      <c r="U880" s="212"/>
      <c r="V880" s="212"/>
      <c r="W880" s="212"/>
      <c r="X880" s="212"/>
      <c r="Y880" s="212"/>
      <c r="Z880" s="212"/>
      <c r="AA880" s="218"/>
      <c r="AB880" s="212"/>
      <c r="AC880" s="212"/>
      <c r="AD880" s="212"/>
      <c r="AE880" s="212"/>
      <c r="AF880" s="216"/>
    </row>
    <row r="881" spans="2:32" x14ac:dyDescent="0.3">
      <c r="B881" s="352">
        <v>11206.08</v>
      </c>
      <c r="C881" s="212">
        <v>34</v>
      </c>
      <c r="D881" s="212">
        <v>1750</v>
      </c>
      <c r="E881" s="353">
        <v>136.0987976659938</v>
      </c>
      <c r="F881" s="212">
        <v>36</v>
      </c>
      <c r="G881" s="212" t="s">
        <v>469</v>
      </c>
      <c r="H881" s="354">
        <v>10614.155817423962</v>
      </c>
      <c r="J881" s="218"/>
      <c r="K881" s="212"/>
      <c r="L881" s="212"/>
      <c r="M881" s="212"/>
      <c r="N881" s="212"/>
      <c r="O881" s="212"/>
      <c r="P881" s="212"/>
      <c r="Q881" s="212"/>
      <c r="R881" s="212"/>
      <c r="S881" s="212"/>
      <c r="T881" s="212"/>
      <c r="U881" s="212"/>
      <c r="V881" s="212"/>
      <c r="W881" s="212"/>
      <c r="X881" s="212"/>
      <c r="Y881" s="212"/>
      <c r="Z881" s="212"/>
      <c r="AA881" s="218"/>
      <c r="AB881" s="212"/>
      <c r="AC881" s="212"/>
      <c r="AD881" s="212"/>
      <c r="AE881" s="212"/>
      <c r="AF881" s="216"/>
    </row>
    <row r="882" spans="2:32" x14ac:dyDescent="0.3">
      <c r="B882" s="352">
        <v>9804.08</v>
      </c>
      <c r="C882" s="212">
        <v>30</v>
      </c>
      <c r="D882" s="212">
        <v>2800</v>
      </c>
      <c r="E882" s="353">
        <v>211.50809804364295</v>
      </c>
      <c r="F882" s="212">
        <v>40</v>
      </c>
      <c r="G882" s="212" t="s">
        <v>461</v>
      </c>
      <c r="H882" s="354">
        <v>8789.9206004943371</v>
      </c>
      <c r="J882" s="218"/>
      <c r="K882" s="212"/>
      <c r="L882" s="212"/>
      <c r="M882" s="212"/>
      <c r="N882" s="212"/>
      <c r="O882" s="212"/>
      <c r="P882" s="212"/>
      <c r="Q882" s="212"/>
      <c r="R882" s="212"/>
      <c r="S882" s="212"/>
      <c r="T882" s="212"/>
      <c r="U882" s="212"/>
      <c r="V882" s="212"/>
      <c r="W882" s="212"/>
      <c r="X882" s="212"/>
      <c r="Y882" s="212"/>
      <c r="Z882" s="212"/>
      <c r="AA882" s="218"/>
      <c r="AB882" s="212"/>
      <c r="AC882" s="212"/>
      <c r="AD882" s="212"/>
      <c r="AE882" s="212"/>
      <c r="AF882" s="216"/>
    </row>
    <row r="883" spans="2:32" x14ac:dyDescent="0.3">
      <c r="B883" s="352">
        <v>27893.41</v>
      </c>
      <c r="C883" s="212">
        <v>34</v>
      </c>
      <c r="D883" s="212">
        <v>6300</v>
      </c>
      <c r="E883" s="353">
        <v>464.68363101671054</v>
      </c>
      <c r="F883" s="212">
        <v>50</v>
      </c>
      <c r="G883" s="212" t="s">
        <v>461</v>
      </c>
      <c r="H883" s="354">
        <v>26610.166206463469</v>
      </c>
      <c r="J883" s="218"/>
      <c r="K883" s="212"/>
      <c r="L883" s="212"/>
      <c r="M883" s="212"/>
      <c r="N883" s="212"/>
      <c r="O883" s="212"/>
      <c r="P883" s="212"/>
      <c r="Q883" s="212"/>
      <c r="R883" s="212"/>
      <c r="S883" s="212"/>
      <c r="T883" s="212"/>
      <c r="U883" s="212"/>
      <c r="V883" s="212"/>
      <c r="W883" s="212"/>
      <c r="X883" s="212"/>
      <c r="Y883" s="212"/>
      <c r="Z883" s="212"/>
      <c r="AA883" s="218"/>
      <c r="AB883" s="212"/>
      <c r="AC883" s="212"/>
      <c r="AD883" s="212"/>
      <c r="AE883" s="212"/>
      <c r="AF883" s="216"/>
    </row>
    <row r="884" spans="2:32" x14ac:dyDescent="0.3">
      <c r="B884" s="352">
        <v>8114.99</v>
      </c>
      <c r="C884" s="212">
        <v>26</v>
      </c>
      <c r="D884" s="212">
        <v>2800</v>
      </c>
      <c r="E884" s="353">
        <v>197.96377969831761</v>
      </c>
      <c r="F884" s="212">
        <v>50</v>
      </c>
      <c r="G884" s="212" t="s">
        <v>461</v>
      </c>
      <c r="H884" s="354">
        <v>6983.839608113848</v>
      </c>
      <c r="J884" s="218"/>
      <c r="K884" s="212"/>
      <c r="L884" s="212"/>
      <c r="M884" s="212"/>
      <c r="N884" s="212"/>
      <c r="O884" s="212"/>
      <c r="P884" s="212"/>
      <c r="Q884" s="212"/>
      <c r="R884" s="212"/>
      <c r="S884" s="212"/>
      <c r="T884" s="212"/>
      <c r="U884" s="212"/>
      <c r="V884" s="212"/>
      <c r="W884" s="212"/>
      <c r="X884" s="212"/>
      <c r="Y884" s="212"/>
      <c r="Z884" s="212"/>
      <c r="AA884" s="218"/>
      <c r="AB884" s="212"/>
      <c r="AC884" s="212"/>
      <c r="AD884" s="212"/>
      <c r="AE884" s="212"/>
      <c r="AF884" s="216"/>
    </row>
    <row r="885" spans="2:32" x14ac:dyDescent="0.3">
      <c r="B885" s="352">
        <v>1650.08</v>
      </c>
      <c r="C885" s="212">
        <v>23</v>
      </c>
      <c r="D885" s="212">
        <v>1050</v>
      </c>
      <c r="E885" s="353">
        <v>108.82662563519827</v>
      </c>
      <c r="F885" s="212">
        <v>47</v>
      </c>
      <c r="G885" s="212" t="s">
        <v>469</v>
      </c>
      <c r="H885" s="354">
        <v>1074.5151636563069</v>
      </c>
      <c r="J885" s="218"/>
      <c r="K885" s="212"/>
      <c r="L885" s="212"/>
      <c r="M885" s="212"/>
      <c r="N885" s="212"/>
      <c r="O885" s="212"/>
      <c r="P885" s="212"/>
      <c r="Q885" s="212"/>
      <c r="R885" s="212"/>
      <c r="S885" s="212"/>
      <c r="T885" s="212"/>
      <c r="U885" s="212"/>
      <c r="V885" s="212"/>
      <c r="W885" s="212"/>
      <c r="X885" s="212"/>
      <c r="Y885" s="212"/>
      <c r="Z885" s="212"/>
      <c r="AA885" s="218"/>
      <c r="AB885" s="212"/>
      <c r="AC885" s="212"/>
      <c r="AD885" s="212"/>
      <c r="AE885" s="212"/>
      <c r="AF885" s="216"/>
    </row>
    <row r="886" spans="2:32" x14ac:dyDescent="0.3">
      <c r="B886" s="352">
        <v>10381.030000000001</v>
      </c>
      <c r="C886" s="212">
        <v>29</v>
      </c>
      <c r="D886" s="212">
        <v>3500</v>
      </c>
      <c r="E886" s="353">
        <v>234.43122916322963</v>
      </c>
      <c r="F886" s="212">
        <v>41</v>
      </c>
      <c r="G886" s="212" t="s">
        <v>461</v>
      </c>
      <c r="H886" s="354">
        <v>9339.7792056763719</v>
      </c>
      <c r="J886" s="218"/>
      <c r="K886" s="212"/>
      <c r="L886" s="212"/>
      <c r="M886" s="212"/>
      <c r="N886" s="212"/>
      <c r="O886" s="212"/>
      <c r="P886" s="212"/>
      <c r="Q886" s="212"/>
      <c r="R886" s="212"/>
      <c r="S886" s="212"/>
      <c r="T886" s="212"/>
      <c r="U886" s="212"/>
      <c r="V886" s="212"/>
      <c r="W886" s="212"/>
      <c r="X886" s="212"/>
      <c r="Y886" s="212"/>
      <c r="Z886" s="212"/>
      <c r="AA886" s="218"/>
      <c r="AB886" s="212"/>
      <c r="AC886" s="212"/>
      <c r="AD886" s="212"/>
      <c r="AE886" s="212"/>
      <c r="AF886" s="216"/>
    </row>
    <row r="887" spans="2:32" x14ac:dyDescent="0.3">
      <c r="B887" s="352">
        <v>9623.24</v>
      </c>
      <c r="C887" s="212">
        <v>29</v>
      </c>
      <c r="D887" s="212">
        <v>2800</v>
      </c>
      <c r="E887" s="353">
        <v>179.96740824651974</v>
      </c>
      <c r="F887" s="212">
        <v>31</v>
      </c>
      <c r="G887" s="212" t="s">
        <v>461</v>
      </c>
      <c r="H887" s="354">
        <v>8727.7722665222627</v>
      </c>
      <c r="J887" s="218"/>
      <c r="K887" s="212"/>
      <c r="L887" s="212"/>
      <c r="M887" s="212"/>
      <c r="N887" s="212"/>
      <c r="O887" s="212"/>
      <c r="P887" s="212"/>
      <c r="Q887" s="212"/>
      <c r="R887" s="212"/>
      <c r="S887" s="212"/>
      <c r="T887" s="212"/>
      <c r="U887" s="212"/>
      <c r="V887" s="212"/>
      <c r="W887" s="212"/>
      <c r="X887" s="212"/>
      <c r="Y887" s="212"/>
      <c r="Z887" s="212"/>
      <c r="AA887" s="218"/>
      <c r="AB887" s="212"/>
      <c r="AC887" s="212"/>
      <c r="AD887" s="212"/>
      <c r="AE887" s="212"/>
      <c r="AF887" s="216"/>
    </row>
    <row r="888" spans="2:32" x14ac:dyDescent="0.3">
      <c r="B888" s="352">
        <v>4782</v>
      </c>
      <c r="C888" s="212">
        <v>44</v>
      </c>
      <c r="D888" s="212">
        <v>1050</v>
      </c>
      <c r="E888" s="353">
        <v>202.7692338680053</v>
      </c>
      <c r="F888" s="212">
        <v>11</v>
      </c>
      <c r="G888" s="212" t="s">
        <v>461</v>
      </c>
      <c r="H888" s="354">
        <v>4034.1878812568357</v>
      </c>
      <c r="J888" s="218"/>
      <c r="K888" s="212"/>
      <c r="L888" s="212"/>
      <c r="M888" s="212"/>
      <c r="N888" s="212"/>
      <c r="O888" s="212"/>
      <c r="P888" s="212"/>
      <c r="Q888" s="212"/>
      <c r="R888" s="212"/>
      <c r="S888" s="212"/>
      <c r="T888" s="212"/>
      <c r="U888" s="212"/>
      <c r="V888" s="212"/>
      <c r="W888" s="212"/>
      <c r="X888" s="212"/>
      <c r="Y888" s="212"/>
      <c r="Z888" s="212"/>
      <c r="AA888" s="218"/>
      <c r="AB888" s="212"/>
      <c r="AC888" s="212"/>
      <c r="AD888" s="212"/>
      <c r="AE888" s="212"/>
      <c r="AF888" s="216"/>
    </row>
    <row r="889" spans="2:32" x14ac:dyDescent="0.3">
      <c r="B889" s="352">
        <v>9192.7199999999993</v>
      </c>
      <c r="C889" s="212">
        <v>29</v>
      </c>
      <c r="D889" s="212">
        <v>2800</v>
      </c>
      <c r="E889" s="353">
        <v>206.2987353742366</v>
      </c>
      <c r="F889" s="212">
        <v>41</v>
      </c>
      <c r="G889" s="212" t="s">
        <v>469</v>
      </c>
      <c r="H889" s="354">
        <v>8420.7218763497513</v>
      </c>
      <c r="J889" s="218"/>
      <c r="K889" s="212"/>
      <c r="L889" s="212"/>
      <c r="M889" s="212"/>
      <c r="N889" s="212"/>
      <c r="O889" s="212"/>
      <c r="P889" s="212"/>
      <c r="Q889" s="212"/>
      <c r="R889" s="212"/>
      <c r="S889" s="212"/>
      <c r="T889" s="212"/>
      <c r="U889" s="212"/>
      <c r="V889" s="212"/>
      <c r="W889" s="212"/>
      <c r="X889" s="212"/>
      <c r="Y889" s="212"/>
      <c r="Z889" s="212"/>
      <c r="AA889" s="218"/>
      <c r="AB889" s="212"/>
      <c r="AC889" s="212"/>
      <c r="AD889" s="212"/>
      <c r="AE889" s="212"/>
      <c r="AF889" s="216"/>
    </row>
    <row r="890" spans="2:32" x14ac:dyDescent="0.3">
      <c r="B890" s="352">
        <v>6357.56</v>
      </c>
      <c r="C890" s="212">
        <v>24</v>
      </c>
      <c r="D890" s="212">
        <v>2800</v>
      </c>
      <c r="E890" s="353">
        <v>176.17902321687768</v>
      </c>
      <c r="F890" s="212">
        <v>46</v>
      </c>
      <c r="G890" s="212" t="s">
        <v>469</v>
      </c>
      <c r="H890" s="354">
        <v>5358.6856586070344</v>
      </c>
      <c r="J890" s="218"/>
      <c r="K890" s="212"/>
      <c r="L890" s="212"/>
      <c r="M890" s="212"/>
      <c r="N890" s="212"/>
      <c r="O890" s="212"/>
      <c r="P890" s="212"/>
      <c r="Q890" s="212"/>
      <c r="R890" s="212"/>
      <c r="S890" s="212"/>
      <c r="T890" s="212"/>
      <c r="U890" s="212"/>
      <c r="V890" s="212"/>
      <c r="W890" s="212"/>
      <c r="X890" s="212"/>
      <c r="Y890" s="212"/>
      <c r="Z890" s="212"/>
      <c r="AA890" s="218"/>
      <c r="AB890" s="212"/>
      <c r="AC890" s="212"/>
      <c r="AD890" s="212"/>
      <c r="AE890" s="212"/>
      <c r="AF890" s="216"/>
    </row>
    <row r="891" spans="2:32" x14ac:dyDescent="0.3">
      <c r="B891" s="352">
        <v>10980.78</v>
      </c>
      <c r="C891" s="212">
        <v>31</v>
      </c>
      <c r="D891" s="212">
        <v>2800</v>
      </c>
      <c r="E891" s="353">
        <v>217.75930356694442</v>
      </c>
      <c r="F891" s="212">
        <v>44</v>
      </c>
      <c r="G891" s="212" t="s">
        <v>461</v>
      </c>
      <c r="H891" s="354">
        <v>9953.7125015694837</v>
      </c>
      <c r="J891" s="218"/>
      <c r="K891" s="212"/>
      <c r="L891" s="212"/>
      <c r="M891" s="212"/>
      <c r="N891" s="212"/>
      <c r="O891" s="212"/>
      <c r="P891" s="212"/>
      <c r="Q891" s="212"/>
      <c r="R891" s="212"/>
      <c r="S891" s="212"/>
      <c r="T891" s="212"/>
      <c r="U891" s="212"/>
      <c r="V891" s="212"/>
      <c r="W891" s="212"/>
      <c r="X891" s="212"/>
      <c r="Y891" s="212"/>
      <c r="Z891" s="212"/>
      <c r="AA891" s="218"/>
      <c r="AB891" s="212"/>
      <c r="AC891" s="212"/>
      <c r="AD891" s="212"/>
      <c r="AE891" s="212"/>
      <c r="AF891" s="216"/>
    </row>
    <row r="892" spans="2:32" x14ac:dyDescent="0.3">
      <c r="B892" s="352">
        <v>7587.3</v>
      </c>
      <c r="C892" s="212">
        <v>39</v>
      </c>
      <c r="D892" s="212">
        <v>1050</v>
      </c>
      <c r="E892" s="353">
        <v>117.21281454130153</v>
      </c>
      <c r="F892" s="212">
        <v>46</v>
      </c>
      <c r="G892" s="212" t="s">
        <v>469</v>
      </c>
      <c r="H892" s="354">
        <v>6989.7818452237234</v>
      </c>
      <c r="J892" s="218"/>
      <c r="K892" s="212"/>
      <c r="L892" s="212"/>
      <c r="M892" s="212"/>
      <c r="N892" s="212"/>
      <c r="O892" s="212"/>
      <c r="P892" s="212"/>
      <c r="Q892" s="212"/>
      <c r="R892" s="212"/>
      <c r="S892" s="212"/>
      <c r="T892" s="212"/>
      <c r="U892" s="212"/>
      <c r="V892" s="212"/>
      <c r="W892" s="212"/>
      <c r="X892" s="212"/>
      <c r="Y892" s="212"/>
      <c r="Z892" s="212"/>
      <c r="AA892" s="218"/>
      <c r="AB892" s="212"/>
      <c r="AC892" s="212"/>
      <c r="AD892" s="212"/>
      <c r="AE892" s="212"/>
      <c r="AF892" s="216"/>
    </row>
    <row r="893" spans="2:32" x14ac:dyDescent="0.3">
      <c r="B893" s="352">
        <v>7754.86</v>
      </c>
      <c r="C893" s="212">
        <v>40</v>
      </c>
      <c r="D893" s="212">
        <v>1050</v>
      </c>
      <c r="E893" s="353">
        <v>126.80231288784366</v>
      </c>
      <c r="F893" s="212">
        <v>40</v>
      </c>
      <c r="G893" s="212" t="s">
        <v>461</v>
      </c>
      <c r="H893" s="354">
        <v>6837.0430095021602</v>
      </c>
      <c r="J893" s="218"/>
      <c r="K893" s="212"/>
      <c r="L893" s="212"/>
      <c r="M893" s="212"/>
      <c r="N893" s="212"/>
      <c r="O893" s="212"/>
      <c r="P893" s="212"/>
      <c r="Q893" s="212"/>
      <c r="R893" s="212"/>
      <c r="S893" s="212"/>
      <c r="T893" s="212"/>
      <c r="U893" s="212"/>
      <c r="V893" s="212"/>
      <c r="W893" s="212"/>
      <c r="X893" s="212"/>
      <c r="Y893" s="212"/>
      <c r="Z893" s="212"/>
      <c r="AA893" s="218"/>
      <c r="AB893" s="212"/>
      <c r="AC893" s="212"/>
      <c r="AD893" s="212"/>
      <c r="AE893" s="212"/>
      <c r="AF893" s="216"/>
    </row>
    <row r="894" spans="2:32" x14ac:dyDescent="0.3">
      <c r="B894" s="352">
        <v>5495.54</v>
      </c>
      <c r="C894" s="212">
        <v>36</v>
      </c>
      <c r="D894" s="212">
        <v>1050</v>
      </c>
      <c r="E894" s="353">
        <v>94.481718361478258</v>
      </c>
      <c r="F894" s="212">
        <v>39</v>
      </c>
      <c r="G894" s="212" t="s">
        <v>461</v>
      </c>
      <c r="H894" s="354">
        <v>4495.1146915078307</v>
      </c>
      <c r="J894" s="218"/>
      <c r="K894" s="212"/>
      <c r="L894" s="212"/>
      <c r="M894" s="212"/>
      <c r="N894" s="212"/>
      <c r="O894" s="212"/>
      <c r="P894" s="212"/>
      <c r="Q894" s="212"/>
      <c r="R894" s="212"/>
      <c r="S894" s="212"/>
      <c r="T894" s="212"/>
      <c r="U894" s="212"/>
      <c r="V894" s="212"/>
      <c r="W894" s="212"/>
      <c r="X894" s="212"/>
      <c r="Y894" s="212"/>
      <c r="Z894" s="212"/>
      <c r="AA894" s="218"/>
      <c r="AB894" s="212"/>
      <c r="AC894" s="212"/>
      <c r="AD894" s="212"/>
      <c r="AE894" s="212"/>
      <c r="AF894" s="216"/>
    </row>
    <row r="895" spans="2:32" x14ac:dyDescent="0.3">
      <c r="B895" s="352">
        <v>18283.52</v>
      </c>
      <c r="C895" s="212">
        <v>38</v>
      </c>
      <c r="D895" s="212">
        <v>2800</v>
      </c>
      <c r="E895" s="353">
        <v>318.8184824341821</v>
      </c>
      <c r="F895" s="212">
        <v>37</v>
      </c>
      <c r="G895" s="212" t="s">
        <v>469</v>
      </c>
      <c r="H895" s="354">
        <v>17814.113911521494</v>
      </c>
      <c r="J895" s="218"/>
      <c r="K895" s="212"/>
      <c r="L895" s="212"/>
      <c r="M895" s="212"/>
      <c r="N895" s="212"/>
      <c r="O895" s="212"/>
      <c r="P895" s="212"/>
      <c r="Q895" s="212"/>
      <c r="R895" s="212"/>
      <c r="S895" s="212"/>
      <c r="T895" s="212"/>
      <c r="U895" s="212"/>
      <c r="V895" s="212"/>
      <c r="W895" s="212"/>
      <c r="X895" s="212"/>
      <c r="Y895" s="212"/>
      <c r="Z895" s="212"/>
      <c r="AA895" s="218"/>
      <c r="AB895" s="212"/>
      <c r="AC895" s="212"/>
      <c r="AD895" s="212"/>
      <c r="AE895" s="212"/>
      <c r="AF895" s="216"/>
    </row>
    <row r="896" spans="2:32" x14ac:dyDescent="0.3">
      <c r="B896" s="352">
        <v>4193.41</v>
      </c>
      <c r="C896" s="212">
        <v>33</v>
      </c>
      <c r="D896" s="212">
        <v>1050</v>
      </c>
      <c r="E896" s="353">
        <v>80.274530325056091</v>
      </c>
      <c r="F896" s="212">
        <v>37</v>
      </c>
      <c r="G896" s="212" t="s">
        <v>461</v>
      </c>
      <c r="H896" s="354">
        <v>3193.0207275463017</v>
      </c>
      <c r="J896" s="218"/>
      <c r="K896" s="212"/>
      <c r="L896" s="212"/>
      <c r="M896" s="212"/>
      <c r="N896" s="212"/>
      <c r="O896" s="212"/>
      <c r="P896" s="212"/>
      <c r="Q896" s="212"/>
      <c r="R896" s="212"/>
      <c r="S896" s="212"/>
      <c r="T896" s="212"/>
      <c r="U896" s="212"/>
      <c r="V896" s="212"/>
      <c r="W896" s="212"/>
      <c r="X896" s="212"/>
      <c r="Y896" s="212"/>
      <c r="Z896" s="212"/>
      <c r="AA896" s="218"/>
      <c r="AB896" s="212"/>
      <c r="AC896" s="212"/>
      <c r="AD896" s="212"/>
      <c r="AE896" s="212"/>
      <c r="AF896" s="216"/>
    </row>
    <row r="897" spans="2:32" x14ac:dyDescent="0.3">
      <c r="B897" s="352">
        <v>4927.24</v>
      </c>
      <c r="C897" s="212">
        <v>33</v>
      </c>
      <c r="D897" s="212">
        <v>1400</v>
      </c>
      <c r="E897" s="353">
        <v>174.14866963731865</v>
      </c>
      <c r="F897" s="212">
        <v>37</v>
      </c>
      <c r="G897" s="212" t="s">
        <v>461</v>
      </c>
      <c r="H897" s="354">
        <v>4190.9510379885551</v>
      </c>
      <c r="J897" s="218"/>
      <c r="K897" s="212"/>
      <c r="L897" s="212"/>
      <c r="M897" s="212"/>
      <c r="N897" s="212"/>
      <c r="O897" s="212"/>
      <c r="P897" s="212"/>
      <c r="Q897" s="212"/>
      <c r="R897" s="212"/>
      <c r="S897" s="212"/>
      <c r="T897" s="212"/>
      <c r="U897" s="212"/>
      <c r="V897" s="212"/>
      <c r="W897" s="212"/>
      <c r="X897" s="212"/>
      <c r="Y897" s="212"/>
      <c r="Z897" s="212"/>
      <c r="AA897" s="218"/>
      <c r="AB897" s="212"/>
      <c r="AC897" s="212"/>
      <c r="AD897" s="212"/>
      <c r="AE897" s="212"/>
      <c r="AF897" s="216"/>
    </row>
    <row r="898" spans="2:32" x14ac:dyDescent="0.3">
      <c r="B898" s="352">
        <v>11188.88</v>
      </c>
      <c r="C898" s="212">
        <v>32</v>
      </c>
      <c r="D898" s="212">
        <v>2800</v>
      </c>
      <c r="E898" s="353">
        <v>226.09424352010078</v>
      </c>
      <c r="F898" s="212">
        <v>38</v>
      </c>
      <c r="G898" s="212" t="s">
        <v>461</v>
      </c>
      <c r="H898" s="354">
        <v>10214.470613397963</v>
      </c>
      <c r="J898" s="218"/>
      <c r="K898" s="212"/>
      <c r="L898" s="212"/>
      <c r="M898" s="212"/>
      <c r="N898" s="212"/>
      <c r="O898" s="212"/>
      <c r="P898" s="212"/>
      <c r="Q898" s="212"/>
      <c r="R898" s="212"/>
      <c r="S898" s="212"/>
      <c r="T898" s="212"/>
      <c r="U898" s="212"/>
      <c r="V898" s="212"/>
      <c r="W898" s="212"/>
      <c r="X898" s="212"/>
      <c r="Y898" s="212"/>
      <c r="Z898" s="212"/>
      <c r="AA898" s="218"/>
      <c r="AB898" s="212"/>
      <c r="AC898" s="212"/>
      <c r="AD898" s="212"/>
      <c r="AE898" s="212"/>
      <c r="AF898" s="216"/>
    </row>
    <row r="899" spans="2:32" x14ac:dyDescent="0.3">
      <c r="B899" s="352">
        <v>8806.49</v>
      </c>
      <c r="C899" s="212">
        <v>36</v>
      </c>
      <c r="D899" s="212">
        <v>1050</v>
      </c>
      <c r="E899" s="353">
        <v>80.273941164263491</v>
      </c>
      <c r="F899" s="212">
        <v>49</v>
      </c>
      <c r="G899" s="212" t="s">
        <v>469</v>
      </c>
      <c r="H899" s="354">
        <v>7929.5540568079687</v>
      </c>
      <c r="J899" s="218"/>
      <c r="K899" s="212"/>
      <c r="L899" s="212"/>
      <c r="M899" s="212"/>
      <c r="N899" s="212"/>
      <c r="O899" s="212"/>
      <c r="P899" s="212"/>
      <c r="Q899" s="212"/>
      <c r="R899" s="212"/>
      <c r="S899" s="212"/>
      <c r="T899" s="212"/>
      <c r="U899" s="212"/>
      <c r="V899" s="212"/>
      <c r="W899" s="212"/>
      <c r="X899" s="212"/>
      <c r="Y899" s="212"/>
      <c r="Z899" s="212"/>
      <c r="AA899" s="218"/>
      <c r="AB899" s="212"/>
      <c r="AC899" s="212"/>
      <c r="AD899" s="212"/>
      <c r="AE899" s="212"/>
      <c r="AF899" s="216"/>
    </row>
    <row r="900" spans="2:32" x14ac:dyDescent="0.3">
      <c r="B900" s="352">
        <v>6320.47</v>
      </c>
      <c r="C900" s="212">
        <v>38</v>
      </c>
      <c r="D900" s="212">
        <v>1050</v>
      </c>
      <c r="E900" s="353">
        <v>108.68872413834795</v>
      </c>
      <c r="F900" s="212">
        <v>37</v>
      </c>
      <c r="G900" s="212" t="s">
        <v>461</v>
      </c>
      <c r="H900" s="354">
        <v>5403.4179269068673</v>
      </c>
      <c r="J900" s="218"/>
      <c r="K900" s="212"/>
      <c r="L900" s="212"/>
      <c r="M900" s="212"/>
      <c r="N900" s="212"/>
      <c r="O900" s="212"/>
      <c r="P900" s="212"/>
      <c r="Q900" s="212"/>
      <c r="R900" s="212"/>
      <c r="S900" s="212"/>
      <c r="T900" s="212"/>
      <c r="U900" s="212"/>
      <c r="V900" s="212"/>
      <c r="W900" s="212"/>
      <c r="X900" s="212"/>
      <c r="Y900" s="212"/>
      <c r="Z900" s="212"/>
      <c r="AA900" s="218"/>
      <c r="AB900" s="212"/>
      <c r="AC900" s="212"/>
      <c r="AD900" s="212"/>
      <c r="AE900" s="212"/>
      <c r="AF900" s="216"/>
    </row>
    <row r="901" spans="2:32" x14ac:dyDescent="0.3">
      <c r="B901" s="352">
        <v>17610.830000000002</v>
      </c>
      <c r="C901" s="212">
        <v>52</v>
      </c>
      <c r="D901" s="212">
        <v>1050</v>
      </c>
      <c r="E901" s="353">
        <v>428.2911088232126</v>
      </c>
      <c r="F901" s="212">
        <v>28</v>
      </c>
      <c r="G901" s="212" t="s">
        <v>469</v>
      </c>
      <c r="H901" s="354">
        <v>17418.916064945424</v>
      </c>
      <c r="J901" s="218"/>
      <c r="K901" s="212"/>
      <c r="L901" s="212"/>
      <c r="M901" s="212"/>
      <c r="N901" s="212"/>
      <c r="O901" s="212"/>
      <c r="P901" s="212"/>
      <c r="Q901" s="212"/>
      <c r="R901" s="212"/>
      <c r="S901" s="212"/>
      <c r="T901" s="212"/>
      <c r="U901" s="212"/>
      <c r="V901" s="212"/>
      <c r="W901" s="212"/>
      <c r="X901" s="212"/>
      <c r="Y901" s="212"/>
      <c r="Z901" s="212"/>
      <c r="AA901" s="218"/>
      <c r="AB901" s="212"/>
      <c r="AC901" s="212"/>
      <c r="AD901" s="212"/>
      <c r="AE901" s="212"/>
      <c r="AF901" s="216"/>
    </row>
    <row r="902" spans="2:32" x14ac:dyDescent="0.3">
      <c r="B902" s="352">
        <v>3314.74</v>
      </c>
      <c r="C902" s="212">
        <v>27</v>
      </c>
      <c r="D902" s="212">
        <v>1050</v>
      </c>
      <c r="E902" s="353">
        <v>75.017819079958471</v>
      </c>
      <c r="F902" s="212">
        <v>50</v>
      </c>
      <c r="G902" s="212" t="s">
        <v>469</v>
      </c>
      <c r="H902" s="354">
        <v>2428.8572753581257</v>
      </c>
      <c r="J902" s="218"/>
      <c r="K902" s="212"/>
      <c r="L902" s="212"/>
      <c r="M902" s="212"/>
      <c r="N902" s="212"/>
      <c r="O902" s="212"/>
      <c r="P902" s="212"/>
      <c r="Q902" s="212"/>
      <c r="R902" s="212"/>
      <c r="S902" s="212"/>
      <c r="T902" s="212"/>
      <c r="U902" s="212"/>
      <c r="V902" s="212"/>
      <c r="W902" s="212"/>
      <c r="X902" s="212"/>
      <c r="Y902" s="212"/>
      <c r="Z902" s="212"/>
      <c r="AA902" s="218"/>
      <c r="AB902" s="212"/>
      <c r="AC902" s="212"/>
      <c r="AD902" s="212"/>
      <c r="AE902" s="212"/>
      <c r="AF902" s="216"/>
    </row>
    <row r="903" spans="2:32" x14ac:dyDescent="0.3">
      <c r="B903" s="352">
        <v>2843.83</v>
      </c>
      <c r="C903" s="212">
        <v>26</v>
      </c>
      <c r="D903" s="212">
        <v>1050</v>
      </c>
      <c r="E903" s="353">
        <v>67.487885557269266</v>
      </c>
      <c r="F903" s="212">
        <v>49</v>
      </c>
      <c r="G903" s="212" t="s">
        <v>461</v>
      </c>
      <c r="H903" s="354">
        <v>1648.8875230677372</v>
      </c>
      <c r="J903" s="218"/>
      <c r="K903" s="212"/>
      <c r="L903" s="212"/>
      <c r="M903" s="212"/>
      <c r="N903" s="212"/>
      <c r="O903" s="212"/>
      <c r="P903" s="212"/>
      <c r="Q903" s="212"/>
      <c r="R903" s="212"/>
      <c r="S903" s="212"/>
      <c r="T903" s="212"/>
      <c r="U903" s="212"/>
      <c r="V903" s="212"/>
      <c r="W903" s="212"/>
      <c r="X903" s="212"/>
      <c r="Y903" s="212"/>
      <c r="Z903" s="212"/>
      <c r="AA903" s="218"/>
      <c r="AB903" s="212"/>
      <c r="AC903" s="212"/>
      <c r="AD903" s="212"/>
      <c r="AE903" s="212"/>
      <c r="AF903" s="216"/>
    </row>
    <row r="904" spans="2:32" x14ac:dyDescent="0.3">
      <c r="B904" s="352">
        <v>14941.88</v>
      </c>
      <c r="C904" s="212">
        <v>40</v>
      </c>
      <c r="D904" s="212">
        <v>1400</v>
      </c>
      <c r="E904" s="353">
        <v>148.46784749955677</v>
      </c>
      <c r="F904" s="212">
        <v>35</v>
      </c>
      <c r="G904" s="212" t="s">
        <v>461</v>
      </c>
      <c r="H904" s="354">
        <v>14016.921620924211</v>
      </c>
      <c r="J904" s="218"/>
      <c r="K904" s="212"/>
      <c r="L904" s="212"/>
      <c r="M904" s="212"/>
      <c r="N904" s="212"/>
      <c r="O904" s="212"/>
      <c r="P904" s="212"/>
      <c r="Q904" s="212"/>
      <c r="R904" s="212"/>
      <c r="S904" s="212"/>
      <c r="T904" s="212"/>
      <c r="U904" s="212"/>
      <c r="V904" s="212"/>
      <c r="W904" s="212"/>
      <c r="X904" s="212"/>
      <c r="Y904" s="212"/>
      <c r="Z904" s="212"/>
      <c r="AA904" s="218"/>
      <c r="AB904" s="212"/>
      <c r="AC904" s="212"/>
      <c r="AD904" s="212"/>
      <c r="AE904" s="212"/>
      <c r="AF904" s="216"/>
    </row>
    <row r="905" spans="2:32" x14ac:dyDescent="0.3">
      <c r="B905" s="352">
        <v>19523.18</v>
      </c>
      <c r="C905" s="212">
        <v>40</v>
      </c>
      <c r="D905" s="212">
        <v>2800</v>
      </c>
      <c r="E905" s="353">
        <v>371.9510284725738</v>
      </c>
      <c r="F905" s="212">
        <v>30</v>
      </c>
      <c r="G905" s="212" t="s">
        <v>461</v>
      </c>
      <c r="H905" s="354">
        <v>18640.671093122386</v>
      </c>
      <c r="J905" s="218"/>
      <c r="K905" s="212"/>
      <c r="L905" s="212"/>
      <c r="M905" s="212"/>
      <c r="N905" s="212"/>
      <c r="O905" s="212"/>
      <c r="P905" s="212"/>
      <c r="Q905" s="212"/>
      <c r="R905" s="212"/>
      <c r="S905" s="212"/>
      <c r="T905" s="212"/>
      <c r="U905" s="212"/>
      <c r="V905" s="212"/>
      <c r="W905" s="212"/>
      <c r="X905" s="212"/>
      <c r="Y905" s="212"/>
      <c r="Z905" s="212"/>
      <c r="AA905" s="218"/>
      <c r="AB905" s="212"/>
      <c r="AC905" s="212"/>
      <c r="AD905" s="212"/>
      <c r="AE905" s="212"/>
      <c r="AF905" s="216"/>
    </row>
    <row r="906" spans="2:32" x14ac:dyDescent="0.3">
      <c r="B906" s="352">
        <v>4939.67</v>
      </c>
      <c r="C906" s="212">
        <v>34</v>
      </c>
      <c r="D906" s="212">
        <v>1050</v>
      </c>
      <c r="E906" s="353">
        <v>84.181525788936767</v>
      </c>
      <c r="F906" s="212">
        <v>46</v>
      </c>
      <c r="G906" s="212" t="s">
        <v>469</v>
      </c>
      <c r="H906" s="354">
        <v>4213.947023433363</v>
      </c>
      <c r="J906" s="218"/>
      <c r="K906" s="212"/>
      <c r="L906" s="212"/>
      <c r="M906" s="212"/>
      <c r="N906" s="212"/>
      <c r="O906" s="212"/>
      <c r="P906" s="212"/>
      <c r="Q906" s="212"/>
      <c r="R906" s="212"/>
      <c r="S906" s="212"/>
      <c r="T906" s="212"/>
      <c r="U906" s="212"/>
      <c r="V906" s="212"/>
      <c r="W906" s="212"/>
      <c r="X906" s="212"/>
      <c r="Y906" s="212"/>
      <c r="Z906" s="212"/>
      <c r="AA906" s="218"/>
      <c r="AB906" s="212"/>
      <c r="AC906" s="212"/>
      <c r="AD906" s="212"/>
      <c r="AE906" s="212"/>
      <c r="AF906" s="216"/>
    </row>
    <row r="907" spans="2:32" x14ac:dyDescent="0.3">
      <c r="B907" s="352">
        <v>1391.9</v>
      </c>
      <c r="C907" s="212">
        <v>34</v>
      </c>
      <c r="D907" s="212">
        <v>175</v>
      </c>
      <c r="E907" s="353">
        <v>25.814729366045203</v>
      </c>
      <c r="F907" s="212">
        <v>35</v>
      </c>
      <c r="G907" s="212" t="s">
        <v>461</v>
      </c>
      <c r="H907" s="354">
        <v>730.50858847585073</v>
      </c>
      <c r="J907" s="218"/>
      <c r="K907" s="212"/>
      <c r="L907" s="212"/>
      <c r="M907" s="212"/>
      <c r="N907" s="212"/>
      <c r="O907" s="212"/>
      <c r="P907" s="212"/>
      <c r="Q907" s="212"/>
      <c r="R907" s="212"/>
      <c r="S907" s="212"/>
      <c r="T907" s="212"/>
      <c r="U907" s="212"/>
      <c r="V907" s="212"/>
      <c r="W907" s="212"/>
      <c r="X907" s="212"/>
      <c r="Y907" s="212"/>
      <c r="Z907" s="212"/>
      <c r="AA907" s="218"/>
      <c r="AB907" s="212"/>
      <c r="AC907" s="212"/>
      <c r="AD907" s="212"/>
      <c r="AE907" s="212"/>
      <c r="AF907" s="216"/>
    </row>
    <row r="908" spans="2:32" x14ac:dyDescent="0.3">
      <c r="B908" s="352">
        <v>2565.34</v>
      </c>
      <c r="C908" s="212">
        <v>24</v>
      </c>
      <c r="D908" s="212">
        <v>1050</v>
      </c>
      <c r="E908" s="353">
        <v>66.067133706329145</v>
      </c>
      <c r="F908" s="212">
        <v>50</v>
      </c>
      <c r="G908" s="212" t="s">
        <v>461</v>
      </c>
      <c r="H908" s="354">
        <v>1342.1161051300455</v>
      </c>
      <c r="J908" s="218"/>
      <c r="K908" s="212"/>
      <c r="L908" s="212"/>
      <c r="M908" s="212"/>
      <c r="N908" s="212"/>
      <c r="O908" s="212"/>
      <c r="P908" s="212"/>
      <c r="Q908" s="212"/>
      <c r="R908" s="212"/>
      <c r="S908" s="212"/>
      <c r="T908" s="212"/>
      <c r="U908" s="212"/>
      <c r="V908" s="212"/>
      <c r="W908" s="212"/>
      <c r="X908" s="212"/>
      <c r="Y908" s="212"/>
      <c r="Z908" s="212"/>
      <c r="AA908" s="218"/>
      <c r="AB908" s="212"/>
      <c r="AC908" s="212"/>
      <c r="AD908" s="212"/>
      <c r="AE908" s="212"/>
      <c r="AF908" s="216"/>
    </row>
    <row r="909" spans="2:32" x14ac:dyDescent="0.3">
      <c r="B909" s="352">
        <v>10275.040000000001</v>
      </c>
      <c r="C909" s="212">
        <v>30</v>
      </c>
      <c r="D909" s="212">
        <v>2800</v>
      </c>
      <c r="E909" s="353">
        <v>211.50809804364295</v>
      </c>
      <c r="F909" s="212">
        <v>45</v>
      </c>
      <c r="G909" s="212" t="s">
        <v>461</v>
      </c>
      <c r="H909" s="354">
        <v>9220.0162499530197</v>
      </c>
      <c r="J909" s="218"/>
      <c r="K909" s="212"/>
      <c r="L909" s="212"/>
      <c r="M909" s="212"/>
      <c r="N909" s="212"/>
      <c r="O909" s="212"/>
      <c r="P909" s="212"/>
      <c r="Q909" s="212"/>
      <c r="R909" s="212"/>
      <c r="S909" s="212"/>
      <c r="T909" s="212"/>
      <c r="U909" s="212"/>
      <c r="V909" s="212"/>
      <c r="W909" s="212"/>
      <c r="X909" s="212"/>
      <c r="Y909" s="212"/>
      <c r="Z909" s="212"/>
      <c r="AA909" s="218"/>
      <c r="AB909" s="212"/>
      <c r="AC909" s="212"/>
      <c r="AD909" s="212"/>
      <c r="AE909" s="212"/>
      <c r="AF909" s="216"/>
    </row>
    <row r="910" spans="2:32" x14ac:dyDescent="0.3">
      <c r="B910" s="352">
        <v>17499.060000000001</v>
      </c>
      <c r="C910" s="212">
        <v>28</v>
      </c>
      <c r="D910" s="212">
        <v>6300</v>
      </c>
      <c r="E910" s="353">
        <v>382.3373606327246</v>
      </c>
      <c r="F910" s="212">
        <v>50</v>
      </c>
      <c r="G910" s="212" t="s">
        <v>461</v>
      </c>
      <c r="H910" s="354">
        <v>16099.850580647224</v>
      </c>
      <c r="J910" s="218"/>
      <c r="K910" s="212"/>
      <c r="L910" s="212"/>
      <c r="M910" s="212"/>
      <c r="N910" s="212"/>
      <c r="O910" s="212"/>
      <c r="P910" s="212"/>
      <c r="Q910" s="212"/>
      <c r="R910" s="212"/>
      <c r="S910" s="212"/>
      <c r="T910" s="212"/>
      <c r="U910" s="212"/>
      <c r="V910" s="212"/>
      <c r="W910" s="212"/>
      <c r="X910" s="212"/>
      <c r="Y910" s="212"/>
      <c r="Z910" s="212"/>
      <c r="AA910" s="218"/>
      <c r="AB910" s="212"/>
      <c r="AC910" s="212"/>
      <c r="AD910" s="212"/>
      <c r="AE910" s="212"/>
      <c r="AF910" s="216"/>
    </row>
    <row r="911" spans="2:32" x14ac:dyDescent="0.3">
      <c r="B911" s="352">
        <v>2703.62</v>
      </c>
      <c r="C911" s="212">
        <v>31</v>
      </c>
      <c r="D911" s="212">
        <v>1050</v>
      </c>
      <c r="E911" s="353">
        <v>74.236409420273688</v>
      </c>
      <c r="F911" s="212">
        <v>24</v>
      </c>
      <c r="G911" s="212" t="s">
        <v>461</v>
      </c>
      <c r="H911" s="354">
        <v>1945.1263888281665</v>
      </c>
      <c r="J911" s="218"/>
      <c r="K911" s="212"/>
      <c r="L911" s="212"/>
      <c r="M911" s="212"/>
      <c r="N911" s="212"/>
      <c r="O911" s="212"/>
      <c r="P911" s="212"/>
      <c r="Q911" s="212"/>
      <c r="R911" s="212"/>
      <c r="S911" s="212"/>
      <c r="T911" s="212"/>
      <c r="U911" s="212"/>
      <c r="V911" s="212"/>
      <c r="W911" s="212"/>
      <c r="X911" s="212"/>
      <c r="Y911" s="212"/>
      <c r="Z911" s="212"/>
      <c r="AA911" s="218"/>
      <c r="AB911" s="212"/>
      <c r="AC911" s="212"/>
      <c r="AD911" s="212"/>
      <c r="AE911" s="212"/>
      <c r="AF911" s="216"/>
    </row>
    <row r="912" spans="2:32" x14ac:dyDescent="0.3">
      <c r="B912" s="352">
        <v>6057.51</v>
      </c>
      <c r="C912" s="212">
        <v>23</v>
      </c>
      <c r="D912" s="212">
        <v>2800</v>
      </c>
      <c r="E912" s="353">
        <v>174.28469148108047</v>
      </c>
      <c r="F912" s="212">
        <v>47</v>
      </c>
      <c r="G912" s="212" t="s">
        <v>461</v>
      </c>
      <c r="H912" s="354">
        <v>4879.7141014013196</v>
      </c>
      <c r="J912" s="218"/>
      <c r="K912" s="212"/>
      <c r="L912" s="212"/>
      <c r="M912" s="212"/>
      <c r="N912" s="212"/>
      <c r="O912" s="212"/>
      <c r="P912" s="212"/>
      <c r="Q912" s="212"/>
      <c r="R912" s="212"/>
      <c r="S912" s="212"/>
      <c r="T912" s="212"/>
      <c r="U912" s="212"/>
      <c r="V912" s="212"/>
      <c r="W912" s="212"/>
      <c r="X912" s="212"/>
      <c r="Y912" s="212"/>
      <c r="Z912" s="212"/>
      <c r="AA912" s="218"/>
      <c r="AB912" s="212"/>
      <c r="AC912" s="212"/>
      <c r="AD912" s="212"/>
      <c r="AE912" s="212"/>
      <c r="AF912" s="216"/>
    </row>
    <row r="913" spans="2:32" x14ac:dyDescent="0.3">
      <c r="B913" s="352">
        <v>15765.56</v>
      </c>
      <c r="C913" s="212">
        <v>29</v>
      </c>
      <c r="D913" s="212">
        <v>2800</v>
      </c>
      <c r="E913" s="353">
        <v>359.44933135985696</v>
      </c>
      <c r="F913" s="212">
        <v>41</v>
      </c>
      <c r="G913" s="212" t="s">
        <v>461</v>
      </c>
      <c r="H913" s="354">
        <v>15042.286214731728</v>
      </c>
      <c r="J913" s="218"/>
      <c r="K913" s="212"/>
      <c r="L913" s="212"/>
      <c r="M913" s="212"/>
      <c r="N913" s="212"/>
      <c r="O913" s="212"/>
      <c r="P913" s="212"/>
      <c r="Q913" s="212"/>
      <c r="R913" s="212"/>
      <c r="S913" s="212"/>
      <c r="T913" s="212"/>
      <c r="U913" s="212"/>
      <c r="V913" s="212"/>
      <c r="W913" s="212"/>
      <c r="X913" s="212"/>
      <c r="Y913" s="212"/>
      <c r="Z913" s="212"/>
      <c r="AA913" s="218"/>
      <c r="AB913" s="212"/>
      <c r="AC913" s="212"/>
      <c r="AD913" s="212"/>
      <c r="AE913" s="212"/>
      <c r="AF913" s="216"/>
    </row>
    <row r="914" spans="2:32" x14ac:dyDescent="0.3">
      <c r="B914" s="352">
        <v>24735.98</v>
      </c>
      <c r="C914" s="212">
        <v>32</v>
      </c>
      <c r="D914" s="212">
        <v>4550</v>
      </c>
      <c r="E914" s="353">
        <v>406.29006651836181</v>
      </c>
      <c r="F914" s="212">
        <v>38</v>
      </c>
      <c r="G914" s="212" t="s">
        <v>469</v>
      </c>
      <c r="H914" s="354">
        <v>24100.839065452044</v>
      </c>
      <c r="J914" s="218"/>
      <c r="K914" s="212"/>
      <c r="L914" s="212"/>
      <c r="M914" s="212"/>
      <c r="N914" s="212"/>
      <c r="O914" s="212"/>
      <c r="P914" s="212"/>
      <c r="Q914" s="212"/>
      <c r="R914" s="212"/>
      <c r="S914" s="212"/>
      <c r="T914" s="212"/>
      <c r="U914" s="212"/>
      <c r="V914" s="212"/>
      <c r="W914" s="212"/>
      <c r="X914" s="212"/>
      <c r="Y914" s="212"/>
      <c r="Z914" s="212"/>
      <c r="AA914" s="218"/>
      <c r="AB914" s="212"/>
      <c r="AC914" s="212"/>
      <c r="AD914" s="212"/>
      <c r="AE914" s="212"/>
      <c r="AF914" s="216"/>
    </row>
    <row r="915" spans="2:32" x14ac:dyDescent="0.3">
      <c r="B915" s="352">
        <v>2897.43</v>
      </c>
      <c r="C915" s="212">
        <v>28</v>
      </c>
      <c r="D915" s="212">
        <v>1050</v>
      </c>
      <c r="E915" s="353">
        <v>76.189928984120797</v>
      </c>
      <c r="F915" s="212">
        <v>32</v>
      </c>
      <c r="G915" s="212" t="s">
        <v>461</v>
      </c>
      <c r="H915" s="354">
        <v>2074.9608143682635</v>
      </c>
      <c r="J915" s="218"/>
      <c r="K915" s="212"/>
      <c r="L915" s="212"/>
      <c r="M915" s="212"/>
      <c r="N915" s="212"/>
      <c r="O915" s="212"/>
      <c r="P915" s="212"/>
      <c r="Q915" s="212"/>
      <c r="R915" s="212"/>
      <c r="S915" s="212"/>
      <c r="T915" s="212"/>
      <c r="U915" s="212"/>
      <c r="V915" s="212"/>
      <c r="W915" s="212"/>
      <c r="X915" s="212"/>
      <c r="Y915" s="212"/>
      <c r="Z915" s="212"/>
      <c r="AA915" s="218"/>
      <c r="AB915" s="212"/>
      <c r="AC915" s="212"/>
      <c r="AD915" s="212"/>
      <c r="AE915" s="212"/>
      <c r="AF915" s="216"/>
    </row>
    <row r="916" spans="2:32" x14ac:dyDescent="0.3">
      <c r="B916" s="352">
        <v>1238.6500000000001</v>
      </c>
      <c r="C916" s="212">
        <v>26</v>
      </c>
      <c r="D916" s="212">
        <v>175</v>
      </c>
      <c r="E916" s="353">
        <v>20.042135729632939</v>
      </c>
      <c r="F916" s="212">
        <v>44</v>
      </c>
      <c r="G916" s="212" t="s">
        <v>461</v>
      </c>
      <c r="H916" s="354">
        <v>473.89084264718099</v>
      </c>
      <c r="J916" s="218"/>
      <c r="K916" s="212"/>
      <c r="L916" s="212"/>
      <c r="M916" s="212"/>
      <c r="N916" s="212"/>
      <c r="O916" s="212"/>
      <c r="P916" s="212"/>
      <c r="Q916" s="212"/>
      <c r="R916" s="212"/>
      <c r="S916" s="212"/>
      <c r="T916" s="212"/>
      <c r="U916" s="212"/>
      <c r="V916" s="212"/>
      <c r="W916" s="212"/>
      <c r="X916" s="212"/>
      <c r="Y916" s="212"/>
      <c r="Z916" s="212"/>
      <c r="AA916" s="218"/>
      <c r="AB916" s="212"/>
      <c r="AC916" s="212"/>
      <c r="AD916" s="212"/>
      <c r="AE916" s="212"/>
      <c r="AF916" s="216"/>
    </row>
    <row r="917" spans="2:32" x14ac:dyDescent="0.3">
      <c r="B917" s="352">
        <v>12372.26</v>
      </c>
      <c r="C917" s="212">
        <v>27</v>
      </c>
      <c r="D917" s="212">
        <v>2800</v>
      </c>
      <c r="E917" s="353">
        <v>346.94752772998368</v>
      </c>
      <c r="F917" s="212">
        <v>33</v>
      </c>
      <c r="G917" s="212" t="s">
        <v>461</v>
      </c>
      <c r="H917" s="354">
        <v>11728.924709660354</v>
      </c>
      <c r="J917" s="218"/>
      <c r="K917" s="212"/>
      <c r="L917" s="212"/>
      <c r="M917" s="212"/>
      <c r="N917" s="212"/>
      <c r="O917" s="212"/>
      <c r="P917" s="212"/>
      <c r="Q917" s="212"/>
      <c r="R917" s="212"/>
      <c r="S917" s="212"/>
      <c r="T917" s="212"/>
      <c r="U917" s="212"/>
      <c r="V917" s="212"/>
      <c r="W917" s="212"/>
      <c r="X917" s="212"/>
      <c r="Y917" s="212"/>
      <c r="Z917" s="212"/>
      <c r="AA917" s="218"/>
      <c r="AB917" s="212"/>
      <c r="AC917" s="212"/>
      <c r="AD917" s="212"/>
      <c r="AE917" s="212"/>
      <c r="AF917" s="216"/>
    </row>
    <row r="918" spans="2:32" x14ac:dyDescent="0.3">
      <c r="B918" s="352">
        <v>45575.86</v>
      </c>
      <c r="C918" s="212">
        <v>47</v>
      </c>
      <c r="D918" s="212">
        <v>3500</v>
      </c>
      <c r="E918" s="353">
        <v>848.84495026748482</v>
      </c>
      <c r="F918" s="212">
        <v>38</v>
      </c>
      <c r="G918" s="212" t="s">
        <v>461</v>
      </c>
      <c r="H918" s="354">
        <v>44577.933088134741</v>
      </c>
      <c r="J918" s="218"/>
      <c r="K918" s="212"/>
      <c r="L918" s="212"/>
      <c r="M918" s="212"/>
      <c r="N918" s="212"/>
      <c r="O918" s="212"/>
      <c r="P918" s="212"/>
      <c r="Q918" s="212"/>
      <c r="R918" s="212"/>
      <c r="S918" s="212"/>
      <c r="T918" s="212"/>
      <c r="U918" s="212"/>
      <c r="V918" s="212"/>
      <c r="W918" s="212"/>
      <c r="X918" s="212"/>
      <c r="Y918" s="212"/>
      <c r="Z918" s="212"/>
      <c r="AA918" s="218"/>
      <c r="AB918" s="212"/>
      <c r="AC918" s="212"/>
      <c r="AD918" s="212"/>
      <c r="AE918" s="212"/>
      <c r="AF918" s="216"/>
    </row>
    <row r="919" spans="2:32" x14ac:dyDescent="0.3">
      <c r="B919" s="352">
        <v>31526.53</v>
      </c>
      <c r="C919" s="212">
        <v>32</v>
      </c>
      <c r="D919" s="212">
        <v>2800</v>
      </c>
      <c r="E919" s="353">
        <v>375.07387610483647</v>
      </c>
      <c r="F919" s="212">
        <v>48</v>
      </c>
      <c r="G919" s="212" t="s">
        <v>461</v>
      </c>
      <c r="H919" s="354">
        <v>30724.987259252019</v>
      </c>
      <c r="J919" s="218"/>
      <c r="K919" s="212"/>
      <c r="L919" s="212"/>
      <c r="M919" s="212"/>
      <c r="N919" s="212"/>
      <c r="O919" s="212"/>
      <c r="P919" s="212"/>
      <c r="Q919" s="212"/>
      <c r="R919" s="212"/>
      <c r="S919" s="212"/>
      <c r="T919" s="212"/>
      <c r="U919" s="212"/>
      <c r="V919" s="212"/>
      <c r="W919" s="212"/>
      <c r="X919" s="212"/>
      <c r="Y919" s="212"/>
      <c r="Z919" s="212"/>
      <c r="AA919" s="218"/>
      <c r="AB919" s="212"/>
      <c r="AC919" s="212"/>
      <c r="AD919" s="212"/>
      <c r="AE919" s="212"/>
      <c r="AF919" s="216"/>
    </row>
    <row r="920" spans="2:32" x14ac:dyDescent="0.3">
      <c r="B920" s="352">
        <v>7746.43</v>
      </c>
      <c r="C920" s="212">
        <v>42</v>
      </c>
      <c r="D920" s="212">
        <v>1059.19345</v>
      </c>
      <c r="E920" s="353">
        <v>152.99151573830252</v>
      </c>
      <c r="F920" s="212">
        <v>28</v>
      </c>
      <c r="G920" s="212" t="s">
        <v>461</v>
      </c>
      <c r="H920" s="354">
        <v>6932.9049594850376</v>
      </c>
      <c r="J920" s="218"/>
      <c r="K920" s="212"/>
      <c r="L920" s="212"/>
      <c r="M920" s="212"/>
      <c r="N920" s="212"/>
      <c r="O920" s="212"/>
      <c r="P920" s="212"/>
      <c r="Q920" s="212"/>
      <c r="R920" s="212"/>
      <c r="S920" s="212"/>
      <c r="T920" s="212"/>
      <c r="U920" s="212"/>
      <c r="V920" s="212"/>
      <c r="W920" s="212"/>
      <c r="X920" s="212"/>
      <c r="Y920" s="212"/>
      <c r="Z920" s="212"/>
      <c r="AA920" s="218"/>
      <c r="AB920" s="212"/>
      <c r="AC920" s="212"/>
      <c r="AD920" s="212"/>
      <c r="AE920" s="212"/>
      <c r="AF920" s="216"/>
    </row>
    <row r="921" spans="2:32" x14ac:dyDescent="0.3">
      <c r="B921" s="352">
        <v>5008.72</v>
      </c>
      <c r="C921" s="212">
        <v>29</v>
      </c>
      <c r="D921" s="212">
        <v>1050</v>
      </c>
      <c r="E921" s="353">
        <v>72.549164614365822</v>
      </c>
      <c r="F921" s="212">
        <v>46</v>
      </c>
      <c r="G921" s="212" t="s">
        <v>461</v>
      </c>
      <c r="H921" s="354">
        <v>3939.7311937723171</v>
      </c>
      <c r="J921" s="218"/>
      <c r="K921" s="212"/>
      <c r="L921" s="212"/>
      <c r="M921" s="212"/>
      <c r="N921" s="212"/>
      <c r="O921" s="212"/>
      <c r="P921" s="212"/>
      <c r="Q921" s="212"/>
      <c r="R921" s="212"/>
      <c r="S921" s="212"/>
      <c r="T921" s="212"/>
      <c r="U921" s="212"/>
      <c r="V921" s="212"/>
      <c r="W921" s="212"/>
      <c r="X921" s="212"/>
      <c r="Y921" s="212"/>
      <c r="Z921" s="212"/>
      <c r="AA921" s="218"/>
      <c r="AB921" s="212"/>
      <c r="AC921" s="212"/>
      <c r="AD921" s="212"/>
      <c r="AE921" s="212"/>
      <c r="AF921" s="216"/>
    </row>
    <row r="922" spans="2:32" x14ac:dyDescent="0.3">
      <c r="B922" s="352">
        <v>3658.85</v>
      </c>
      <c r="C922" s="212">
        <v>31</v>
      </c>
      <c r="D922" s="212">
        <v>1050</v>
      </c>
      <c r="E922" s="353">
        <v>74.236409420273688</v>
      </c>
      <c r="F922" s="212">
        <v>39</v>
      </c>
      <c r="G922" s="212" t="s">
        <v>469</v>
      </c>
      <c r="H922" s="354">
        <v>2920.9281180241637</v>
      </c>
      <c r="J922" s="218"/>
      <c r="K922" s="212"/>
      <c r="L922" s="212"/>
      <c r="M922" s="212"/>
      <c r="N922" s="212"/>
      <c r="O922" s="212"/>
      <c r="P922" s="212"/>
      <c r="Q922" s="212"/>
      <c r="R922" s="212"/>
      <c r="S922" s="212"/>
      <c r="T922" s="212"/>
      <c r="U922" s="212"/>
      <c r="V922" s="212"/>
      <c r="W922" s="212"/>
      <c r="X922" s="212"/>
      <c r="Y922" s="212"/>
      <c r="Z922" s="212"/>
      <c r="AA922" s="218"/>
      <c r="AB922" s="212"/>
      <c r="AC922" s="212"/>
      <c r="AD922" s="212"/>
      <c r="AE922" s="212"/>
      <c r="AF922" s="216"/>
    </row>
    <row r="923" spans="2:32" x14ac:dyDescent="0.3">
      <c r="B923" s="352">
        <v>7310.87</v>
      </c>
      <c r="C923" s="212">
        <v>40</v>
      </c>
      <c r="D923" s="212">
        <v>1050</v>
      </c>
      <c r="E923" s="353">
        <v>126.80231288784366</v>
      </c>
      <c r="F923" s="212">
        <v>35</v>
      </c>
      <c r="G923" s="212" t="s">
        <v>461</v>
      </c>
      <c r="H923" s="354">
        <v>6429.9156676642378</v>
      </c>
      <c r="J923" s="218"/>
      <c r="K923" s="212"/>
      <c r="L923" s="212"/>
      <c r="M923" s="212"/>
      <c r="N923" s="212"/>
      <c r="O923" s="212"/>
      <c r="P923" s="212"/>
      <c r="Q923" s="212"/>
      <c r="R923" s="212"/>
      <c r="S923" s="212"/>
      <c r="T923" s="212"/>
      <c r="U923" s="212"/>
      <c r="V923" s="212"/>
      <c r="W923" s="212"/>
      <c r="X923" s="212"/>
      <c r="Y923" s="212"/>
      <c r="Z923" s="212"/>
      <c r="AA923" s="218"/>
      <c r="AB923" s="212"/>
      <c r="AC923" s="212"/>
      <c r="AD923" s="212"/>
      <c r="AE923" s="212"/>
      <c r="AF923" s="216"/>
    </row>
    <row r="924" spans="2:32" x14ac:dyDescent="0.3">
      <c r="B924" s="352">
        <v>10378.49</v>
      </c>
      <c r="C924" s="212">
        <v>29</v>
      </c>
      <c r="D924" s="212">
        <v>2800</v>
      </c>
      <c r="E924" s="353">
        <v>237.74623129590071</v>
      </c>
      <c r="F924" s="212">
        <v>41</v>
      </c>
      <c r="G924" s="212" t="s">
        <v>461</v>
      </c>
      <c r="H924" s="354">
        <v>9435.8939253841945</v>
      </c>
      <c r="J924" s="218"/>
      <c r="K924" s="212"/>
      <c r="L924" s="212"/>
      <c r="M924" s="212"/>
      <c r="N924" s="212"/>
      <c r="O924" s="212"/>
      <c r="P924" s="212"/>
      <c r="Q924" s="212"/>
      <c r="R924" s="212"/>
      <c r="S924" s="212"/>
      <c r="T924" s="212"/>
      <c r="U924" s="212"/>
      <c r="V924" s="212"/>
      <c r="W924" s="212"/>
      <c r="X924" s="212"/>
      <c r="Y924" s="212"/>
      <c r="Z924" s="212"/>
      <c r="AA924" s="218"/>
      <c r="AB924" s="212"/>
      <c r="AC924" s="212"/>
      <c r="AD924" s="212"/>
      <c r="AE924" s="212"/>
      <c r="AF924" s="216"/>
    </row>
    <row r="925" spans="2:32" x14ac:dyDescent="0.3">
      <c r="B925" s="352">
        <v>7381</v>
      </c>
      <c r="C925" s="212">
        <v>34</v>
      </c>
      <c r="D925" s="212">
        <v>1750</v>
      </c>
      <c r="E925" s="353">
        <v>140.30254298156126</v>
      </c>
      <c r="F925" s="212">
        <v>36</v>
      </c>
      <c r="G925" s="212" t="s">
        <v>469</v>
      </c>
      <c r="H925" s="354">
        <v>6734.5306303474163</v>
      </c>
      <c r="J925" s="218"/>
      <c r="K925" s="212"/>
      <c r="L925" s="212"/>
      <c r="M925" s="212"/>
      <c r="N925" s="212"/>
      <c r="O925" s="212"/>
      <c r="P925" s="212"/>
      <c r="Q925" s="212"/>
      <c r="R925" s="212"/>
      <c r="S925" s="212"/>
      <c r="T925" s="212"/>
      <c r="U925" s="212"/>
      <c r="V925" s="212"/>
      <c r="W925" s="212"/>
      <c r="X925" s="212"/>
      <c r="Y925" s="212"/>
      <c r="Z925" s="212"/>
      <c r="AA925" s="218"/>
      <c r="AB925" s="212"/>
      <c r="AC925" s="212"/>
      <c r="AD925" s="212"/>
      <c r="AE925" s="212"/>
      <c r="AF925" s="216"/>
    </row>
    <row r="926" spans="2:32" x14ac:dyDescent="0.3">
      <c r="B926" s="352">
        <v>3078.12</v>
      </c>
      <c r="C926" s="212">
        <v>26</v>
      </c>
      <c r="D926" s="212">
        <v>1050</v>
      </c>
      <c r="E926" s="353">
        <v>74.236417386869107</v>
      </c>
      <c r="F926" s="212">
        <v>49</v>
      </c>
      <c r="G926" s="212" t="s">
        <v>461</v>
      </c>
      <c r="H926" s="354">
        <v>1998.4380390358895</v>
      </c>
      <c r="J926" s="218"/>
      <c r="K926" s="212"/>
      <c r="L926" s="212"/>
      <c r="M926" s="212"/>
      <c r="N926" s="212"/>
      <c r="O926" s="212"/>
      <c r="P926" s="212"/>
      <c r="Q926" s="212"/>
      <c r="R926" s="212"/>
      <c r="S926" s="212"/>
      <c r="T926" s="212"/>
      <c r="U926" s="212"/>
      <c r="V926" s="212"/>
      <c r="W926" s="212"/>
      <c r="X926" s="212"/>
      <c r="Y926" s="212"/>
      <c r="Z926" s="212"/>
      <c r="AA926" s="218"/>
      <c r="AB926" s="212"/>
      <c r="AC926" s="212"/>
      <c r="AD926" s="212"/>
      <c r="AE926" s="212"/>
      <c r="AF926" s="216"/>
    </row>
    <row r="927" spans="2:32" x14ac:dyDescent="0.3">
      <c r="B927" s="352">
        <v>6542.01</v>
      </c>
      <c r="C927" s="212">
        <v>31</v>
      </c>
      <c r="D927" s="212">
        <v>1750</v>
      </c>
      <c r="E927" s="353">
        <v>136.09956472934027</v>
      </c>
      <c r="F927" s="212">
        <v>39</v>
      </c>
      <c r="G927" s="212" t="s">
        <v>461</v>
      </c>
      <c r="H927" s="354">
        <v>5611.9096775837334</v>
      </c>
      <c r="J927" s="218"/>
      <c r="K927" s="212"/>
      <c r="L927" s="212"/>
      <c r="M927" s="212"/>
      <c r="N927" s="212"/>
      <c r="O927" s="212"/>
      <c r="P927" s="212"/>
      <c r="Q927" s="212"/>
      <c r="R927" s="212"/>
      <c r="S927" s="212"/>
      <c r="T927" s="212"/>
      <c r="U927" s="212"/>
      <c r="V927" s="212"/>
      <c r="W927" s="212"/>
      <c r="X927" s="212"/>
      <c r="Y927" s="212"/>
      <c r="Z927" s="212"/>
      <c r="AA927" s="218"/>
      <c r="AB927" s="212"/>
      <c r="AC927" s="212"/>
      <c r="AD927" s="212"/>
      <c r="AE927" s="212"/>
      <c r="AF927" s="216"/>
    </row>
    <row r="928" spans="2:32" x14ac:dyDescent="0.3">
      <c r="B928" s="352">
        <v>6288.2</v>
      </c>
      <c r="C928" s="212">
        <v>32</v>
      </c>
      <c r="D928" s="212">
        <v>1050</v>
      </c>
      <c r="E928" s="353">
        <v>70.329132591964949</v>
      </c>
      <c r="F928" s="212">
        <v>50</v>
      </c>
      <c r="G928" s="212" t="s">
        <v>461</v>
      </c>
      <c r="H928" s="354">
        <v>5063.3514815293984</v>
      </c>
      <c r="J928" s="218"/>
      <c r="K928" s="212"/>
      <c r="L928" s="212"/>
      <c r="M928" s="212"/>
      <c r="N928" s="212"/>
      <c r="O928" s="212"/>
      <c r="P928" s="212"/>
      <c r="Q928" s="212"/>
      <c r="R928" s="212"/>
      <c r="S928" s="212"/>
      <c r="T928" s="212"/>
      <c r="U928" s="212"/>
      <c r="V928" s="212"/>
      <c r="W928" s="212"/>
      <c r="X928" s="212"/>
      <c r="Y928" s="212"/>
      <c r="Z928" s="212"/>
      <c r="AA928" s="218"/>
      <c r="AB928" s="212"/>
      <c r="AC928" s="212"/>
      <c r="AD928" s="212"/>
      <c r="AE928" s="212"/>
      <c r="AF928" s="216"/>
    </row>
    <row r="929" spans="2:32" x14ac:dyDescent="0.3">
      <c r="B929" s="352">
        <v>9046.41</v>
      </c>
      <c r="C929" s="212">
        <v>31</v>
      </c>
      <c r="D929" s="212">
        <v>2100</v>
      </c>
      <c r="E929" s="353">
        <v>262.28206061524043</v>
      </c>
      <c r="F929" s="212">
        <v>49</v>
      </c>
      <c r="G929" s="212" t="s">
        <v>461</v>
      </c>
      <c r="H929" s="354">
        <v>8160.8438909334882</v>
      </c>
      <c r="J929" s="218"/>
      <c r="K929" s="212"/>
      <c r="L929" s="212"/>
      <c r="M929" s="212"/>
      <c r="N929" s="212"/>
      <c r="O929" s="212"/>
      <c r="P929" s="212"/>
      <c r="Q929" s="212"/>
      <c r="R929" s="212"/>
      <c r="S929" s="212"/>
      <c r="T929" s="212"/>
      <c r="U929" s="212"/>
      <c r="V929" s="212"/>
      <c r="W929" s="212"/>
      <c r="X929" s="212"/>
      <c r="Y929" s="212"/>
      <c r="Z929" s="212"/>
      <c r="AA929" s="218"/>
      <c r="AB929" s="212"/>
      <c r="AC929" s="212"/>
      <c r="AD929" s="212"/>
      <c r="AE929" s="212"/>
      <c r="AF929" s="216"/>
    </row>
    <row r="930" spans="2:32" x14ac:dyDescent="0.3">
      <c r="B930" s="352">
        <v>2093.14</v>
      </c>
      <c r="C930" s="212">
        <v>26</v>
      </c>
      <c r="D930" s="212">
        <v>1050</v>
      </c>
      <c r="E930" s="353">
        <v>111.59679713795552</v>
      </c>
      <c r="F930" s="212">
        <v>50</v>
      </c>
      <c r="G930" s="212" t="s">
        <v>469</v>
      </c>
      <c r="H930" s="354">
        <v>1498.833435049969</v>
      </c>
      <c r="J930" s="218"/>
      <c r="K930" s="212"/>
      <c r="L930" s="212"/>
      <c r="M930" s="212"/>
      <c r="N930" s="212"/>
      <c r="O930" s="212"/>
      <c r="P930" s="212"/>
      <c r="Q930" s="212"/>
      <c r="R930" s="212"/>
      <c r="S930" s="212"/>
      <c r="T930" s="212"/>
      <c r="U930" s="212"/>
      <c r="V930" s="212"/>
      <c r="W930" s="212"/>
      <c r="X930" s="212"/>
      <c r="Y930" s="212"/>
      <c r="Z930" s="212"/>
      <c r="AA930" s="218"/>
      <c r="AB930" s="212"/>
      <c r="AC930" s="212"/>
      <c r="AD930" s="212"/>
      <c r="AE930" s="212"/>
      <c r="AF930" s="216"/>
    </row>
    <row r="931" spans="2:32" x14ac:dyDescent="0.3">
      <c r="B931" s="352">
        <v>28232.42</v>
      </c>
      <c r="C931" s="212">
        <v>44</v>
      </c>
      <c r="D931" s="212">
        <v>2800</v>
      </c>
      <c r="E931" s="353">
        <v>540.71795698134747</v>
      </c>
      <c r="F931" s="212">
        <v>31</v>
      </c>
      <c r="G931" s="212" t="s">
        <v>461</v>
      </c>
      <c r="H931" s="354">
        <v>27302.33946550345</v>
      </c>
      <c r="J931" s="218"/>
      <c r="K931" s="212"/>
      <c r="L931" s="212"/>
      <c r="M931" s="212"/>
      <c r="N931" s="212"/>
      <c r="O931" s="212"/>
      <c r="P931" s="212"/>
      <c r="Q931" s="212"/>
      <c r="R931" s="212"/>
      <c r="S931" s="212"/>
      <c r="T931" s="212"/>
      <c r="U931" s="212"/>
      <c r="V931" s="212"/>
      <c r="W931" s="212"/>
      <c r="X931" s="212"/>
      <c r="Y931" s="212"/>
      <c r="Z931" s="212"/>
      <c r="AA931" s="218"/>
      <c r="AB931" s="212"/>
      <c r="AC931" s="212"/>
      <c r="AD931" s="212"/>
      <c r="AE931" s="212"/>
      <c r="AF931" s="216"/>
    </row>
    <row r="932" spans="2:32" x14ac:dyDescent="0.3">
      <c r="B932" s="352">
        <v>5803.7</v>
      </c>
      <c r="C932" s="212">
        <v>31</v>
      </c>
      <c r="D932" s="212">
        <v>1050</v>
      </c>
      <c r="E932" s="353">
        <v>69.263635583508943</v>
      </c>
      <c r="F932" s="212">
        <v>49</v>
      </c>
      <c r="G932" s="212" t="s">
        <v>461</v>
      </c>
      <c r="H932" s="354">
        <v>4517.7994528209547</v>
      </c>
      <c r="J932" s="218"/>
      <c r="K932" s="212"/>
      <c r="L932" s="212"/>
      <c r="M932" s="212"/>
      <c r="N932" s="212"/>
      <c r="O932" s="212"/>
      <c r="P932" s="212"/>
      <c r="Q932" s="212"/>
      <c r="R932" s="212"/>
      <c r="S932" s="212"/>
      <c r="T932" s="212"/>
      <c r="U932" s="212"/>
      <c r="V932" s="212"/>
      <c r="W932" s="212"/>
      <c r="X932" s="212"/>
      <c r="Y932" s="212"/>
      <c r="Z932" s="212"/>
      <c r="AA932" s="218"/>
      <c r="AB932" s="212"/>
      <c r="AC932" s="212"/>
      <c r="AD932" s="212"/>
      <c r="AE932" s="212"/>
      <c r="AF932" s="216"/>
    </row>
    <row r="933" spans="2:32" x14ac:dyDescent="0.3">
      <c r="B933" s="352">
        <v>5832.49</v>
      </c>
      <c r="C933" s="212">
        <v>32</v>
      </c>
      <c r="D933" s="212">
        <v>1050</v>
      </c>
      <c r="E933" s="353">
        <v>70.329132591964949</v>
      </c>
      <c r="F933" s="212">
        <v>43</v>
      </c>
      <c r="G933" s="212" t="s">
        <v>461</v>
      </c>
      <c r="H933" s="354">
        <v>4666.159181793103</v>
      </c>
      <c r="J933" s="218"/>
      <c r="K933" s="212"/>
      <c r="L933" s="212"/>
      <c r="M933" s="212"/>
      <c r="N933" s="212"/>
      <c r="O933" s="212"/>
      <c r="P933" s="212"/>
      <c r="Q933" s="212"/>
      <c r="R933" s="212"/>
      <c r="S933" s="212"/>
      <c r="T933" s="212"/>
      <c r="U933" s="212"/>
      <c r="V933" s="212"/>
      <c r="W933" s="212"/>
      <c r="X933" s="212"/>
      <c r="Y933" s="212"/>
      <c r="Z933" s="212"/>
      <c r="AA933" s="218"/>
      <c r="AB933" s="212"/>
      <c r="AC933" s="212"/>
      <c r="AD933" s="212"/>
      <c r="AE933" s="212"/>
      <c r="AF933" s="216"/>
    </row>
    <row r="934" spans="2:32" x14ac:dyDescent="0.3">
      <c r="B934" s="352">
        <v>16653.04</v>
      </c>
      <c r="C934" s="212">
        <v>31</v>
      </c>
      <c r="D934" s="212">
        <v>2800</v>
      </c>
      <c r="E934" s="353">
        <v>203.17255595958929</v>
      </c>
      <c r="F934" s="212">
        <v>49</v>
      </c>
      <c r="G934" s="212" t="s">
        <v>461</v>
      </c>
      <c r="H934" s="354">
        <v>15428.80105265239</v>
      </c>
      <c r="J934" s="218"/>
      <c r="K934" s="212"/>
      <c r="L934" s="212"/>
      <c r="M934" s="212"/>
      <c r="N934" s="212"/>
      <c r="O934" s="212"/>
      <c r="P934" s="212"/>
      <c r="Q934" s="212"/>
      <c r="R934" s="212"/>
      <c r="S934" s="212"/>
      <c r="T934" s="212"/>
      <c r="U934" s="212"/>
      <c r="V934" s="212"/>
      <c r="W934" s="212"/>
      <c r="X934" s="212"/>
      <c r="Y934" s="212"/>
      <c r="Z934" s="212"/>
      <c r="AA934" s="218"/>
      <c r="AB934" s="212"/>
      <c r="AC934" s="212"/>
      <c r="AD934" s="212"/>
      <c r="AE934" s="212"/>
      <c r="AF934" s="216"/>
    </row>
    <row r="935" spans="2:32" x14ac:dyDescent="0.3">
      <c r="B935" s="352">
        <v>7684.57</v>
      </c>
      <c r="C935" s="212">
        <v>31</v>
      </c>
      <c r="D935" s="212">
        <v>2800</v>
      </c>
      <c r="E935" s="353">
        <v>258.04169106135078</v>
      </c>
      <c r="F935" s="212">
        <v>35</v>
      </c>
      <c r="G935" s="212" t="s">
        <v>461</v>
      </c>
      <c r="H935" s="354">
        <v>6895.9781499429291</v>
      </c>
      <c r="J935" s="218"/>
      <c r="K935" s="212"/>
      <c r="L935" s="212"/>
      <c r="M935" s="212"/>
      <c r="N935" s="212"/>
      <c r="O935" s="212"/>
      <c r="P935" s="212"/>
      <c r="Q935" s="212"/>
      <c r="R935" s="212"/>
      <c r="S935" s="212"/>
      <c r="T935" s="212"/>
      <c r="U935" s="212"/>
      <c r="V935" s="212"/>
      <c r="W935" s="212"/>
      <c r="X935" s="212"/>
      <c r="Y935" s="212"/>
      <c r="Z935" s="212"/>
      <c r="AA935" s="218"/>
      <c r="AB935" s="212"/>
      <c r="AC935" s="212"/>
      <c r="AD935" s="212"/>
      <c r="AE935" s="212"/>
      <c r="AF935" s="216"/>
    </row>
    <row r="936" spans="2:32" x14ac:dyDescent="0.3">
      <c r="B936" s="352">
        <v>9135.0499999999993</v>
      </c>
      <c r="C936" s="212">
        <v>48</v>
      </c>
      <c r="D936" s="212">
        <v>1050</v>
      </c>
      <c r="E936" s="353">
        <v>284.12787893413918</v>
      </c>
      <c r="F936" s="212">
        <v>17</v>
      </c>
      <c r="G936" s="212" t="s">
        <v>461</v>
      </c>
      <c r="H936" s="354">
        <v>8249.1472209269668</v>
      </c>
      <c r="J936" s="218"/>
      <c r="K936" s="212"/>
      <c r="L936" s="212"/>
      <c r="M936" s="212"/>
      <c r="N936" s="212"/>
      <c r="O936" s="212"/>
      <c r="P936" s="212"/>
      <c r="Q936" s="212"/>
      <c r="R936" s="212"/>
      <c r="S936" s="212"/>
      <c r="T936" s="212"/>
      <c r="U936" s="212"/>
      <c r="V936" s="212"/>
      <c r="W936" s="212"/>
      <c r="X936" s="212"/>
      <c r="Y936" s="212"/>
      <c r="Z936" s="212"/>
      <c r="AA936" s="218"/>
      <c r="AB936" s="212"/>
      <c r="AC936" s="212"/>
      <c r="AD936" s="212"/>
      <c r="AE936" s="212"/>
      <c r="AF936" s="216"/>
    </row>
    <row r="937" spans="2:32" x14ac:dyDescent="0.3">
      <c r="B937" s="352">
        <v>10117.67</v>
      </c>
      <c r="C937" s="212">
        <v>36</v>
      </c>
      <c r="D937" s="212">
        <v>1971.0789</v>
      </c>
      <c r="E937" s="353">
        <v>177.3627823790975</v>
      </c>
      <c r="F937" s="212">
        <v>39</v>
      </c>
      <c r="G937" s="212" t="s">
        <v>461</v>
      </c>
      <c r="H937" s="354">
        <v>9172.5903719395519</v>
      </c>
      <c r="J937" s="218"/>
      <c r="K937" s="212"/>
      <c r="L937" s="212"/>
      <c r="M937" s="212"/>
      <c r="N937" s="212"/>
      <c r="O937" s="212"/>
      <c r="P937" s="212"/>
      <c r="Q937" s="212"/>
      <c r="R937" s="212"/>
      <c r="S937" s="212"/>
      <c r="T937" s="212"/>
      <c r="U937" s="212"/>
      <c r="V937" s="212"/>
      <c r="W937" s="212"/>
      <c r="X937" s="212"/>
      <c r="Y937" s="212"/>
      <c r="Z937" s="212"/>
      <c r="AA937" s="218"/>
      <c r="AB937" s="212"/>
      <c r="AC937" s="212"/>
      <c r="AD937" s="212"/>
      <c r="AE937" s="212"/>
      <c r="AF937" s="216"/>
    </row>
    <row r="938" spans="2:32" x14ac:dyDescent="0.3">
      <c r="B938" s="352">
        <v>3211.63</v>
      </c>
      <c r="C938" s="212">
        <v>28</v>
      </c>
      <c r="D938" s="212">
        <v>1050</v>
      </c>
      <c r="E938" s="353">
        <v>69.263817808691513</v>
      </c>
      <c r="F938" s="212">
        <v>47</v>
      </c>
      <c r="G938" s="212" t="s">
        <v>469</v>
      </c>
      <c r="H938" s="354">
        <v>2254.8502719594562</v>
      </c>
      <c r="J938" s="218"/>
      <c r="K938" s="212"/>
      <c r="L938" s="212"/>
      <c r="M938" s="212"/>
      <c r="N938" s="212"/>
      <c r="O938" s="212"/>
      <c r="P938" s="212"/>
      <c r="Q938" s="212"/>
      <c r="R938" s="212"/>
      <c r="S938" s="212"/>
      <c r="T938" s="212"/>
      <c r="U938" s="212"/>
      <c r="V938" s="212"/>
      <c r="W938" s="212"/>
      <c r="X938" s="212"/>
      <c r="Y938" s="212"/>
      <c r="Z938" s="212"/>
      <c r="AA938" s="218"/>
      <c r="AB938" s="212"/>
      <c r="AC938" s="212"/>
      <c r="AD938" s="212"/>
      <c r="AE938" s="212"/>
      <c r="AF938" s="216"/>
    </row>
    <row r="939" spans="2:32" x14ac:dyDescent="0.3">
      <c r="B939" s="352">
        <v>3027.83</v>
      </c>
      <c r="C939" s="212">
        <v>33</v>
      </c>
      <c r="D939" s="212">
        <v>175</v>
      </c>
      <c r="E939" s="353">
        <v>33.16589168760234</v>
      </c>
      <c r="F939" s="212">
        <v>50</v>
      </c>
      <c r="G939" s="212" t="s">
        <v>461</v>
      </c>
      <c r="H939" s="354">
        <v>2356.1480520163254</v>
      </c>
      <c r="J939" s="218"/>
      <c r="K939" s="212"/>
      <c r="L939" s="212"/>
      <c r="M939" s="212"/>
      <c r="N939" s="212"/>
      <c r="O939" s="212"/>
      <c r="P939" s="212"/>
      <c r="Q939" s="212"/>
      <c r="R939" s="212"/>
      <c r="S939" s="212"/>
      <c r="T939" s="212"/>
      <c r="U939" s="212"/>
      <c r="V939" s="212"/>
      <c r="W939" s="212"/>
      <c r="X939" s="212"/>
      <c r="Y939" s="212"/>
      <c r="Z939" s="212"/>
      <c r="AA939" s="218"/>
      <c r="AB939" s="212"/>
      <c r="AC939" s="212"/>
      <c r="AD939" s="212"/>
      <c r="AE939" s="212"/>
      <c r="AF939" s="216"/>
    </row>
    <row r="940" spans="2:32" x14ac:dyDescent="0.3">
      <c r="B940" s="352">
        <v>3471.45</v>
      </c>
      <c r="C940" s="212">
        <v>30</v>
      </c>
      <c r="D940" s="212">
        <v>1050</v>
      </c>
      <c r="E940" s="353">
        <v>72.105300507740509</v>
      </c>
      <c r="F940" s="212">
        <v>40</v>
      </c>
      <c r="G940" s="212" t="s">
        <v>461</v>
      </c>
      <c r="H940" s="354">
        <v>2387.0258895163456</v>
      </c>
      <c r="J940" s="218"/>
      <c r="K940" s="212"/>
      <c r="L940" s="212"/>
      <c r="M940" s="212"/>
      <c r="N940" s="212"/>
      <c r="O940" s="212"/>
      <c r="P940" s="212"/>
      <c r="Q940" s="212"/>
      <c r="R940" s="212"/>
      <c r="S940" s="212"/>
      <c r="T940" s="212"/>
      <c r="U940" s="212"/>
      <c r="V940" s="212"/>
      <c r="W940" s="212"/>
      <c r="X940" s="212"/>
      <c r="Y940" s="212"/>
      <c r="Z940" s="212"/>
      <c r="AA940" s="218"/>
      <c r="AB940" s="212"/>
      <c r="AC940" s="212"/>
      <c r="AD940" s="212"/>
      <c r="AE940" s="212"/>
      <c r="AF940" s="216"/>
    </row>
    <row r="941" spans="2:32" x14ac:dyDescent="0.3">
      <c r="B941" s="352">
        <v>13577.59</v>
      </c>
      <c r="C941" s="212">
        <v>45</v>
      </c>
      <c r="D941" s="212">
        <v>1750</v>
      </c>
      <c r="E941" s="353">
        <v>569.26770495312769</v>
      </c>
      <c r="F941" s="212">
        <v>25</v>
      </c>
      <c r="G941" s="212" t="s">
        <v>469</v>
      </c>
      <c r="H941" s="354">
        <v>13383.718484837222</v>
      </c>
      <c r="J941" s="218"/>
      <c r="K941" s="212"/>
      <c r="L941" s="212"/>
      <c r="M941" s="212"/>
      <c r="N941" s="212"/>
      <c r="O941" s="212"/>
      <c r="P941" s="212"/>
      <c r="Q941" s="212"/>
      <c r="R941" s="212"/>
      <c r="S941" s="212"/>
      <c r="T941" s="212"/>
      <c r="U941" s="212"/>
      <c r="V941" s="212"/>
      <c r="W941" s="212"/>
      <c r="X941" s="212"/>
      <c r="Y941" s="212"/>
      <c r="Z941" s="212"/>
      <c r="AA941" s="218"/>
      <c r="AB941" s="212"/>
      <c r="AC941" s="212"/>
      <c r="AD941" s="212"/>
      <c r="AE941" s="212"/>
      <c r="AF941" s="216"/>
    </row>
    <row r="942" spans="2:32" x14ac:dyDescent="0.3">
      <c r="B942" s="352">
        <v>18569.66</v>
      </c>
      <c r="C942" s="212">
        <v>41</v>
      </c>
      <c r="D942" s="212">
        <v>2800</v>
      </c>
      <c r="E942" s="353">
        <v>501.97449296225739</v>
      </c>
      <c r="F942" s="212">
        <v>34</v>
      </c>
      <c r="G942" s="212" t="s">
        <v>461</v>
      </c>
      <c r="H942" s="354">
        <v>17716.972292309376</v>
      </c>
      <c r="J942" s="218"/>
      <c r="K942" s="212"/>
      <c r="L942" s="212"/>
      <c r="M942" s="212"/>
      <c r="N942" s="212"/>
      <c r="O942" s="212"/>
      <c r="P942" s="212"/>
      <c r="Q942" s="212"/>
      <c r="R942" s="212"/>
      <c r="S942" s="212"/>
      <c r="T942" s="212"/>
      <c r="U942" s="212"/>
      <c r="V942" s="212"/>
      <c r="W942" s="212"/>
      <c r="X942" s="212"/>
      <c r="Y942" s="212"/>
      <c r="Z942" s="212"/>
      <c r="AA942" s="218"/>
      <c r="AB942" s="212"/>
      <c r="AC942" s="212"/>
      <c r="AD942" s="212"/>
      <c r="AE942" s="212"/>
      <c r="AF942" s="216"/>
    </row>
    <row r="943" spans="2:32" x14ac:dyDescent="0.3">
      <c r="B943" s="352">
        <v>40715.629999999997</v>
      </c>
      <c r="C943" s="212">
        <v>36</v>
      </c>
      <c r="D943" s="212">
        <v>5600</v>
      </c>
      <c r="E943" s="353">
        <v>428.12768620940528</v>
      </c>
      <c r="F943" s="212">
        <v>39</v>
      </c>
      <c r="G943" s="212" t="s">
        <v>469</v>
      </c>
      <c r="H943" s="354">
        <v>39984.995642401183</v>
      </c>
      <c r="J943" s="218"/>
      <c r="K943" s="212"/>
      <c r="L943" s="212"/>
      <c r="M943" s="212"/>
      <c r="N943" s="212"/>
      <c r="O943" s="212"/>
      <c r="P943" s="212"/>
      <c r="Q943" s="212"/>
      <c r="R943" s="212"/>
      <c r="S943" s="212"/>
      <c r="T943" s="212"/>
      <c r="U943" s="212"/>
      <c r="V943" s="212"/>
      <c r="W943" s="212"/>
      <c r="X943" s="212"/>
      <c r="Y943" s="212"/>
      <c r="Z943" s="212"/>
      <c r="AA943" s="218"/>
      <c r="AB943" s="212"/>
      <c r="AC943" s="212"/>
      <c r="AD943" s="212"/>
      <c r="AE943" s="212"/>
      <c r="AF943" s="216"/>
    </row>
    <row r="944" spans="2:32" x14ac:dyDescent="0.3">
      <c r="B944" s="352">
        <v>9746.25</v>
      </c>
      <c r="C944" s="212">
        <v>38</v>
      </c>
      <c r="D944" s="212">
        <v>1750</v>
      </c>
      <c r="E944" s="353">
        <v>181.14787356391327</v>
      </c>
      <c r="F944" s="212">
        <v>32</v>
      </c>
      <c r="G944" s="212" t="s">
        <v>461</v>
      </c>
      <c r="H944" s="354">
        <v>8826.6279161971815</v>
      </c>
      <c r="J944" s="218"/>
      <c r="K944" s="212"/>
      <c r="L944" s="212"/>
      <c r="M944" s="212"/>
      <c r="N944" s="212"/>
      <c r="O944" s="212"/>
      <c r="P944" s="212"/>
      <c r="Q944" s="212"/>
      <c r="R944" s="212"/>
      <c r="S944" s="212"/>
      <c r="T944" s="212"/>
      <c r="U944" s="212"/>
      <c r="V944" s="212"/>
      <c r="W944" s="212"/>
      <c r="X944" s="212"/>
      <c r="Y944" s="212"/>
      <c r="Z944" s="212"/>
      <c r="AA944" s="218"/>
      <c r="AB944" s="212"/>
      <c r="AC944" s="212"/>
      <c r="AD944" s="212"/>
      <c r="AE944" s="212"/>
      <c r="AF944" s="216"/>
    </row>
    <row r="945" spans="2:32" x14ac:dyDescent="0.3">
      <c r="B945" s="352">
        <v>23304.16</v>
      </c>
      <c r="C945" s="212">
        <v>39</v>
      </c>
      <c r="D945" s="212">
        <v>4079.04</v>
      </c>
      <c r="E945" s="353">
        <v>611.39159905346628</v>
      </c>
      <c r="F945" s="212">
        <v>31</v>
      </c>
      <c r="G945" s="212" t="s">
        <v>461</v>
      </c>
      <c r="H945" s="354">
        <v>22515.297781368139</v>
      </c>
      <c r="J945" s="218"/>
      <c r="K945" s="212"/>
      <c r="L945" s="212"/>
      <c r="M945" s="212"/>
      <c r="N945" s="212"/>
      <c r="O945" s="212"/>
      <c r="P945" s="212"/>
      <c r="Q945" s="212"/>
      <c r="R945" s="212"/>
      <c r="S945" s="212"/>
      <c r="T945" s="212"/>
      <c r="U945" s="212"/>
      <c r="V945" s="212"/>
      <c r="W945" s="212"/>
      <c r="X945" s="212"/>
      <c r="Y945" s="212"/>
      <c r="Z945" s="212"/>
      <c r="AA945" s="218"/>
      <c r="AB945" s="212"/>
      <c r="AC945" s="212"/>
      <c r="AD945" s="212"/>
      <c r="AE945" s="212"/>
      <c r="AF945" s="216"/>
    </row>
    <row r="946" spans="2:32" x14ac:dyDescent="0.3">
      <c r="B946" s="352">
        <v>59781.43</v>
      </c>
      <c r="C946" s="212">
        <v>45</v>
      </c>
      <c r="D946" s="212">
        <v>3500</v>
      </c>
      <c r="E946" s="353">
        <v>543.44205769935263</v>
      </c>
      <c r="F946" s="212">
        <v>40</v>
      </c>
      <c r="G946" s="212" t="s">
        <v>461</v>
      </c>
      <c r="H946" s="354">
        <v>58777.056317909301</v>
      </c>
      <c r="J946" s="218"/>
      <c r="K946" s="212"/>
      <c r="L946" s="212"/>
      <c r="M946" s="212"/>
      <c r="N946" s="212"/>
      <c r="O946" s="212"/>
      <c r="P946" s="212"/>
      <c r="Q946" s="212"/>
      <c r="R946" s="212"/>
      <c r="S946" s="212"/>
      <c r="T946" s="212"/>
      <c r="U946" s="212"/>
      <c r="V946" s="212"/>
      <c r="W946" s="212"/>
      <c r="X946" s="212"/>
      <c r="Y946" s="212"/>
      <c r="Z946" s="212"/>
      <c r="AA946" s="218"/>
      <c r="AB946" s="212"/>
      <c r="AC946" s="212"/>
      <c r="AD946" s="212"/>
      <c r="AE946" s="212"/>
      <c r="AF946" s="216"/>
    </row>
    <row r="947" spans="2:32" x14ac:dyDescent="0.3">
      <c r="B947" s="352">
        <v>19411.7</v>
      </c>
      <c r="C947" s="212">
        <v>40</v>
      </c>
      <c r="D947" s="212">
        <v>2800</v>
      </c>
      <c r="E947" s="353">
        <v>371.9510284725738</v>
      </c>
      <c r="F947" s="212">
        <v>29</v>
      </c>
      <c r="G947" s="212" t="s">
        <v>461</v>
      </c>
      <c r="H947" s="354">
        <v>18604.663579493754</v>
      </c>
      <c r="J947" s="218"/>
      <c r="K947" s="212"/>
      <c r="L947" s="212"/>
      <c r="M947" s="212"/>
      <c r="N947" s="212"/>
      <c r="O947" s="212"/>
      <c r="P947" s="212"/>
      <c r="Q947" s="212"/>
      <c r="R947" s="212"/>
      <c r="S947" s="212"/>
      <c r="T947" s="212"/>
      <c r="U947" s="212"/>
      <c r="V947" s="212"/>
      <c r="W947" s="212"/>
      <c r="X947" s="212"/>
      <c r="Y947" s="212"/>
      <c r="Z947" s="212"/>
      <c r="AA947" s="218"/>
      <c r="AB947" s="212"/>
      <c r="AC947" s="212"/>
      <c r="AD947" s="212"/>
      <c r="AE947" s="212"/>
      <c r="AF947" s="216"/>
    </row>
    <row r="948" spans="2:32" x14ac:dyDescent="0.3">
      <c r="B948" s="352">
        <v>4189.7700000000004</v>
      </c>
      <c r="C948" s="212">
        <v>31</v>
      </c>
      <c r="D948" s="212">
        <v>1050</v>
      </c>
      <c r="E948" s="353">
        <v>69.263635583508943</v>
      </c>
      <c r="F948" s="212">
        <v>29</v>
      </c>
      <c r="G948" s="212" t="s">
        <v>461</v>
      </c>
      <c r="H948" s="354">
        <v>3269.2180062785874</v>
      </c>
      <c r="J948" s="218"/>
      <c r="K948" s="212"/>
      <c r="L948" s="212"/>
      <c r="M948" s="212"/>
      <c r="N948" s="212"/>
      <c r="O948" s="212"/>
      <c r="P948" s="212"/>
      <c r="Q948" s="212"/>
      <c r="R948" s="212"/>
      <c r="S948" s="212"/>
      <c r="T948" s="212"/>
      <c r="U948" s="212"/>
      <c r="V948" s="212"/>
      <c r="W948" s="212"/>
      <c r="X948" s="212"/>
      <c r="Y948" s="212"/>
      <c r="Z948" s="212"/>
      <c r="AA948" s="218"/>
      <c r="AB948" s="212"/>
      <c r="AC948" s="212"/>
      <c r="AD948" s="212"/>
      <c r="AE948" s="212"/>
      <c r="AF948" s="216"/>
    </row>
    <row r="949" spans="2:32" x14ac:dyDescent="0.3">
      <c r="B949" s="352">
        <v>5030.8500000000004</v>
      </c>
      <c r="C949" s="212">
        <v>30</v>
      </c>
      <c r="D949" s="212">
        <v>1050</v>
      </c>
      <c r="E949" s="353">
        <v>68.198116736385131</v>
      </c>
      <c r="F949" s="212">
        <v>45</v>
      </c>
      <c r="G949" s="212" t="s">
        <v>461</v>
      </c>
      <c r="H949" s="354">
        <v>3885.390603031185</v>
      </c>
      <c r="J949" s="218"/>
      <c r="K949" s="212"/>
      <c r="L949" s="212"/>
      <c r="M949" s="212"/>
      <c r="N949" s="212"/>
      <c r="O949" s="212"/>
      <c r="P949" s="212"/>
      <c r="Q949" s="212"/>
      <c r="R949" s="212"/>
      <c r="S949" s="212"/>
      <c r="T949" s="212"/>
      <c r="U949" s="212"/>
      <c r="V949" s="212"/>
      <c r="W949" s="212"/>
      <c r="X949" s="212"/>
      <c r="Y949" s="212"/>
      <c r="Z949" s="212"/>
      <c r="AA949" s="218"/>
      <c r="AB949" s="212"/>
      <c r="AC949" s="212"/>
      <c r="AD949" s="212"/>
      <c r="AE949" s="212"/>
      <c r="AF949" s="216"/>
    </row>
    <row r="950" spans="2:32" x14ac:dyDescent="0.3">
      <c r="B950" s="352">
        <v>30390.91</v>
      </c>
      <c r="C950" s="212">
        <v>44</v>
      </c>
      <c r="D950" s="212">
        <v>2800</v>
      </c>
      <c r="E950" s="353">
        <v>540.71795698134747</v>
      </c>
      <c r="F950" s="212">
        <v>36</v>
      </c>
      <c r="G950" s="212" t="s">
        <v>461</v>
      </c>
      <c r="H950" s="354">
        <v>29472.883712526043</v>
      </c>
      <c r="J950" s="218"/>
      <c r="K950" s="212"/>
      <c r="L950" s="212"/>
      <c r="M950" s="212"/>
      <c r="N950" s="212"/>
      <c r="O950" s="212"/>
      <c r="P950" s="212"/>
      <c r="Q950" s="212"/>
      <c r="R950" s="212"/>
      <c r="S950" s="212"/>
      <c r="T950" s="212"/>
      <c r="U950" s="212"/>
      <c r="V950" s="212"/>
      <c r="W950" s="212"/>
      <c r="X950" s="212"/>
      <c r="Y950" s="212"/>
      <c r="Z950" s="212"/>
      <c r="AA950" s="218"/>
      <c r="AB950" s="212"/>
      <c r="AC950" s="212"/>
      <c r="AD950" s="212"/>
      <c r="AE950" s="212"/>
      <c r="AF950" s="216"/>
    </row>
    <row r="951" spans="2:32" x14ac:dyDescent="0.3">
      <c r="B951" s="352">
        <v>5324.37</v>
      </c>
      <c r="C951" s="212">
        <v>41</v>
      </c>
      <c r="D951" s="212">
        <v>1050</v>
      </c>
      <c r="E951" s="353">
        <v>138.16753798014187</v>
      </c>
      <c r="F951" s="212">
        <v>19</v>
      </c>
      <c r="G951" s="212" t="s">
        <v>461</v>
      </c>
      <c r="H951" s="354">
        <v>4605.4139981740191</v>
      </c>
      <c r="J951" s="218"/>
      <c r="K951" s="212"/>
      <c r="L951" s="212"/>
      <c r="M951" s="212"/>
      <c r="N951" s="212"/>
      <c r="O951" s="212"/>
      <c r="P951" s="212"/>
      <c r="Q951" s="212"/>
      <c r="R951" s="212"/>
      <c r="S951" s="212"/>
      <c r="T951" s="212"/>
      <c r="U951" s="212"/>
      <c r="V951" s="212"/>
      <c r="W951" s="212"/>
      <c r="X951" s="212"/>
      <c r="Y951" s="212"/>
      <c r="Z951" s="212"/>
      <c r="AA951" s="218"/>
      <c r="AB951" s="212"/>
      <c r="AC951" s="212"/>
      <c r="AD951" s="212"/>
      <c r="AE951" s="212"/>
      <c r="AF951" s="216"/>
    </row>
    <row r="952" spans="2:32" x14ac:dyDescent="0.3">
      <c r="B952" s="352">
        <v>9897.99</v>
      </c>
      <c r="C952" s="212">
        <v>43</v>
      </c>
      <c r="D952" s="212">
        <v>1050</v>
      </c>
      <c r="E952" s="353">
        <v>183.23645473319311</v>
      </c>
      <c r="F952" s="212">
        <v>32</v>
      </c>
      <c r="G952" s="212" t="s">
        <v>461</v>
      </c>
      <c r="H952" s="354">
        <v>9090.8883744077102</v>
      </c>
      <c r="J952" s="218"/>
      <c r="K952" s="212"/>
      <c r="L952" s="212"/>
      <c r="M952" s="212"/>
      <c r="N952" s="212"/>
      <c r="O952" s="212"/>
      <c r="P952" s="212"/>
      <c r="Q952" s="212"/>
      <c r="R952" s="212"/>
      <c r="S952" s="212"/>
      <c r="T952" s="212"/>
      <c r="U952" s="212"/>
      <c r="V952" s="212"/>
      <c r="W952" s="212"/>
      <c r="X952" s="212"/>
      <c r="Y952" s="212"/>
      <c r="Z952" s="212"/>
      <c r="AA952" s="218"/>
      <c r="AB952" s="212"/>
      <c r="AC952" s="212"/>
      <c r="AD952" s="212"/>
      <c r="AE952" s="212"/>
      <c r="AF952" s="216"/>
    </row>
    <row r="953" spans="2:32" x14ac:dyDescent="0.3">
      <c r="B953" s="352">
        <v>16328.01</v>
      </c>
      <c r="C953" s="212">
        <v>34</v>
      </c>
      <c r="D953" s="212">
        <v>2800</v>
      </c>
      <c r="E953" s="353">
        <v>197.96274419001725</v>
      </c>
      <c r="F953" s="212">
        <v>36</v>
      </c>
      <c r="G953" s="212" t="s">
        <v>461</v>
      </c>
      <c r="H953" s="354">
        <v>15282.115516447813</v>
      </c>
      <c r="J953" s="218"/>
      <c r="K953" s="212"/>
      <c r="L953" s="212"/>
      <c r="M953" s="212"/>
      <c r="N953" s="212"/>
      <c r="O953" s="212"/>
      <c r="P953" s="212"/>
      <c r="Q953" s="212"/>
      <c r="R953" s="212"/>
      <c r="S953" s="212"/>
      <c r="T953" s="212"/>
      <c r="U953" s="212"/>
      <c r="V953" s="212"/>
      <c r="W953" s="212"/>
      <c r="X953" s="212"/>
      <c r="Y953" s="212"/>
      <c r="Z953" s="212"/>
      <c r="AA953" s="218"/>
      <c r="AB953" s="212"/>
      <c r="AC953" s="212"/>
      <c r="AD953" s="212"/>
      <c r="AE953" s="212"/>
      <c r="AF953" s="216"/>
    </row>
    <row r="954" spans="2:32" x14ac:dyDescent="0.3">
      <c r="B954" s="352">
        <v>16618.5</v>
      </c>
      <c r="C954" s="212">
        <v>36</v>
      </c>
      <c r="D954" s="212">
        <v>2800</v>
      </c>
      <c r="E954" s="353">
        <v>277.14502765145619</v>
      </c>
      <c r="F954" s="212">
        <v>44</v>
      </c>
      <c r="G954" s="212" t="s">
        <v>469</v>
      </c>
      <c r="H954" s="354">
        <v>15971.715126992452</v>
      </c>
      <c r="J954" s="218"/>
      <c r="K954" s="212"/>
      <c r="L954" s="212"/>
      <c r="M954" s="212"/>
      <c r="N954" s="212"/>
      <c r="O954" s="212"/>
      <c r="P954" s="212"/>
      <c r="Q954" s="212"/>
      <c r="R954" s="212"/>
      <c r="S954" s="212"/>
      <c r="T954" s="212"/>
      <c r="U954" s="212"/>
      <c r="V954" s="212"/>
      <c r="W954" s="212"/>
      <c r="X954" s="212"/>
      <c r="Y954" s="212"/>
      <c r="Z954" s="212"/>
      <c r="AA954" s="218"/>
      <c r="AB954" s="212"/>
      <c r="AC954" s="212"/>
      <c r="AD954" s="212"/>
      <c r="AE954" s="212"/>
      <c r="AF954" s="216"/>
    </row>
    <row r="955" spans="2:32" x14ac:dyDescent="0.3">
      <c r="B955" s="352">
        <v>8889.33</v>
      </c>
      <c r="C955" s="212">
        <v>31</v>
      </c>
      <c r="D955" s="212">
        <v>2800</v>
      </c>
      <c r="E955" s="353">
        <v>217.75930356694442</v>
      </c>
      <c r="F955" s="212">
        <v>29</v>
      </c>
      <c r="G955" s="212" t="s">
        <v>461</v>
      </c>
      <c r="H955" s="354">
        <v>8031.6274982518771</v>
      </c>
      <c r="J955" s="218"/>
      <c r="K955" s="212"/>
      <c r="L955" s="212"/>
      <c r="M955" s="212"/>
      <c r="N955" s="212"/>
      <c r="O955" s="212"/>
      <c r="P955" s="212"/>
      <c r="Q955" s="212"/>
      <c r="R955" s="212"/>
      <c r="S955" s="212"/>
      <c r="T955" s="212"/>
      <c r="U955" s="212"/>
      <c r="V955" s="212"/>
      <c r="W955" s="212"/>
      <c r="X955" s="212"/>
      <c r="Y955" s="212"/>
      <c r="Z955" s="212"/>
      <c r="AA955" s="218"/>
      <c r="AB955" s="212"/>
      <c r="AC955" s="212"/>
      <c r="AD955" s="212"/>
      <c r="AE955" s="212"/>
      <c r="AF955" s="216"/>
    </row>
    <row r="956" spans="2:32" x14ac:dyDescent="0.3">
      <c r="B956" s="352">
        <v>7254.62</v>
      </c>
      <c r="C956" s="212">
        <v>29</v>
      </c>
      <c r="D956" s="212">
        <v>2800</v>
      </c>
      <c r="E956" s="353">
        <v>187.54498333058373</v>
      </c>
      <c r="F956" s="212">
        <v>31</v>
      </c>
      <c r="G956" s="212" t="s">
        <v>461</v>
      </c>
      <c r="H956" s="354">
        <v>6342.4053556276149</v>
      </c>
      <c r="J956" s="218"/>
      <c r="K956" s="212"/>
      <c r="L956" s="212"/>
      <c r="M956" s="212"/>
      <c r="N956" s="212"/>
      <c r="O956" s="212"/>
      <c r="P956" s="212"/>
      <c r="Q956" s="212"/>
      <c r="R956" s="212"/>
      <c r="S956" s="212"/>
      <c r="T956" s="212"/>
      <c r="U956" s="212"/>
      <c r="V956" s="212"/>
      <c r="W956" s="212"/>
      <c r="X956" s="212"/>
      <c r="Y956" s="212"/>
      <c r="Z956" s="212"/>
      <c r="AA956" s="218"/>
      <c r="AB956" s="212"/>
      <c r="AC956" s="212"/>
      <c r="AD956" s="212"/>
      <c r="AE956" s="212"/>
      <c r="AF956" s="216"/>
    </row>
    <row r="957" spans="2:32" x14ac:dyDescent="0.3">
      <c r="B957" s="352">
        <v>7487.29</v>
      </c>
      <c r="C957" s="212">
        <v>42</v>
      </c>
      <c r="D957" s="212">
        <v>700</v>
      </c>
      <c r="E957" s="353">
        <v>204.6284533204321</v>
      </c>
      <c r="F957" s="212">
        <v>18</v>
      </c>
      <c r="G957" s="212" t="s">
        <v>461</v>
      </c>
      <c r="H957" s="354">
        <v>6794.1999302790191</v>
      </c>
      <c r="J957" s="218"/>
      <c r="K957" s="212"/>
      <c r="L957" s="212"/>
      <c r="M957" s="212"/>
      <c r="N957" s="212"/>
      <c r="O957" s="212"/>
      <c r="P957" s="212"/>
      <c r="Q957" s="212"/>
      <c r="R957" s="212"/>
      <c r="S957" s="212"/>
      <c r="T957" s="212"/>
      <c r="U957" s="212"/>
      <c r="V957" s="212"/>
      <c r="W957" s="212"/>
      <c r="X957" s="212"/>
      <c r="Y957" s="212"/>
      <c r="Z957" s="212"/>
      <c r="AA957" s="218"/>
      <c r="AB957" s="212"/>
      <c r="AC957" s="212"/>
      <c r="AD957" s="212"/>
      <c r="AE957" s="212"/>
      <c r="AF957" s="216"/>
    </row>
    <row r="958" spans="2:32" x14ac:dyDescent="0.3">
      <c r="B958" s="352">
        <v>8170.76</v>
      </c>
      <c r="C958" s="212">
        <v>37</v>
      </c>
      <c r="D958" s="212">
        <v>1050</v>
      </c>
      <c r="E958" s="353">
        <v>193.00286718710481</v>
      </c>
      <c r="F958" s="212">
        <v>23</v>
      </c>
      <c r="G958" s="212" t="s">
        <v>469</v>
      </c>
      <c r="H958" s="354">
        <v>7923.4136896320879</v>
      </c>
      <c r="J958" s="218"/>
      <c r="K958" s="212"/>
      <c r="L958" s="212"/>
      <c r="M958" s="212"/>
      <c r="N958" s="212"/>
      <c r="O958" s="212"/>
      <c r="P958" s="212"/>
      <c r="Q958" s="212"/>
      <c r="R958" s="212"/>
      <c r="S958" s="212"/>
      <c r="T958" s="212"/>
      <c r="U958" s="212"/>
      <c r="V958" s="212"/>
      <c r="W958" s="212"/>
      <c r="X958" s="212"/>
      <c r="Y958" s="212"/>
      <c r="Z958" s="212"/>
      <c r="AA958" s="218"/>
      <c r="AB958" s="212"/>
      <c r="AC958" s="212"/>
      <c r="AD958" s="212"/>
      <c r="AE958" s="212"/>
      <c r="AF958" s="216"/>
    </row>
    <row r="959" spans="2:32" x14ac:dyDescent="0.3">
      <c r="B959" s="352">
        <v>9687.07</v>
      </c>
      <c r="C959" s="212">
        <v>50</v>
      </c>
      <c r="D959" s="212">
        <v>1050</v>
      </c>
      <c r="E959" s="353">
        <v>351.95119968295711</v>
      </c>
      <c r="F959" s="212">
        <v>15</v>
      </c>
      <c r="G959" s="212" t="s">
        <v>461</v>
      </c>
      <c r="H959" s="354">
        <v>8803.7087781979953</v>
      </c>
      <c r="J959" s="218"/>
      <c r="K959" s="212"/>
      <c r="L959" s="212"/>
      <c r="M959" s="212"/>
      <c r="N959" s="212"/>
      <c r="O959" s="212"/>
      <c r="P959" s="212"/>
      <c r="Q959" s="212"/>
      <c r="R959" s="212"/>
      <c r="S959" s="212"/>
      <c r="T959" s="212"/>
      <c r="U959" s="212"/>
      <c r="V959" s="212"/>
      <c r="W959" s="212"/>
      <c r="X959" s="212"/>
      <c r="Y959" s="212"/>
      <c r="Z959" s="212"/>
      <c r="AA959" s="218"/>
      <c r="AB959" s="212"/>
      <c r="AC959" s="212"/>
      <c r="AD959" s="212"/>
      <c r="AE959" s="212"/>
      <c r="AF959" s="216"/>
    </row>
    <row r="960" spans="2:32" x14ac:dyDescent="0.3">
      <c r="B960" s="352">
        <v>4470.16</v>
      </c>
      <c r="C960" s="212">
        <v>34</v>
      </c>
      <c r="D960" s="212">
        <v>1050</v>
      </c>
      <c r="E960" s="353">
        <v>84.181525788936767</v>
      </c>
      <c r="F960" s="212">
        <v>36</v>
      </c>
      <c r="G960" s="212" t="s">
        <v>461</v>
      </c>
      <c r="H960" s="354">
        <v>3506.8979175552354</v>
      </c>
      <c r="J960" s="218"/>
      <c r="K960" s="212"/>
      <c r="L960" s="212"/>
      <c r="M960" s="212"/>
      <c r="N960" s="212"/>
      <c r="O960" s="212"/>
      <c r="P960" s="212"/>
      <c r="Q960" s="212"/>
      <c r="R960" s="212"/>
      <c r="S960" s="212"/>
      <c r="T960" s="212"/>
      <c r="U960" s="212"/>
      <c r="V960" s="212"/>
      <c r="W960" s="212"/>
      <c r="X960" s="212"/>
      <c r="Y960" s="212"/>
      <c r="Z960" s="212"/>
      <c r="AA960" s="218"/>
      <c r="AB960" s="212"/>
      <c r="AC960" s="212"/>
      <c r="AD960" s="212"/>
      <c r="AE960" s="212"/>
      <c r="AF960" s="216"/>
    </row>
    <row r="961" spans="2:32" x14ac:dyDescent="0.3">
      <c r="B961" s="352">
        <v>10001.74</v>
      </c>
      <c r="C961" s="212">
        <v>31</v>
      </c>
      <c r="D961" s="212">
        <v>2856.5887000000002</v>
      </c>
      <c r="E961" s="353">
        <v>282.23595250393987</v>
      </c>
      <c r="F961" s="212">
        <v>44</v>
      </c>
      <c r="G961" s="212" t="s">
        <v>469</v>
      </c>
      <c r="H961" s="354">
        <v>9369.4617170578786</v>
      </c>
      <c r="J961" s="218"/>
      <c r="K961" s="212"/>
      <c r="L961" s="212"/>
      <c r="M961" s="212"/>
      <c r="N961" s="212"/>
      <c r="O961" s="212"/>
      <c r="P961" s="212"/>
      <c r="Q961" s="212"/>
      <c r="R961" s="212"/>
      <c r="S961" s="212"/>
      <c r="T961" s="212"/>
      <c r="U961" s="212"/>
      <c r="V961" s="212"/>
      <c r="W961" s="212"/>
      <c r="X961" s="212"/>
      <c r="Y961" s="212"/>
      <c r="Z961" s="212"/>
      <c r="AA961" s="218"/>
      <c r="AB961" s="212"/>
      <c r="AC961" s="212"/>
      <c r="AD961" s="212"/>
      <c r="AE961" s="212"/>
      <c r="AF961" s="216"/>
    </row>
    <row r="962" spans="2:32" x14ac:dyDescent="0.3">
      <c r="B962" s="352">
        <v>6275.18</v>
      </c>
      <c r="C962" s="212">
        <v>39</v>
      </c>
      <c r="D962" s="212">
        <v>1050</v>
      </c>
      <c r="E962" s="353">
        <v>117.21281454130153</v>
      </c>
      <c r="F962" s="212">
        <v>31</v>
      </c>
      <c r="G962" s="212" t="s">
        <v>461</v>
      </c>
      <c r="H962" s="354">
        <v>5434.5485298738013</v>
      </c>
      <c r="J962" s="218"/>
      <c r="K962" s="212"/>
      <c r="L962" s="212"/>
      <c r="M962" s="212"/>
      <c r="N962" s="212"/>
      <c r="O962" s="212"/>
      <c r="P962" s="212"/>
      <c r="Q962" s="212"/>
      <c r="R962" s="212"/>
      <c r="S962" s="212"/>
      <c r="T962" s="212"/>
      <c r="U962" s="212"/>
      <c r="V962" s="212"/>
      <c r="W962" s="212"/>
      <c r="X962" s="212"/>
      <c r="Y962" s="212"/>
      <c r="Z962" s="212"/>
      <c r="AA962" s="218"/>
      <c r="AB962" s="212"/>
      <c r="AC962" s="212"/>
      <c r="AD962" s="212"/>
      <c r="AE962" s="212"/>
      <c r="AF962" s="216"/>
    </row>
    <row r="963" spans="2:32" x14ac:dyDescent="0.3">
      <c r="B963" s="352">
        <v>18895.71</v>
      </c>
      <c r="C963" s="212">
        <v>39</v>
      </c>
      <c r="D963" s="212">
        <v>2800</v>
      </c>
      <c r="E963" s="353">
        <v>454.35781164410406</v>
      </c>
      <c r="F963" s="212">
        <v>36</v>
      </c>
      <c r="G963" s="212" t="s">
        <v>461</v>
      </c>
      <c r="H963" s="354">
        <v>18030.164410896363</v>
      </c>
      <c r="J963" s="218"/>
      <c r="K963" s="212"/>
      <c r="L963" s="212"/>
      <c r="M963" s="212"/>
      <c r="N963" s="212"/>
      <c r="O963" s="212"/>
      <c r="P963" s="212"/>
      <c r="Q963" s="212"/>
      <c r="R963" s="212"/>
      <c r="S963" s="212"/>
      <c r="T963" s="212"/>
      <c r="U963" s="212"/>
      <c r="V963" s="212"/>
      <c r="W963" s="212"/>
      <c r="X963" s="212"/>
      <c r="Y963" s="212"/>
      <c r="Z963" s="212"/>
      <c r="AA963" s="218"/>
      <c r="AB963" s="212"/>
      <c r="AC963" s="212"/>
      <c r="AD963" s="212"/>
      <c r="AE963" s="212"/>
      <c r="AF963" s="216"/>
    </row>
    <row r="964" spans="2:32" x14ac:dyDescent="0.3">
      <c r="B964" s="352">
        <v>3553.97</v>
      </c>
      <c r="C964" s="212">
        <v>31</v>
      </c>
      <c r="D964" s="212">
        <v>1050</v>
      </c>
      <c r="E964" s="353">
        <v>74.236409420273688</v>
      </c>
      <c r="F964" s="212">
        <v>37</v>
      </c>
      <c r="G964" s="212" t="s">
        <v>461</v>
      </c>
      <c r="H964" s="354">
        <v>2578.0837597804834</v>
      </c>
      <c r="J964" s="218"/>
      <c r="K964" s="212"/>
      <c r="L964" s="212"/>
      <c r="M964" s="212"/>
      <c r="N964" s="212"/>
      <c r="O964" s="212"/>
      <c r="P964" s="212"/>
      <c r="Q964" s="212"/>
      <c r="R964" s="212"/>
      <c r="S964" s="212"/>
      <c r="T964" s="212"/>
      <c r="U964" s="212"/>
      <c r="V964" s="212"/>
      <c r="W964" s="212"/>
      <c r="X964" s="212"/>
      <c r="Y964" s="212"/>
      <c r="Z964" s="212"/>
      <c r="AA964" s="218"/>
      <c r="AB964" s="212"/>
      <c r="AC964" s="212"/>
      <c r="AD964" s="212"/>
      <c r="AE964" s="212"/>
      <c r="AF964" s="216"/>
    </row>
    <row r="965" spans="2:32" x14ac:dyDescent="0.3">
      <c r="B965" s="352">
        <v>5970.65</v>
      </c>
      <c r="C965" s="212">
        <v>40</v>
      </c>
      <c r="D965" s="212">
        <v>1050</v>
      </c>
      <c r="E965" s="353">
        <v>126.80231288784366</v>
      </c>
      <c r="F965" s="212">
        <v>25</v>
      </c>
      <c r="G965" s="212" t="s">
        <v>461</v>
      </c>
      <c r="H965" s="354">
        <v>5202.7824504805876</v>
      </c>
      <c r="J965" s="218"/>
      <c r="K965" s="212"/>
      <c r="L965" s="212"/>
      <c r="M965" s="212"/>
      <c r="N965" s="212"/>
      <c r="O965" s="212"/>
      <c r="P965" s="212"/>
      <c r="Q965" s="212"/>
      <c r="R965" s="212"/>
      <c r="S965" s="212"/>
      <c r="T965" s="212"/>
      <c r="U965" s="212"/>
      <c r="V965" s="212"/>
      <c r="W965" s="212"/>
      <c r="X965" s="212"/>
      <c r="Y965" s="212"/>
      <c r="Z965" s="212"/>
      <c r="AA965" s="218"/>
      <c r="AB965" s="212"/>
      <c r="AC965" s="212"/>
      <c r="AD965" s="212"/>
      <c r="AE965" s="212"/>
      <c r="AF965" s="216"/>
    </row>
    <row r="966" spans="2:32" x14ac:dyDescent="0.3">
      <c r="B966" s="352">
        <v>2365.3200000000002</v>
      </c>
      <c r="C966" s="212">
        <v>36</v>
      </c>
      <c r="D966" s="212">
        <v>175</v>
      </c>
      <c r="E966" s="353">
        <v>24.616337366473875</v>
      </c>
      <c r="F966" s="212">
        <v>39</v>
      </c>
      <c r="G966" s="212" t="s">
        <v>461</v>
      </c>
      <c r="H966" s="354">
        <v>1633.8036491320413</v>
      </c>
      <c r="J966" s="218"/>
      <c r="K966" s="212"/>
      <c r="L966" s="212"/>
      <c r="M966" s="212"/>
      <c r="N966" s="212"/>
      <c r="O966" s="212"/>
      <c r="P966" s="212"/>
      <c r="Q966" s="212"/>
      <c r="R966" s="212"/>
      <c r="S966" s="212"/>
      <c r="T966" s="212"/>
      <c r="U966" s="212"/>
      <c r="V966" s="212"/>
      <c r="W966" s="212"/>
      <c r="X966" s="212"/>
      <c r="Y966" s="212"/>
      <c r="Z966" s="212"/>
      <c r="AA966" s="218"/>
      <c r="AB966" s="212"/>
      <c r="AC966" s="212"/>
      <c r="AD966" s="212"/>
      <c r="AE966" s="212"/>
      <c r="AF966" s="216"/>
    </row>
    <row r="967" spans="2:32" x14ac:dyDescent="0.3">
      <c r="B967" s="352">
        <v>6705.7</v>
      </c>
      <c r="C967" s="212">
        <v>33</v>
      </c>
      <c r="D967" s="212">
        <v>2800</v>
      </c>
      <c r="E967" s="353">
        <v>235.47098474072317</v>
      </c>
      <c r="F967" s="212">
        <v>17</v>
      </c>
      <c r="G967" s="212" t="s">
        <v>461</v>
      </c>
      <c r="H967" s="354">
        <v>6059.517939475847</v>
      </c>
      <c r="J967" s="218"/>
      <c r="K967" s="212"/>
      <c r="L967" s="212"/>
      <c r="M967" s="212"/>
      <c r="N967" s="212"/>
      <c r="O967" s="212"/>
      <c r="P967" s="212"/>
      <c r="Q967" s="212"/>
      <c r="R967" s="212"/>
      <c r="S967" s="212"/>
      <c r="T967" s="212"/>
      <c r="U967" s="212"/>
      <c r="V967" s="212"/>
      <c r="W967" s="212"/>
      <c r="X967" s="212"/>
      <c r="Y967" s="212"/>
      <c r="Z967" s="212"/>
      <c r="AA967" s="218"/>
      <c r="AB967" s="212"/>
      <c r="AC967" s="212"/>
      <c r="AD967" s="212"/>
      <c r="AE967" s="212"/>
      <c r="AF967" s="216"/>
    </row>
    <row r="968" spans="2:32" x14ac:dyDescent="0.3">
      <c r="B968" s="352">
        <v>4165.3599999999997</v>
      </c>
      <c r="C968" s="212">
        <v>33</v>
      </c>
      <c r="D968" s="212">
        <v>1050</v>
      </c>
      <c r="E968" s="353">
        <v>80.274530325056091</v>
      </c>
      <c r="F968" s="212">
        <v>37</v>
      </c>
      <c r="G968" s="212" t="s">
        <v>461</v>
      </c>
      <c r="H968" s="354">
        <v>3193.0207275463017</v>
      </c>
      <c r="J968" s="218"/>
      <c r="K968" s="212"/>
      <c r="L968" s="212"/>
      <c r="M968" s="212"/>
      <c r="N968" s="212"/>
      <c r="O968" s="212"/>
      <c r="P968" s="212"/>
      <c r="Q968" s="212"/>
      <c r="R968" s="212"/>
      <c r="S968" s="212"/>
      <c r="T968" s="212"/>
      <c r="U968" s="212"/>
      <c r="V968" s="212"/>
      <c r="W968" s="212"/>
      <c r="X968" s="212"/>
      <c r="Y968" s="212"/>
      <c r="Z968" s="212"/>
      <c r="AA968" s="218"/>
      <c r="AB968" s="212"/>
      <c r="AC968" s="212"/>
      <c r="AD968" s="212"/>
      <c r="AE968" s="212"/>
      <c r="AF968" s="216"/>
    </row>
    <row r="969" spans="2:32" x14ac:dyDescent="0.3">
      <c r="B969" s="352">
        <v>11139.22</v>
      </c>
      <c r="C969" s="212">
        <v>35</v>
      </c>
      <c r="D969" s="212">
        <v>1925</v>
      </c>
      <c r="E969" s="353">
        <v>179.79319551652401</v>
      </c>
      <c r="F969" s="212">
        <v>50</v>
      </c>
      <c r="G969" s="212" t="s">
        <v>461</v>
      </c>
      <c r="H969" s="354">
        <v>10013.444300130113</v>
      </c>
      <c r="J969" s="218"/>
      <c r="K969" s="212"/>
      <c r="L969" s="212"/>
      <c r="M969" s="212"/>
      <c r="N969" s="212"/>
      <c r="O969" s="212"/>
      <c r="P969" s="212"/>
      <c r="Q969" s="212"/>
      <c r="R969" s="212"/>
      <c r="S969" s="212"/>
      <c r="T969" s="212"/>
      <c r="U969" s="212"/>
      <c r="V969" s="212"/>
      <c r="W969" s="212"/>
      <c r="X969" s="212"/>
      <c r="Y969" s="212"/>
      <c r="Z969" s="212"/>
      <c r="AA969" s="218"/>
      <c r="AB969" s="212"/>
      <c r="AC969" s="212"/>
      <c r="AD969" s="212"/>
      <c r="AE969" s="212"/>
      <c r="AF969" s="216"/>
    </row>
    <row r="970" spans="2:32" x14ac:dyDescent="0.3">
      <c r="B970" s="352">
        <v>20187.490000000002</v>
      </c>
      <c r="C970" s="212">
        <v>32</v>
      </c>
      <c r="D970" s="212">
        <v>2800</v>
      </c>
      <c r="E970" s="353">
        <v>392.78703393528815</v>
      </c>
      <c r="F970" s="212">
        <v>43</v>
      </c>
      <c r="G970" s="212" t="s">
        <v>461</v>
      </c>
      <c r="H970" s="354">
        <v>19453.729256438579</v>
      </c>
      <c r="J970" s="218"/>
      <c r="K970" s="212"/>
      <c r="L970" s="212"/>
      <c r="M970" s="212"/>
      <c r="N970" s="212"/>
      <c r="O970" s="212"/>
      <c r="P970" s="212"/>
      <c r="Q970" s="212"/>
      <c r="R970" s="212"/>
      <c r="S970" s="212"/>
      <c r="T970" s="212"/>
      <c r="U970" s="212"/>
      <c r="V970" s="212"/>
      <c r="W970" s="212"/>
      <c r="X970" s="212"/>
      <c r="Y970" s="212"/>
      <c r="Z970" s="212"/>
      <c r="AA970" s="218"/>
      <c r="AB970" s="212"/>
      <c r="AC970" s="212"/>
      <c r="AD970" s="212"/>
      <c r="AE970" s="212"/>
      <c r="AF970" s="216"/>
    </row>
    <row r="971" spans="2:32" x14ac:dyDescent="0.3">
      <c r="B971" s="352">
        <v>15428.9</v>
      </c>
      <c r="C971" s="212">
        <v>35</v>
      </c>
      <c r="D971" s="212">
        <v>2800</v>
      </c>
      <c r="E971" s="353">
        <v>261.51737529676222</v>
      </c>
      <c r="F971" s="212">
        <v>45</v>
      </c>
      <c r="G971" s="212" t="s">
        <v>461</v>
      </c>
      <c r="H971" s="354">
        <v>14362.905009945505</v>
      </c>
      <c r="J971" s="218"/>
      <c r="K971" s="212"/>
      <c r="L971" s="212"/>
      <c r="M971" s="212"/>
      <c r="N971" s="212"/>
      <c r="O971" s="212"/>
      <c r="P971" s="212"/>
      <c r="Q971" s="212"/>
      <c r="R971" s="212"/>
      <c r="S971" s="212"/>
      <c r="T971" s="212"/>
      <c r="U971" s="212"/>
      <c r="V971" s="212"/>
      <c r="W971" s="212"/>
      <c r="X971" s="212"/>
      <c r="Y971" s="212"/>
      <c r="Z971" s="212"/>
      <c r="AA971" s="218"/>
      <c r="AB971" s="212"/>
      <c r="AC971" s="212"/>
      <c r="AD971" s="212"/>
      <c r="AE971" s="212"/>
      <c r="AF971" s="216"/>
    </row>
    <row r="972" spans="2:32" x14ac:dyDescent="0.3">
      <c r="B972" s="352">
        <v>2550.8200000000002</v>
      </c>
      <c r="C972" s="212">
        <v>24</v>
      </c>
      <c r="D972" s="212">
        <v>1050</v>
      </c>
      <c r="E972" s="353">
        <v>66.067133706329145</v>
      </c>
      <c r="F972" s="212">
        <v>50</v>
      </c>
      <c r="G972" s="212" t="s">
        <v>461</v>
      </c>
      <c r="H972" s="354">
        <v>1342.1161051300455</v>
      </c>
      <c r="J972" s="218"/>
      <c r="K972" s="212"/>
      <c r="L972" s="212"/>
      <c r="M972" s="212"/>
      <c r="N972" s="212"/>
      <c r="O972" s="212"/>
      <c r="P972" s="212"/>
      <c r="Q972" s="212"/>
      <c r="R972" s="212"/>
      <c r="S972" s="212"/>
      <c r="T972" s="212"/>
      <c r="U972" s="212"/>
      <c r="V972" s="212"/>
      <c r="W972" s="212"/>
      <c r="X972" s="212"/>
      <c r="Y972" s="212"/>
      <c r="Z972" s="212"/>
      <c r="AA972" s="218"/>
      <c r="AB972" s="212"/>
      <c r="AC972" s="212"/>
      <c r="AD972" s="212"/>
      <c r="AE972" s="212"/>
      <c r="AF972" s="216"/>
    </row>
    <row r="973" spans="2:32" x14ac:dyDescent="0.3">
      <c r="B973" s="352">
        <v>15185.83</v>
      </c>
      <c r="C973" s="212">
        <v>27</v>
      </c>
      <c r="D973" s="212">
        <v>6300</v>
      </c>
      <c r="E973" s="353">
        <v>376.45542722282005</v>
      </c>
      <c r="F973" s="212">
        <v>43</v>
      </c>
      <c r="G973" s="212" t="s">
        <v>469</v>
      </c>
      <c r="H973" s="354">
        <v>14233.567128611176</v>
      </c>
      <c r="J973" s="218"/>
      <c r="K973" s="212"/>
      <c r="L973" s="212"/>
      <c r="M973" s="212"/>
      <c r="N973" s="212"/>
      <c r="O973" s="212"/>
      <c r="P973" s="212"/>
      <c r="Q973" s="212"/>
      <c r="R973" s="212"/>
      <c r="S973" s="212"/>
      <c r="T973" s="212"/>
      <c r="U973" s="212"/>
      <c r="V973" s="212"/>
      <c r="W973" s="212"/>
      <c r="X973" s="212"/>
      <c r="Y973" s="212"/>
      <c r="Z973" s="212"/>
      <c r="AA973" s="218"/>
      <c r="AB973" s="212"/>
      <c r="AC973" s="212"/>
      <c r="AD973" s="212"/>
      <c r="AE973" s="212"/>
      <c r="AF973" s="216"/>
    </row>
    <row r="974" spans="2:32" x14ac:dyDescent="0.3">
      <c r="B974" s="352">
        <v>5398.04</v>
      </c>
      <c r="C974" s="212">
        <v>31</v>
      </c>
      <c r="D974" s="212">
        <v>1050</v>
      </c>
      <c r="E974" s="353">
        <v>69.263635583508943</v>
      </c>
      <c r="F974" s="212">
        <v>44</v>
      </c>
      <c r="G974" s="212" t="s">
        <v>461</v>
      </c>
      <c r="H974" s="354">
        <v>4261.0347714850996</v>
      </c>
      <c r="J974" s="218"/>
      <c r="K974" s="212"/>
      <c r="L974" s="212"/>
      <c r="M974" s="212"/>
      <c r="N974" s="212"/>
      <c r="O974" s="212"/>
      <c r="P974" s="212"/>
      <c r="Q974" s="212"/>
      <c r="R974" s="212"/>
      <c r="S974" s="212"/>
      <c r="T974" s="212"/>
      <c r="U974" s="212"/>
      <c r="V974" s="212"/>
      <c r="W974" s="212"/>
      <c r="X974" s="212"/>
      <c r="Y974" s="212"/>
      <c r="Z974" s="212"/>
      <c r="AA974" s="218"/>
      <c r="AB974" s="212"/>
      <c r="AC974" s="212"/>
      <c r="AD974" s="212"/>
      <c r="AE974" s="212"/>
      <c r="AF974" s="216"/>
    </row>
    <row r="975" spans="2:32" x14ac:dyDescent="0.3">
      <c r="B975" s="352">
        <v>7300.69</v>
      </c>
      <c r="C975" s="212">
        <v>40</v>
      </c>
      <c r="D975" s="212">
        <v>1050</v>
      </c>
      <c r="E975" s="353">
        <v>126.80231288784366</v>
      </c>
      <c r="F975" s="212">
        <v>35</v>
      </c>
      <c r="G975" s="212" t="s">
        <v>461</v>
      </c>
      <c r="H975" s="354">
        <v>6429.9156676642378</v>
      </c>
      <c r="J975" s="218"/>
      <c r="K975" s="212"/>
      <c r="L975" s="212"/>
      <c r="M975" s="212"/>
      <c r="N975" s="212"/>
      <c r="O975" s="212"/>
      <c r="P975" s="212"/>
      <c r="Q975" s="212"/>
      <c r="R975" s="212"/>
      <c r="S975" s="212"/>
      <c r="T975" s="212"/>
      <c r="U975" s="212"/>
      <c r="V975" s="212"/>
      <c r="W975" s="212"/>
      <c r="X975" s="212"/>
      <c r="Y975" s="212"/>
      <c r="Z975" s="212"/>
      <c r="AA975" s="218"/>
      <c r="AB975" s="212"/>
      <c r="AC975" s="212"/>
      <c r="AD975" s="212"/>
      <c r="AE975" s="212"/>
      <c r="AF975" s="216"/>
    </row>
    <row r="976" spans="2:32" x14ac:dyDescent="0.3">
      <c r="B976" s="352">
        <v>9819.24</v>
      </c>
      <c r="C976" s="212">
        <v>24</v>
      </c>
      <c r="D976" s="212">
        <v>4550</v>
      </c>
      <c r="E976" s="353">
        <v>360.29052896695976</v>
      </c>
      <c r="F976" s="212">
        <v>41</v>
      </c>
      <c r="G976" s="212" t="s">
        <v>461</v>
      </c>
      <c r="H976" s="354">
        <v>8875.1276009345893</v>
      </c>
      <c r="J976" s="218"/>
      <c r="K976" s="212"/>
      <c r="L976" s="212"/>
      <c r="M976" s="212"/>
      <c r="N976" s="212"/>
      <c r="O976" s="212"/>
      <c r="P976" s="212"/>
      <c r="Q976" s="212"/>
      <c r="R976" s="212"/>
      <c r="S976" s="212"/>
      <c r="T976" s="212"/>
      <c r="U976" s="212"/>
      <c r="V976" s="212"/>
      <c r="W976" s="212"/>
      <c r="X976" s="212"/>
      <c r="Y976" s="212"/>
      <c r="Z976" s="212"/>
      <c r="AA976" s="218"/>
      <c r="AB976" s="212"/>
      <c r="AC976" s="212"/>
      <c r="AD976" s="212"/>
      <c r="AE976" s="212"/>
      <c r="AF976" s="216"/>
    </row>
    <row r="977" spans="2:32" x14ac:dyDescent="0.3">
      <c r="B977" s="352">
        <v>4965.08</v>
      </c>
      <c r="C977" s="212">
        <v>34</v>
      </c>
      <c r="D977" s="212">
        <v>1050</v>
      </c>
      <c r="E977" s="353">
        <v>84.181525788936767</v>
      </c>
      <c r="F977" s="212">
        <v>46</v>
      </c>
      <c r="G977" s="212" t="s">
        <v>461</v>
      </c>
      <c r="H977" s="354">
        <v>3867.1470234333628</v>
      </c>
      <c r="J977" s="218"/>
      <c r="K977" s="212"/>
      <c r="L977" s="212"/>
      <c r="M977" s="212"/>
      <c r="N977" s="212"/>
      <c r="O977" s="212"/>
      <c r="P977" s="212"/>
      <c r="Q977" s="212"/>
      <c r="R977" s="212"/>
      <c r="S977" s="212"/>
      <c r="T977" s="212"/>
      <c r="U977" s="212"/>
      <c r="V977" s="212"/>
      <c r="W977" s="212"/>
      <c r="X977" s="212"/>
      <c r="Y977" s="212"/>
      <c r="Z977" s="212"/>
      <c r="AA977" s="218"/>
      <c r="AB977" s="212"/>
      <c r="AC977" s="212"/>
      <c r="AD977" s="212"/>
      <c r="AE977" s="212"/>
      <c r="AF977" s="216"/>
    </row>
    <row r="978" spans="2:32" x14ac:dyDescent="0.3">
      <c r="B978" s="352">
        <v>2126.5700000000002</v>
      </c>
      <c r="C978" s="212">
        <v>26</v>
      </c>
      <c r="D978" s="212">
        <v>1050</v>
      </c>
      <c r="E978" s="353">
        <v>118.34476200041938</v>
      </c>
      <c r="F978" s="212">
        <v>44</v>
      </c>
      <c r="G978" s="212" t="s">
        <v>469</v>
      </c>
      <c r="H978" s="354">
        <v>1589.452913129936</v>
      </c>
      <c r="J978" s="218"/>
      <c r="K978" s="212"/>
      <c r="L978" s="212"/>
      <c r="M978" s="212"/>
      <c r="N978" s="212"/>
      <c r="O978" s="212"/>
      <c r="P978" s="212"/>
      <c r="Q978" s="212"/>
      <c r="R978" s="212"/>
      <c r="S978" s="212"/>
      <c r="T978" s="212"/>
      <c r="U978" s="212"/>
      <c r="V978" s="212"/>
      <c r="W978" s="212"/>
      <c r="X978" s="212"/>
      <c r="Y978" s="212"/>
      <c r="Z978" s="212"/>
      <c r="AA978" s="218"/>
      <c r="AB978" s="212"/>
      <c r="AC978" s="212"/>
      <c r="AD978" s="212"/>
      <c r="AE978" s="212"/>
      <c r="AF978" s="216"/>
    </row>
    <row r="979" spans="2:32" x14ac:dyDescent="0.3">
      <c r="B979" s="352">
        <v>4608.93</v>
      </c>
      <c r="C979" s="212">
        <v>36</v>
      </c>
      <c r="D979" s="212">
        <v>1050</v>
      </c>
      <c r="E979" s="353">
        <v>103.92938536929607</v>
      </c>
      <c r="F979" s="212">
        <v>25</v>
      </c>
      <c r="G979" s="212" t="s">
        <v>461</v>
      </c>
      <c r="H979" s="354">
        <v>3868.8450151902398</v>
      </c>
      <c r="J979" s="218"/>
      <c r="K979" s="212"/>
      <c r="L979" s="212"/>
      <c r="M979" s="212"/>
      <c r="N979" s="212"/>
      <c r="O979" s="212"/>
      <c r="P979" s="212"/>
      <c r="Q979" s="212"/>
      <c r="R979" s="212"/>
      <c r="S979" s="212"/>
      <c r="T979" s="212"/>
      <c r="U979" s="212"/>
      <c r="V979" s="212"/>
      <c r="W979" s="212"/>
      <c r="X979" s="212"/>
      <c r="Y979" s="212"/>
      <c r="Z979" s="212"/>
      <c r="AA979" s="218"/>
      <c r="AB979" s="212"/>
      <c r="AC979" s="212"/>
      <c r="AD979" s="212"/>
      <c r="AE979" s="212"/>
      <c r="AF979" s="216"/>
    </row>
    <row r="980" spans="2:32" x14ac:dyDescent="0.3">
      <c r="B980" s="352">
        <v>3793.28</v>
      </c>
      <c r="C980" s="212">
        <v>30</v>
      </c>
      <c r="D980" s="212">
        <v>1050</v>
      </c>
      <c r="E980" s="353">
        <v>72.105300507740509</v>
      </c>
      <c r="F980" s="212">
        <v>50</v>
      </c>
      <c r="G980" s="212" t="s">
        <v>461</v>
      </c>
      <c r="H980" s="354">
        <v>2555.6411260551554</v>
      </c>
      <c r="J980" s="218"/>
      <c r="K980" s="212"/>
      <c r="L980" s="212"/>
      <c r="M980" s="212"/>
      <c r="N980" s="212"/>
      <c r="O980" s="212"/>
      <c r="P980" s="212"/>
      <c r="Q980" s="212"/>
      <c r="R980" s="212"/>
      <c r="S980" s="212"/>
      <c r="T980" s="212"/>
      <c r="U980" s="212"/>
      <c r="V980" s="212"/>
      <c r="W980" s="212"/>
      <c r="X980" s="212"/>
      <c r="Y980" s="212"/>
      <c r="Z980" s="212"/>
      <c r="AA980" s="218"/>
      <c r="AB980" s="212"/>
      <c r="AC980" s="212"/>
      <c r="AD980" s="212"/>
      <c r="AE980" s="212"/>
      <c r="AF980" s="216"/>
    </row>
    <row r="981" spans="2:32" x14ac:dyDescent="0.3">
      <c r="B981" s="352">
        <v>13739.93</v>
      </c>
      <c r="C981" s="212">
        <v>28</v>
      </c>
      <c r="D981" s="212">
        <v>2800</v>
      </c>
      <c r="E981" s="353">
        <v>593.83444366442211</v>
      </c>
      <c r="F981" s="212">
        <v>42</v>
      </c>
      <c r="G981" s="212" t="s">
        <v>461</v>
      </c>
      <c r="H981" s="354">
        <v>13153.645473500832</v>
      </c>
      <c r="J981" s="218"/>
      <c r="K981" s="212"/>
      <c r="L981" s="212"/>
      <c r="M981" s="212"/>
      <c r="N981" s="212"/>
      <c r="O981" s="212"/>
      <c r="P981" s="212"/>
      <c r="Q981" s="212"/>
      <c r="R981" s="212"/>
      <c r="S981" s="212"/>
      <c r="T981" s="212"/>
      <c r="U981" s="212"/>
      <c r="V981" s="212"/>
      <c r="W981" s="212"/>
      <c r="X981" s="212"/>
      <c r="Y981" s="212"/>
      <c r="Z981" s="212"/>
      <c r="AA981" s="218"/>
      <c r="AB981" s="212"/>
      <c r="AC981" s="212"/>
      <c r="AD981" s="212"/>
      <c r="AE981" s="212"/>
      <c r="AF981" s="216"/>
    </row>
    <row r="982" spans="2:32" x14ac:dyDescent="0.3">
      <c r="B982" s="352">
        <v>21505.919999999998</v>
      </c>
      <c r="C982" s="212">
        <v>26</v>
      </c>
      <c r="D982" s="212">
        <v>6300</v>
      </c>
      <c r="E982" s="353">
        <v>396.84565196471425</v>
      </c>
      <c r="F982" s="212">
        <v>44</v>
      </c>
      <c r="G982" s="212" t="s">
        <v>461</v>
      </c>
      <c r="H982" s="354">
        <v>20335.324207435209</v>
      </c>
      <c r="J982" s="218"/>
      <c r="K982" s="212"/>
      <c r="L982" s="212"/>
      <c r="M982" s="212"/>
      <c r="N982" s="212"/>
      <c r="O982" s="212"/>
      <c r="P982" s="212"/>
      <c r="Q982" s="212"/>
      <c r="R982" s="212"/>
      <c r="S982" s="212"/>
      <c r="T982" s="212"/>
      <c r="U982" s="212"/>
      <c r="V982" s="212"/>
      <c r="W982" s="212"/>
      <c r="X982" s="212"/>
      <c r="Y982" s="212"/>
      <c r="Z982" s="212"/>
      <c r="AA982" s="218"/>
      <c r="AB982" s="212"/>
      <c r="AC982" s="212"/>
      <c r="AD982" s="212"/>
      <c r="AE982" s="212"/>
      <c r="AF982" s="216"/>
    </row>
    <row r="983" spans="2:32" x14ac:dyDescent="0.3">
      <c r="B983" s="352">
        <v>5729.23</v>
      </c>
      <c r="C983" s="212">
        <v>36</v>
      </c>
      <c r="D983" s="212">
        <v>1050</v>
      </c>
      <c r="E983" s="353">
        <v>94.481718361478258</v>
      </c>
      <c r="F983" s="212">
        <v>44</v>
      </c>
      <c r="G983" s="212" t="s">
        <v>461</v>
      </c>
      <c r="H983" s="354">
        <v>4712.216931557984</v>
      </c>
      <c r="J983" s="218"/>
      <c r="K983" s="212"/>
      <c r="L983" s="212"/>
      <c r="M983" s="212"/>
      <c r="N983" s="212"/>
      <c r="O983" s="212"/>
      <c r="P983" s="212"/>
      <c r="Q983" s="212"/>
      <c r="R983" s="212"/>
      <c r="S983" s="212"/>
      <c r="T983" s="212"/>
      <c r="U983" s="212"/>
      <c r="V983" s="212"/>
      <c r="W983" s="212"/>
      <c r="X983" s="212"/>
      <c r="Y983" s="212"/>
      <c r="Z983" s="212"/>
      <c r="AA983" s="218"/>
      <c r="AB983" s="212"/>
      <c r="AC983" s="212"/>
      <c r="AD983" s="212"/>
      <c r="AE983" s="212"/>
      <c r="AF983" s="216"/>
    </row>
    <row r="984" spans="2:32" x14ac:dyDescent="0.3">
      <c r="B984" s="352">
        <v>1848.93</v>
      </c>
      <c r="C984" s="212">
        <v>37</v>
      </c>
      <c r="D984" s="212">
        <v>175</v>
      </c>
      <c r="E984" s="353">
        <v>34.146466220173359</v>
      </c>
      <c r="F984" s="212">
        <v>33</v>
      </c>
      <c r="G984" s="212" t="s">
        <v>461</v>
      </c>
      <c r="H984" s="354">
        <v>1229.3811479291435</v>
      </c>
      <c r="J984" s="218"/>
      <c r="K984" s="212"/>
      <c r="L984" s="212"/>
      <c r="M984" s="212"/>
      <c r="N984" s="212"/>
      <c r="O984" s="212"/>
      <c r="P984" s="212"/>
      <c r="Q984" s="212"/>
      <c r="R984" s="212"/>
      <c r="S984" s="212"/>
      <c r="T984" s="212"/>
      <c r="U984" s="212"/>
      <c r="V984" s="212"/>
      <c r="W984" s="212"/>
      <c r="X984" s="212"/>
      <c r="Y984" s="212"/>
      <c r="Z984" s="212"/>
      <c r="AA984" s="218"/>
      <c r="AB984" s="212"/>
      <c r="AC984" s="212"/>
      <c r="AD984" s="212"/>
      <c r="AE984" s="212"/>
      <c r="AF984" s="216"/>
    </row>
    <row r="985" spans="2:32" x14ac:dyDescent="0.3">
      <c r="B985" s="352">
        <v>7610.34</v>
      </c>
      <c r="C985" s="212">
        <v>29</v>
      </c>
      <c r="D985" s="212">
        <v>3123.232</v>
      </c>
      <c r="E985" s="353">
        <v>258.40802394283878</v>
      </c>
      <c r="F985" s="212">
        <v>36</v>
      </c>
      <c r="G985" s="212" t="s">
        <v>461</v>
      </c>
      <c r="H985" s="354">
        <v>6777.0006489527459</v>
      </c>
      <c r="J985" s="218"/>
      <c r="K985" s="212"/>
      <c r="L985" s="212"/>
      <c r="M985" s="212"/>
      <c r="N985" s="212"/>
      <c r="O985" s="212"/>
      <c r="P985" s="212"/>
      <c r="Q985" s="212"/>
      <c r="R985" s="212"/>
      <c r="S985" s="212"/>
      <c r="T985" s="212"/>
      <c r="U985" s="212"/>
      <c r="V985" s="212"/>
      <c r="W985" s="212"/>
      <c r="X985" s="212"/>
      <c r="Y985" s="212"/>
      <c r="Z985" s="212"/>
      <c r="AA985" s="218"/>
      <c r="AB985" s="212"/>
      <c r="AC985" s="212"/>
      <c r="AD985" s="212"/>
      <c r="AE985" s="212"/>
      <c r="AF985" s="216"/>
    </row>
    <row r="986" spans="2:32" x14ac:dyDescent="0.3">
      <c r="B986" s="352">
        <v>3070.18</v>
      </c>
      <c r="C986" s="212">
        <v>23</v>
      </c>
      <c r="D986" s="212">
        <v>1050</v>
      </c>
      <c r="E986" s="353">
        <v>61.094361959400487</v>
      </c>
      <c r="F986" s="212">
        <v>47</v>
      </c>
      <c r="G986" s="212" t="s">
        <v>461</v>
      </c>
      <c r="H986" s="354">
        <v>1891.1525464060035</v>
      </c>
      <c r="J986" s="218"/>
      <c r="K986" s="212"/>
      <c r="L986" s="212"/>
      <c r="M986" s="212"/>
      <c r="N986" s="212"/>
      <c r="O986" s="212"/>
      <c r="P986" s="212"/>
      <c r="Q986" s="212"/>
      <c r="R986" s="212"/>
      <c r="S986" s="212"/>
      <c r="T986" s="212"/>
      <c r="U986" s="212"/>
      <c r="V986" s="212"/>
      <c r="W986" s="212"/>
      <c r="X986" s="212"/>
      <c r="Y986" s="212"/>
      <c r="Z986" s="212"/>
      <c r="AA986" s="218"/>
      <c r="AB986" s="212"/>
      <c r="AC986" s="212"/>
      <c r="AD986" s="212"/>
      <c r="AE986" s="212"/>
      <c r="AF986" s="216"/>
    </row>
    <row r="987" spans="2:32" x14ac:dyDescent="0.3">
      <c r="B987" s="352">
        <v>12814.22</v>
      </c>
      <c r="C987" s="212">
        <v>34</v>
      </c>
      <c r="D987" s="212">
        <v>2800</v>
      </c>
      <c r="E987" s="353">
        <v>246.9314070571524</v>
      </c>
      <c r="F987" s="212">
        <v>36</v>
      </c>
      <c r="G987" s="212" t="s">
        <v>461</v>
      </c>
      <c r="H987" s="354">
        <v>11894.658524777806</v>
      </c>
      <c r="J987" s="218"/>
      <c r="K987" s="212"/>
      <c r="L987" s="212"/>
      <c r="M987" s="212"/>
      <c r="N987" s="212"/>
      <c r="O987" s="212"/>
      <c r="P987" s="212"/>
      <c r="Q987" s="212"/>
      <c r="R987" s="212"/>
      <c r="S987" s="212"/>
      <c r="T987" s="212"/>
      <c r="U987" s="212"/>
      <c r="V987" s="212"/>
      <c r="W987" s="212"/>
      <c r="X987" s="212"/>
      <c r="Y987" s="212"/>
      <c r="Z987" s="212"/>
      <c r="AA987" s="218"/>
      <c r="AB987" s="212"/>
      <c r="AC987" s="212"/>
      <c r="AD987" s="212"/>
      <c r="AE987" s="212"/>
      <c r="AF987" s="216"/>
    </row>
    <row r="988" spans="2:32" x14ac:dyDescent="0.3">
      <c r="B988" s="352">
        <v>9304.94</v>
      </c>
      <c r="C988" s="212">
        <v>29</v>
      </c>
      <c r="D988" s="212">
        <v>1925</v>
      </c>
      <c r="E988" s="353">
        <v>273.86771702805919</v>
      </c>
      <c r="F988" s="212">
        <v>46</v>
      </c>
      <c r="G988" s="212" t="s">
        <v>469</v>
      </c>
      <c r="H988" s="354">
        <v>8850.7102409935051</v>
      </c>
      <c r="J988" s="218"/>
      <c r="K988" s="212"/>
      <c r="L988" s="212"/>
      <c r="M988" s="212"/>
      <c r="N988" s="212"/>
      <c r="O988" s="212"/>
      <c r="P988" s="212"/>
      <c r="Q988" s="212"/>
      <c r="R988" s="212"/>
      <c r="S988" s="212"/>
      <c r="T988" s="212"/>
      <c r="U988" s="212"/>
      <c r="V988" s="212"/>
      <c r="W988" s="212"/>
      <c r="X988" s="212"/>
      <c r="Y988" s="212"/>
      <c r="Z988" s="212"/>
      <c r="AA988" s="218"/>
      <c r="AB988" s="212"/>
      <c r="AC988" s="212"/>
      <c r="AD988" s="212"/>
      <c r="AE988" s="212"/>
      <c r="AF988" s="216"/>
    </row>
    <row r="989" spans="2:32" x14ac:dyDescent="0.3">
      <c r="B989" s="352">
        <v>10986.86</v>
      </c>
      <c r="C989" s="212">
        <v>25</v>
      </c>
      <c r="D989" s="212">
        <v>4600.8549999999996</v>
      </c>
      <c r="E989" s="353">
        <v>369.1508115034971</v>
      </c>
      <c r="F989" s="212">
        <v>45</v>
      </c>
      <c r="G989" s="212" t="s">
        <v>461</v>
      </c>
      <c r="H989" s="354">
        <v>10012.695281736127</v>
      </c>
      <c r="J989" s="218"/>
      <c r="K989" s="212"/>
      <c r="L989" s="212"/>
      <c r="M989" s="212"/>
      <c r="N989" s="212"/>
      <c r="O989" s="212"/>
      <c r="P989" s="212"/>
      <c r="Q989" s="212"/>
      <c r="R989" s="212"/>
      <c r="S989" s="212"/>
      <c r="T989" s="212"/>
      <c r="U989" s="212"/>
      <c r="V989" s="212"/>
      <c r="W989" s="212"/>
      <c r="X989" s="212"/>
      <c r="Y989" s="212"/>
      <c r="Z989" s="212"/>
      <c r="AA989" s="218"/>
      <c r="AB989" s="212"/>
      <c r="AC989" s="212"/>
      <c r="AD989" s="212"/>
      <c r="AE989" s="212"/>
      <c r="AF989" s="216"/>
    </row>
    <row r="990" spans="2:32" x14ac:dyDescent="0.3">
      <c r="B990" s="352">
        <v>3499.24</v>
      </c>
      <c r="C990" s="212">
        <v>26</v>
      </c>
      <c r="D990" s="212">
        <v>1050</v>
      </c>
      <c r="E990" s="353">
        <v>71.892109469389027</v>
      </c>
      <c r="F990" s="212">
        <v>35</v>
      </c>
      <c r="G990" s="212" t="s">
        <v>469</v>
      </c>
      <c r="H990" s="354">
        <v>2810.8558732825732</v>
      </c>
      <c r="J990" s="218"/>
      <c r="K990" s="212"/>
      <c r="L990" s="212"/>
      <c r="M990" s="212"/>
      <c r="N990" s="212"/>
      <c r="O990" s="212"/>
      <c r="P990" s="212"/>
      <c r="Q990" s="212"/>
      <c r="R990" s="212"/>
      <c r="S990" s="212"/>
      <c r="T990" s="212"/>
      <c r="U990" s="212"/>
      <c r="V990" s="212"/>
      <c r="W990" s="212"/>
      <c r="X990" s="212"/>
      <c r="Y990" s="212"/>
      <c r="Z990" s="212"/>
      <c r="AA990" s="218"/>
      <c r="AB990" s="212"/>
      <c r="AC990" s="212"/>
      <c r="AD990" s="212"/>
      <c r="AE990" s="212"/>
      <c r="AF990" s="216"/>
    </row>
    <row r="991" spans="2:32" x14ac:dyDescent="0.3">
      <c r="B991" s="352">
        <v>8240.73</v>
      </c>
      <c r="C991" s="212">
        <v>29</v>
      </c>
      <c r="D991" s="212">
        <v>2800</v>
      </c>
      <c r="E991" s="353">
        <v>255.51160356560339</v>
      </c>
      <c r="F991" s="212">
        <v>46</v>
      </c>
      <c r="G991" s="212" t="s">
        <v>461</v>
      </c>
      <c r="H991" s="354">
        <v>7316.9301645303321</v>
      </c>
      <c r="J991" s="218"/>
      <c r="K991" s="212"/>
      <c r="L991" s="212"/>
      <c r="M991" s="212"/>
      <c r="N991" s="212"/>
      <c r="O991" s="212"/>
      <c r="P991" s="212"/>
      <c r="Q991" s="212"/>
      <c r="R991" s="212"/>
      <c r="S991" s="212"/>
      <c r="T991" s="212"/>
      <c r="U991" s="212"/>
      <c r="V991" s="212"/>
      <c r="W991" s="212"/>
      <c r="X991" s="212"/>
      <c r="Y991" s="212"/>
      <c r="Z991" s="212"/>
      <c r="AA991" s="218"/>
      <c r="AB991" s="212"/>
      <c r="AC991" s="212"/>
      <c r="AD991" s="212"/>
      <c r="AE991" s="212"/>
      <c r="AF991" s="216"/>
    </row>
    <row r="992" spans="2:32" x14ac:dyDescent="0.3">
      <c r="B992" s="352">
        <v>25843.46</v>
      </c>
      <c r="C992" s="212">
        <v>38</v>
      </c>
      <c r="D992" s="212">
        <v>2800</v>
      </c>
      <c r="E992" s="353">
        <v>261.51450683326692</v>
      </c>
      <c r="F992" s="212">
        <v>37</v>
      </c>
      <c r="G992" s="212" t="s">
        <v>461</v>
      </c>
      <c r="H992" s="354">
        <v>24871.574196827216</v>
      </c>
      <c r="J992" s="218"/>
      <c r="K992" s="212"/>
      <c r="L992" s="212"/>
      <c r="M992" s="212"/>
      <c r="N992" s="212"/>
      <c r="O992" s="212"/>
      <c r="P992" s="212"/>
      <c r="Q992" s="212"/>
      <c r="R992" s="212"/>
      <c r="S992" s="212"/>
      <c r="T992" s="212"/>
      <c r="U992" s="212"/>
      <c r="V992" s="212"/>
      <c r="W992" s="212"/>
      <c r="X992" s="212"/>
      <c r="Y992" s="212"/>
      <c r="Z992" s="212"/>
      <c r="AA992" s="218"/>
      <c r="AB992" s="212"/>
      <c r="AC992" s="212"/>
      <c r="AD992" s="212"/>
      <c r="AE992" s="212"/>
      <c r="AF992" s="216"/>
    </row>
    <row r="993" spans="2:32" x14ac:dyDescent="0.3">
      <c r="B993" s="352">
        <v>4761.6099999999997</v>
      </c>
      <c r="C993" s="212">
        <v>35</v>
      </c>
      <c r="D993" s="212">
        <v>1050</v>
      </c>
      <c r="E993" s="353">
        <v>89.154058095032369</v>
      </c>
      <c r="F993" s="212">
        <v>35</v>
      </c>
      <c r="G993" s="212" t="s">
        <v>469</v>
      </c>
      <c r="H993" s="354">
        <v>4214.1510557676265</v>
      </c>
      <c r="J993" s="218"/>
      <c r="K993" s="212"/>
      <c r="L993" s="212"/>
      <c r="M993" s="212"/>
      <c r="N993" s="212"/>
      <c r="O993" s="212"/>
      <c r="P993" s="212"/>
      <c r="Q993" s="212"/>
      <c r="R993" s="212"/>
      <c r="S993" s="212"/>
      <c r="T993" s="212"/>
      <c r="U993" s="212"/>
      <c r="V993" s="212"/>
      <c r="W993" s="212"/>
      <c r="X993" s="212"/>
      <c r="Y993" s="212"/>
      <c r="Z993" s="212"/>
      <c r="AA993" s="218"/>
      <c r="AB993" s="212"/>
      <c r="AC993" s="212"/>
      <c r="AD993" s="212"/>
      <c r="AE993" s="212"/>
      <c r="AF993" s="216"/>
    </row>
    <row r="994" spans="2:32" x14ac:dyDescent="0.3">
      <c r="B994" s="352">
        <v>35220.6</v>
      </c>
      <c r="C994" s="212">
        <v>49</v>
      </c>
      <c r="D994" s="212">
        <v>2800</v>
      </c>
      <c r="E994" s="353">
        <v>844.79281130590527</v>
      </c>
      <c r="F994" s="212">
        <v>26</v>
      </c>
      <c r="G994" s="212" t="s">
        <v>461</v>
      </c>
      <c r="H994" s="354">
        <v>34302.74289950986</v>
      </c>
      <c r="J994" s="218"/>
      <c r="K994" s="212"/>
      <c r="L994" s="212"/>
      <c r="M994" s="212"/>
      <c r="N994" s="212"/>
      <c r="O994" s="212"/>
      <c r="P994" s="212"/>
      <c r="Q994" s="212"/>
      <c r="R994" s="212"/>
      <c r="S994" s="212"/>
      <c r="T994" s="212"/>
      <c r="U994" s="212"/>
      <c r="V994" s="212"/>
      <c r="W994" s="212"/>
      <c r="X994" s="212"/>
      <c r="Y994" s="212"/>
      <c r="Z994" s="212"/>
      <c r="AA994" s="218"/>
      <c r="AB994" s="212"/>
      <c r="AC994" s="212"/>
      <c r="AD994" s="212"/>
      <c r="AE994" s="212"/>
      <c r="AF994" s="216"/>
    </row>
    <row r="995" spans="2:32" x14ac:dyDescent="0.3">
      <c r="B995" s="352">
        <v>3679.81</v>
      </c>
      <c r="C995" s="212">
        <v>34</v>
      </c>
      <c r="D995" s="212">
        <v>1400</v>
      </c>
      <c r="E995" s="353">
        <v>254.72029594689999</v>
      </c>
      <c r="F995" s="212">
        <v>31</v>
      </c>
      <c r="G995" s="212" t="s">
        <v>469</v>
      </c>
      <c r="H995" s="354">
        <v>3373.2686471960542</v>
      </c>
      <c r="J995" s="218"/>
      <c r="K995" s="212"/>
      <c r="L995" s="212"/>
      <c r="M995" s="212"/>
      <c r="N995" s="212"/>
      <c r="O995" s="212"/>
      <c r="P995" s="212"/>
      <c r="Q995" s="212"/>
      <c r="R995" s="212"/>
      <c r="S995" s="212"/>
      <c r="T995" s="212"/>
      <c r="U995" s="212"/>
      <c r="V995" s="212"/>
      <c r="W995" s="212"/>
      <c r="X995" s="212"/>
      <c r="Y995" s="212"/>
      <c r="Z995" s="212"/>
      <c r="AA995" s="218"/>
      <c r="AB995" s="212"/>
      <c r="AC995" s="212"/>
      <c r="AD995" s="212"/>
      <c r="AE995" s="212"/>
      <c r="AF995" s="216"/>
    </row>
    <row r="996" spans="2:32" x14ac:dyDescent="0.3">
      <c r="B996" s="352">
        <v>24105.53</v>
      </c>
      <c r="C996" s="212">
        <v>37</v>
      </c>
      <c r="D996" s="212">
        <v>2800</v>
      </c>
      <c r="E996" s="353">
        <v>246.92907483093137</v>
      </c>
      <c r="F996" s="212">
        <v>38</v>
      </c>
      <c r="G996" s="212" t="s">
        <v>461</v>
      </c>
      <c r="H996" s="354">
        <v>23059.132855930162</v>
      </c>
      <c r="J996" s="218"/>
      <c r="K996" s="212"/>
      <c r="L996" s="212"/>
      <c r="M996" s="212"/>
      <c r="N996" s="212"/>
      <c r="O996" s="212"/>
      <c r="P996" s="212"/>
      <c r="Q996" s="212"/>
      <c r="R996" s="212"/>
      <c r="S996" s="212"/>
      <c r="T996" s="212"/>
      <c r="U996" s="212"/>
      <c r="V996" s="212"/>
      <c r="W996" s="212"/>
      <c r="X996" s="212"/>
      <c r="Y996" s="212"/>
      <c r="Z996" s="212"/>
      <c r="AA996" s="218"/>
      <c r="AB996" s="212"/>
      <c r="AC996" s="212"/>
      <c r="AD996" s="212"/>
      <c r="AE996" s="212"/>
      <c r="AF996" s="216"/>
    </row>
    <row r="997" spans="2:32" x14ac:dyDescent="0.3">
      <c r="B997" s="352">
        <v>10161.74</v>
      </c>
      <c r="C997" s="212">
        <v>43</v>
      </c>
      <c r="D997" s="212">
        <v>1050</v>
      </c>
      <c r="E997" s="353">
        <v>208.22056968701492</v>
      </c>
      <c r="F997" s="212">
        <v>27</v>
      </c>
      <c r="G997" s="212" t="s">
        <v>461</v>
      </c>
      <c r="H997" s="354">
        <v>9395.95918479795</v>
      </c>
      <c r="J997" s="218"/>
      <c r="K997" s="212"/>
      <c r="L997" s="212"/>
      <c r="M997" s="212"/>
      <c r="N997" s="212"/>
      <c r="O997" s="212"/>
      <c r="P997" s="212"/>
      <c r="Q997" s="212"/>
      <c r="R997" s="212"/>
      <c r="S997" s="212"/>
      <c r="T997" s="212"/>
      <c r="U997" s="212"/>
      <c r="V997" s="212"/>
      <c r="W997" s="212"/>
      <c r="X997" s="212"/>
      <c r="Y997" s="212"/>
      <c r="Z997" s="212"/>
      <c r="AA997" s="218"/>
      <c r="AB997" s="212"/>
      <c r="AC997" s="212"/>
      <c r="AD997" s="212"/>
      <c r="AE997" s="212"/>
      <c r="AF997" s="216"/>
    </row>
    <row r="998" spans="2:32" x14ac:dyDescent="0.3">
      <c r="B998" s="352">
        <v>28238.57</v>
      </c>
      <c r="C998" s="212">
        <v>51</v>
      </c>
      <c r="D998" s="212">
        <v>2800</v>
      </c>
      <c r="E998" s="353">
        <v>1397.7939104128009</v>
      </c>
      <c r="F998" s="212">
        <v>19</v>
      </c>
      <c r="G998" s="212" t="s">
        <v>469</v>
      </c>
      <c r="H998" s="354">
        <v>28062.294094403653</v>
      </c>
      <c r="J998" s="218"/>
      <c r="K998" s="212"/>
      <c r="L998" s="212"/>
      <c r="M998" s="212"/>
      <c r="N998" s="212"/>
      <c r="O998" s="212"/>
      <c r="P998" s="212"/>
      <c r="Q998" s="212"/>
      <c r="R998" s="212"/>
      <c r="S998" s="212"/>
      <c r="T998" s="212"/>
      <c r="U998" s="212"/>
      <c r="V998" s="212"/>
      <c r="W998" s="212"/>
      <c r="X998" s="212"/>
      <c r="Y998" s="212"/>
      <c r="Z998" s="212"/>
      <c r="AA998" s="218"/>
      <c r="AB998" s="212"/>
      <c r="AC998" s="212"/>
      <c r="AD998" s="212"/>
      <c r="AE998" s="212"/>
      <c r="AF998" s="216"/>
    </row>
    <row r="999" spans="2:32" x14ac:dyDescent="0.3">
      <c r="B999" s="352">
        <v>11244.4</v>
      </c>
      <c r="C999" s="212">
        <v>24</v>
      </c>
      <c r="D999" s="212">
        <v>2800</v>
      </c>
      <c r="E999" s="353">
        <v>305.93761973041268</v>
      </c>
      <c r="F999" s="212">
        <v>50</v>
      </c>
      <c r="G999" s="212" t="s">
        <v>461</v>
      </c>
      <c r="H999" s="354">
        <v>10427.505754859547</v>
      </c>
      <c r="J999" s="218"/>
      <c r="K999" s="212"/>
      <c r="L999" s="212"/>
      <c r="M999" s="212"/>
      <c r="N999" s="212"/>
      <c r="O999" s="212"/>
      <c r="P999" s="212"/>
      <c r="Q999" s="212"/>
      <c r="R999" s="212"/>
      <c r="S999" s="212"/>
      <c r="T999" s="212"/>
      <c r="U999" s="212"/>
      <c r="V999" s="212"/>
      <c r="W999" s="212"/>
      <c r="X999" s="212"/>
      <c r="Y999" s="212"/>
      <c r="Z999" s="212"/>
      <c r="AA999" s="218"/>
      <c r="AB999" s="212"/>
      <c r="AC999" s="212"/>
      <c r="AD999" s="212"/>
      <c r="AE999" s="212"/>
      <c r="AF999" s="216"/>
    </row>
    <row r="1000" spans="2:32" x14ac:dyDescent="0.3">
      <c r="B1000" s="352">
        <v>7615.98</v>
      </c>
      <c r="C1000" s="212">
        <v>36</v>
      </c>
      <c r="D1000" s="212">
        <v>1400</v>
      </c>
      <c r="E1000" s="353">
        <v>125.97562448197102</v>
      </c>
      <c r="F1000" s="212">
        <v>44</v>
      </c>
      <c r="G1000" s="212" t="s">
        <v>461</v>
      </c>
      <c r="H1000" s="354">
        <v>6583.9366938203621</v>
      </c>
      <c r="J1000" s="218"/>
      <c r="K1000" s="212"/>
      <c r="L1000" s="212"/>
      <c r="M1000" s="212"/>
      <c r="N1000" s="212"/>
      <c r="O1000" s="212"/>
      <c r="P1000" s="212"/>
      <c r="Q1000" s="212"/>
      <c r="R1000" s="212"/>
      <c r="S1000" s="212"/>
      <c r="T1000" s="212"/>
      <c r="U1000" s="212"/>
      <c r="V1000" s="212"/>
      <c r="W1000" s="212"/>
      <c r="X1000" s="212"/>
      <c r="Y1000" s="212"/>
      <c r="Z1000" s="212"/>
      <c r="AA1000" s="218"/>
      <c r="AB1000" s="212"/>
      <c r="AC1000" s="212"/>
      <c r="AD1000" s="212"/>
      <c r="AE1000" s="212"/>
      <c r="AF1000" s="216"/>
    </row>
    <row r="1001" spans="2:32" x14ac:dyDescent="0.3">
      <c r="B1001" s="352">
        <v>3571.72</v>
      </c>
      <c r="C1001" s="212">
        <v>30</v>
      </c>
      <c r="D1001" s="212">
        <v>1050</v>
      </c>
      <c r="E1001" s="353">
        <v>72.105300507740509</v>
      </c>
      <c r="F1001" s="212">
        <v>45</v>
      </c>
      <c r="G1001" s="212" t="s">
        <v>461</v>
      </c>
      <c r="H1001" s="354">
        <v>2475.2061965629673</v>
      </c>
      <c r="J1001" s="218"/>
      <c r="K1001" s="212"/>
      <c r="L1001" s="212"/>
      <c r="M1001" s="212"/>
      <c r="N1001" s="212"/>
      <c r="O1001" s="212"/>
      <c r="P1001" s="212"/>
      <c r="Q1001" s="212"/>
      <c r="R1001" s="212"/>
      <c r="S1001" s="212"/>
      <c r="T1001" s="212"/>
      <c r="U1001" s="212"/>
      <c r="V1001" s="212"/>
      <c r="W1001" s="212"/>
      <c r="X1001" s="212"/>
      <c r="Y1001" s="212"/>
      <c r="Z1001" s="212"/>
      <c r="AA1001" s="218"/>
      <c r="AB1001" s="212"/>
      <c r="AC1001" s="212"/>
      <c r="AD1001" s="212"/>
      <c r="AE1001" s="212"/>
      <c r="AF1001" s="216"/>
    </row>
    <row r="1002" spans="2:32" x14ac:dyDescent="0.3">
      <c r="B1002" s="352">
        <v>3043.15</v>
      </c>
      <c r="C1002" s="212">
        <v>29</v>
      </c>
      <c r="D1002" s="212">
        <v>1050</v>
      </c>
      <c r="E1002" s="353">
        <v>70.329368748968903</v>
      </c>
      <c r="F1002" s="212">
        <v>36</v>
      </c>
      <c r="G1002" s="212" t="s">
        <v>461</v>
      </c>
      <c r="H1002" s="354">
        <v>2067.5140942515191</v>
      </c>
      <c r="J1002" s="218"/>
      <c r="K1002" s="212"/>
      <c r="L1002" s="212"/>
      <c r="M1002" s="212"/>
      <c r="N1002" s="212"/>
      <c r="O1002" s="212"/>
      <c r="P1002" s="212"/>
      <c r="Q1002" s="212"/>
      <c r="R1002" s="212"/>
      <c r="S1002" s="212"/>
      <c r="T1002" s="212"/>
      <c r="U1002" s="212"/>
      <c r="V1002" s="212"/>
      <c r="W1002" s="212"/>
      <c r="X1002" s="212"/>
      <c r="Y1002" s="212"/>
      <c r="Z1002" s="212"/>
      <c r="AA1002" s="218"/>
      <c r="AB1002" s="212"/>
      <c r="AC1002" s="212"/>
      <c r="AD1002" s="212"/>
      <c r="AE1002" s="212"/>
      <c r="AF1002" s="216"/>
    </row>
    <row r="1003" spans="2:32" x14ac:dyDescent="0.3">
      <c r="B1003" s="352">
        <v>3660.25</v>
      </c>
      <c r="C1003" s="212">
        <v>46</v>
      </c>
      <c r="D1003" s="212">
        <v>175</v>
      </c>
      <c r="E1003" s="353">
        <v>70.027910112401912</v>
      </c>
      <c r="F1003" s="212">
        <v>34</v>
      </c>
      <c r="G1003" s="212" t="s">
        <v>469</v>
      </c>
      <c r="H1003" s="354">
        <v>3509.7822501752412</v>
      </c>
      <c r="J1003" s="218"/>
      <c r="K1003" s="212"/>
      <c r="L1003" s="212"/>
      <c r="M1003" s="212"/>
      <c r="N1003" s="212"/>
      <c r="O1003" s="212"/>
      <c r="P1003" s="212"/>
      <c r="Q1003" s="212"/>
      <c r="R1003" s="212"/>
      <c r="S1003" s="212"/>
      <c r="T1003" s="212"/>
      <c r="U1003" s="212"/>
      <c r="V1003" s="212"/>
      <c r="W1003" s="212"/>
      <c r="X1003" s="212"/>
      <c r="Y1003" s="212"/>
      <c r="Z1003" s="212"/>
      <c r="AA1003" s="218"/>
      <c r="AB1003" s="212"/>
      <c r="AC1003" s="212"/>
      <c r="AD1003" s="212"/>
      <c r="AE1003" s="212"/>
      <c r="AF1003" s="216"/>
    </row>
    <row r="1004" spans="2:32" x14ac:dyDescent="0.3">
      <c r="B1004" s="352">
        <v>2228.54</v>
      </c>
      <c r="C1004" s="212">
        <v>27</v>
      </c>
      <c r="D1004" s="212">
        <v>1050</v>
      </c>
      <c r="E1004" s="353">
        <v>114.22475875372713</v>
      </c>
      <c r="F1004" s="212">
        <v>48</v>
      </c>
      <c r="G1004" s="212" t="s">
        <v>469</v>
      </c>
      <c r="H1004" s="354">
        <v>1631.257213115329</v>
      </c>
      <c r="J1004" s="218"/>
      <c r="K1004" s="212"/>
      <c r="L1004" s="212"/>
      <c r="M1004" s="212"/>
      <c r="N1004" s="212"/>
      <c r="O1004" s="212"/>
      <c r="P1004" s="212"/>
      <c r="Q1004" s="212"/>
      <c r="R1004" s="212"/>
      <c r="S1004" s="212"/>
      <c r="T1004" s="212"/>
      <c r="U1004" s="212"/>
      <c r="V1004" s="212"/>
      <c r="W1004" s="212"/>
      <c r="X1004" s="212"/>
      <c r="Y1004" s="212"/>
      <c r="Z1004" s="212"/>
      <c r="AA1004" s="218"/>
      <c r="AB1004" s="212"/>
      <c r="AC1004" s="212"/>
      <c r="AD1004" s="212"/>
      <c r="AE1004" s="212"/>
      <c r="AF1004" s="216"/>
    </row>
    <row r="1005" spans="2:32" x14ac:dyDescent="0.3">
      <c r="B1005" s="352">
        <v>1549.1</v>
      </c>
      <c r="C1005" s="212">
        <v>23</v>
      </c>
      <c r="D1005" s="212">
        <v>1050</v>
      </c>
      <c r="E1005" s="353">
        <v>108.82662563519827</v>
      </c>
      <c r="F1005" s="212">
        <v>37</v>
      </c>
      <c r="G1005" s="212" t="s">
        <v>461</v>
      </c>
      <c r="H1005" s="354">
        <v>889.13061442008097</v>
      </c>
      <c r="J1005" s="218"/>
      <c r="K1005" s="212"/>
      <c r="L1005" s="212"/>
      <c r="M1005" s="212"/>
      <c r="N1005" s="212"/>
      <c r="O1005" s="212"/>
      <c r="P1005" s="212"/>
      <c r="Q1005" s="212"/>
      <c r="R1005" s="212"/>
      <c r="S1005" s="212"/>
      <c r="T1005" s="212"/>
      <c r="U1005" s="212"/>
      <c r="V1005" s="212"/>
      <c r="W1005" s="212"/>
      <c r="X1005" s="212"/>
      <c r="Y1005" s="212"/>
      <c r="Z1005" s="212"/>
      <c r="AA1005" s="218"/>
      <c r="AB1005" s="212"/>
      <c r="AC1005" s="212"/>
      <c r="AD1005" s="212"/>
      <c r="AE1005" s="212"/>
      <c r="AF1005" s="216"/>
    </row>
    <row r="1006" spans="2:32" x14ac:dyDescent="0.3">
      <c r="B1006" s="352">
        <v>7074.9</v>
      </c>
      <c r="C1006" s="212">
        <v>27</v>
      </c>
      <c r="D1006" s="212">
        <v>2800</v>
      </c>
      <c r="E1006" s="353">
        <v>181.86201606226317</v>
      </c>
      <c r="F1006" s="212">
        <v>38</v>
      </c>
      <c r="G1006" s="212" t="s">
        <v>461</v>
      </c>
      <c r="H1006" s="354">
        <v>6022.4742335891988</v>
      </c>
      <c r="J1006" s="218"/>
      <c r="K1006" s="212"/>
      <c r="L1006" s="212"/>
      <c r="M1006" s="212"/>
      <c r="N1006" s="212"/>
      <c r="O1006" s="212"/>
      <c r="P1006" s="212"/>
      <c r="Q1006" s="212"/>
      <c r="R1006" s="212"/>
      <c r="S1006" s="212"/>
      <c r="T1006" s="212"/>
      <c r="U1006" s="212"/>
      <c r="V1006" s="212"/>
      <c r="W1006" s="212"/>
      <c r="X1006" s="212"/>
      <c r="Y1006" s="212"/>
      <c r="Z1006" s="212"/>
      <c r="AA1006" s="218"/>
      <c r="AB1006" s="212"/>
      <c r="AC1006" s="212"/>
      <c r="AD1006" s="212"/>
      <c r="AE1006" s="212"/>
      <c r="AF1006" s="216"/>
    </row>
    <row r="1007" spans="2:32" x14ac:dyDescent="0.3">
      <c r="B1007" s="352">
        <v>7899.02</v>
      </c>
      <c r="C1007" s="212">
        <v>43</v>
      </c>
      <c r="D1007" s="212">
        <v>1050</v>
      </c>
      <c r="E1007" s="353">
        <v>183.23645473319311</v>
      </c>
      <c r="F1007" s="212">
        <v>22</v>
      </c>
      <c r="G1007" s="212" t="s">
        <v>461</v>
      </c>
      <c r="H1007" s="354">
        <v>7076.8389786622229</v>
      </c>
      <c r="J1007" s="218"/>
      <c r="K1007" s="212"/>
      <c r="L1007" s="212"/>
      <c r="M1007" s="212"/>
      <c r="N1007" s="212"/>
      <c r="O1007" s="212"/>
      <c r="P1007" s="212"/>
      <c r="Q1007" s="212"/>
      <c r="R1007" s="212"/>
      <c r="S1007" s="212"/>
      <c r="T1007" s="212"/>
      <c r="U1007" s="212"/>
      <c r="V1007" s="212"/>
      <c r="W1007" s="212"/>
      <c r="X1007" s="212"/>
      <c r="Y1007" s="212"/>
      <c r="Z1007" s="212"/>
      <c r="AA1007" s="218"/>
      <c r="AB1007" s="212"/>
      <c r="AC1007" s="212"/>
      <c r="AD1007" s="212"/>
      <c r="AE1007" s="212"/>
      <c r="AF1007" s="216"/>
    </row>
    <row r="1008" spans="2:32" x14ac:dyDescent="0.3">
      <c r="B1008" s="352">
        <v>5043.42</v>
      </c>
      <c r="C1008" s="212">
        <v>30</v>
      </c>
      <c r="D1008" s="212">
        <v>1050</v>
      </c>
      <c r="E1008" s="353">
        <v>68.198116736385131</v>
      </c>
      <c r="F1008" s="212">
        <v>45</v>
      </c>
      <c r="G1008" s="212" t="s">
        <v>461</v>
      </c>
      <c r="H1008" s="354">
        <v>3885.390603031185</v>
      </c>
      <c r="J1008" s="218"/>
      <c r="K1008" s="212"/>
      <c r="L1008" s="212"/>
      <c r="M1008" s="212"/>
      <c r="N1008" s="212"/>
      <c r="O1008" s="212"/>
      <c r="P1008" s="212"/>
      <c r="Q1008" s="212"/>
      <c r="R1008" s="212"/>
      <c r="S1008" s="212"/>
      <c r="T1008" s="212"/>
      <c r="U1008" s="212"/>
      <c r="V1008" s="212"/>
      <c r="W1008" s="212"/>
      <c r="X1008" s="212"/>
      <c r="Y1008" s="212"/>
      <c r="Z1008" s="212"/>
      <c r="AA1008" s="218"/>
      <c r="AB1008" s="212"/>
      <c r="AC1008" s="212"/>
      <c r="AD1008" s="212"/>
      <c r="AE1008" s="212"/>
      <c r="AF1008" s="216"/>
    </row>
    <row r="1009" spans="2:32" x14ac:dyDescent="0.3">
      <c r="B1009" s="352">
        <v>15753.84</v>
      </c>
      <c r="C1009" s="212">
        <v>41</v>
      </c>
      <c r="D1009" s="212">
        <v>1925</v>
      </c>
      <c r="E1009" s="353">
        <v>278.63589022075348</v>
      </c>
      <c r="F1009" s="212">
        <v>34</v>
      </c>
      <c r="G1009" s="212" t="s">
        <v>469</v>
      </c>
      <c r="H1009" s="354">
        <v>15348.318033458472</v>
      </c>
      <c r="J1009" s="218"/>
      <c r="K1009" s="212"/>
      <c r="L1009" s="212"/>
      <c r="M1009" s="212"/>
      <c r="N1009" s="212"/>
      <c r="O1009" s="212"/>
      <c r="P1009" s="212"/>
      <c r="Q1009" s="212"/>
      <c r="R1009" s="212"/>
      <c r="S1009" s="212"/>
      <c r="T1009" s="212"/>
      <c r="U1009" s="212"/>
      <c r="V1009" s="212"/>
      <c r="W1009" s="212"/>
      <c r="X1009" s="212"/>
      <c r="Y1009" s="212"/>
      <c r="Z1009" s="212"/>
      <c r="AA1009" s="218"/>
      <c r="AB1009" s="212"/>
      <c r="AC1009" s="212"/>
      <c r="AD1009" s="212"/>
      <c r="AE1009" s="212"/>
      <c r="AF1009" s="216"/>
    </row>
    <row r="1010" spans="2:32" x14ac:dyDescent="0.3">
      <c r="B1010" s="352">
        <v>7640.35</v>
      </c>
      <c r="C1010" s="212">
        <v>29</v>
      </c>
      <c r="D1010" s="212">
        <v>2800</v>
      </c>
      <c r="E1010" s="353">
        <v>214.48909840598819</v>
      </c>
      <c r="F1010" s="212">
        <v>31</v>
      </c>
      <c r="G1010" s="212" t="s">
        <v>469</v>
      </c>
      <c r="H1010" s="354">
        <v>7073.4989109892331</v>
      </c>
      <c r="J1010" s="218"/>
      <c r="K1010" s="212"/>
      <c r="L1010" s="212"/>
      <c r="M1010" s="212"/>
      <c r="N1010" s="212"/>
      <c r="O1010" s="212"/>
      <c r="P1010" s="212"/>
      <c r="Q1010" s="212"/>
      <c r="R1010" s="212"/>
      <c r="S1010" s="212"/>
      <c r="T1010" s="212"/>
      <c r="U1010" s="212"/>
      <c r="V1010" s="212"/>
      <c r="W1010" s="212"/>
      <c r="X1010" s="212"/>
      <c r="Y1010" s="212"/>
      <c r="Z1010" s="212"/>
      <c r="AA1010" s="218"/>
      <c r="AB1010" s="212"/>
      <c r="AC1010" s="212"/>
      <c r="AD1010" s="212"/>
      <c r="AE1010" s="212"/>
      <c r="AF1010" s="216"/>
    </row>
    <row r="1011" spans="2:32" x14ac:dyDescent="0.3">
      <c r="B1011" s="352">
        <v>2547.4499999999998</v>
      </c>
      <c r="C1011" s="212">
        <v>25</v>
      </c>
      <c r="D1011" s="212">
        <v>1050</v>
      </c>
      <c r="E1011" s="353">
        <v>66.777509877745302</v>
      </c>
      <c r="F1011" s="212">
        <v>46</v>
      </c>
      <c r="G1011" s="212" t="s">
        <v>469</v>
      </c>
      <c r="H1011" s="354">
        <v>1661.4001693674495</v>
      </c>
      <c r="J1011" s="218"/>
      <c r="K1011" s="212"/>
      <c r="L1011" s="212"/>
      <c r="M1011" s="212"/>
      <c r="N1011" s="212"/>
      <c r="O1011" s="212"/>
      <c r="P1011" s="212"/>
      <c r="Q1011" s="212"/>
      <c r="R1011" s="212"/>
      <c r="S1011" s="212"/>
      <c r="T1011" s="212"/>
      <c r="U1011" s="212"/>
      <c r="V1011" s="212"/>
      <c r="W1011" s="212"/>
      <c r="X1011" s="212"/>
      <c r="Y1011" s="212"/>
      <c r="Z1011" s="212"/>
      <c r="AA1011" s="218"/>
      <c r="AB1011" s="212"/>
      <c r="AC1011" s="212"/>
      <c r="AD1011" s="212"/>
      <c r="AE1011" s="212"/>
      <c r="AF1011" s="216"/>
    </row>
    <row r="1012" spans="2:32" x14ac:dyDescent="0.3">
      <c r="B1012" s="352">
        <v>9788.5300000000007</v>
      </c>
      <c r="C1012" s="212">
        <v>32</v>
      </c>
      <c r="D1012" s="212">
        <v>1050</v>
      </c>
      <c r="E1012" s="353">
        <v>200.85147682479575</v>
      </c>
      <c r="F1012" s="212">
        <v>38</v>
      </c>
      <c r="G1012" s="212" t="s">
        <v>461</v>
      </c>
      <c r="H1012" s="354">
        <v>9165.8785870396059</v>
      </c>
      <c r="J1012" s="218"/>
      <c r="K1012" s="212"/>
      <c r="L1012" s="212"/>
      <c r="M1012" s="212"/>
      <c r="N1012" s="212"/>
      <c r="O1012" s="212"/>
      <c r="P1012" s="212"/>
      <c r="Q1012" s="212"/>
      <c r="R1012" s="212"/>
      <c r="S1012" s="212"/>
      <c r="T1012" s="212"/>
      <c r="U1012" s="212"/>
      <c r="V1012" s="212"/>
      <c r="W1012" s="212"/>
      <c r="X1012" s="212"/>
      <c r="Y1012" s="212"/>
      <c r="Z1012" s="212"/>
      <c r="AA1012" s="218"/>
      <c r="AB1012" s="212"/>
      <c r="AC1012" s="212"/>
      <c r="AD1012" s="212"/>
      <c r="AE1012" s="212"/>
      <c r="AF1012" s="216"/>
    </row>
    <row r="1013" spans="2:32" x14ac:dyDescent="0.3">
      <c r="B1013" s="352">
        <v>5654.17</v>
      </c>
      <c r="C1013" s="212">
        <v>28</v>
      </c>
      <c r="D1013" s="212">
        <v>2800</v>
      </c>
      <c r="E1013" s="353">
        <v>478.84614011879808</v>
      </c>
      <c r="F1013" s="212">
        <v>47</v>
      </c>
      <c r="G1013" s="212" t="s">
        <v>461</v>
      </c>
      <c r="H1013" s="354">
        <v>5030.2578458368698</v>
      </c>
      <c r="J1013" s="218"/>
      <c r="K1013" s="212"/>
      <c r="L1013" s="212"/>
      <c r="M1013" s="212"/>
      <c r="N1013" s="212"/>
      <c r="O1013" s="212"/>
      <c r="P1013" s="212"/>
      <c r="Q1013" s="212"/>
      <c r="R1013" s="212"/>
      <c r="S1013" s="212"/>
      <c r="T1013" s="212"/>
      <c r="U1013" s="212"/>
      <c r="V1013" s="212"/>
      <c r="W1013" s="212"/>
      <c r="X1013" s="212"/>
      <c r="Y1013" s="212"/>
      <c r="Z1013" s="212"/>
      <c r="AA1013" s="218"/>
      <c r="AB1013" s="212"/>
      <c r="AC1013" s="212"/>
      <c r="AD1013" s="212"/>
      <c r="AE1013" s="212"/>
      <c r="AF1013" s="216"/>
    </row>
    <row r="1014" spans="2:32" x14ac:dyDescent="0.3">
      <c r="B1014" s="352">
        <v>8218.93</v>
      </c>
      <c r="C1014" s="212">
        <v>28</v>
      </c>
      <c r="D1014" s="212">
        <v>2800</v>
      </c>
      <c r="E1014" s="353">
        <v>184.70351415651069</v>
      </c>
      <c r="F1014" s="212">
        <v>47</v>
      </c>
      <c r="G1014" s="212" t="s">
        <v>461</v>
      </c>
      <c r="H1014" s="354">
        <v>7080.2116589083435</v>
      </c>
      <c r="J1014" s="218"/>
      <c r="K1014" s="212"/>
      <c r="L1014" s="212"/>
      <c r="M1014" s="212"/>
      <c r="N1014" s="212"/>
      <c r="O1014" s="212"/>
      <c r="P1014" s="212"/>
      <c r="Q1014" s="212"/>
      <c r="R1014" s="212"/>
      <c r="S1014" s="212"/>
      <c r="T1014" s="212"/>
      <c r="U1014" s="212"/>
      <c r="V1014" s="212"/>
      <c r="W1014" s="212"/>
      <c r="X1014" s="212"/>
      <c r="Y1014" s="212"/>
      <c r="Z1014" s="212"/>
      <c r="AA1014" s="218"/>
      <c r="AB1014" s="212"/>
      <c r="AC1014" s="212"/>
      <c r="AD1014" s="212"/>
      <c r="AE1014" s="212"/>
      <c r="AF1014" s="216"/>
    </row>
    <row r="1015" spans="2:32" x14ac:dyDescent="0.3">
      <c r="B1015" s="352">
        <v>16830.93</v>
      </c>
      <c r="C1015" s="212">
        <v>34</v>
      </c>
      <c r="D1015" s="212">
        <v>3500</v>
      </c>
      <c r="E1015" s="353">
        <v>280.60508596312252</v>
      </c>
      <c r="F1015" s="212">
        <v>50</v>
      </c>
      <c r="G1015" s="212" t="s">
        <v>461</v>
      </c>
      <c r="H1015" s="354">
        <v>15668.836552847308</v>
      </c>
      <c r="J1015" s="218"/>
      <c r="K1015" s="212"/>
      <c r="L1015" s="212"/>
      <c r="M1015" s="212"/>
      <c r="N1015" s="212"/>
      <c r="O1015" s="212"/>
      <c r="P1015" s="212"/>
      <c r="Q1015" s="212"/>
      <c r="R1015" s="212"/>
      <c r="S1015" s="212"/>
      <c r="T1015" s="212"/>
      <c r="U1015" s="212"/>
      <c r="V1015" s="212"/>
      <c r="W1015" s="212"/>
      <c r="X1015" s="212"/>
      <c r="Y1015" s="212"/>
      <c r="Z1015" s="212"/>
      <c r="AA1015" s="218"/>
      <c r="AB1015" s="212"/>
      <c r="AC1015" s="212"/>
      <c r="AD1015" s="212"/>
      <c r="AE1015" s="212"/>
      <c r="AF1015" s="216"/>
    </row>
    <row r="1016" spans="2:32" x14ac:dyDescent="0.3">
      <c r="B1016" s="352">
        <v>13372.42</v>
      </c>
      <c r="C1016" s="212">
        <v>34</v>
      </c>
      <c r="D1016" s="212">
        <v>2800</v>
      </c>
      <c r="E1016" s="353">
        <v>246.9314070571524</v>
      </c>
      <c r="F1016" s="212">
        <v>39</v>
      </c>
      <c r="G1016" s="212" t="s">
        <v>461</v>
      </c>
      <c r="H1016" s="354">
        <v>12355.797137057749</v>
      </c>
      <c r="J1016" s="218"/>
      <c r="K1016" s="212"/>
      <c r="L1016" s="212"/>
      <c r="M1016" s="212"/>
      <c r="N1016" s="212"/>
      <c r="O1016" s="212"/>
      <c r="P1016" s="212"/>
      <c r="Q1016" s="212"/>
      <c r="R1016" s="212"/>
      <c r="S1016" s="212"/>
      <c r="T1016" s="212"/>
      <c r="U1016" s="212"/>
      <c r="V1016" s="212"/>
      <c r="W1016" s="212"/>
      <c r="X1016" s="212"/>
      <c r="Y1016" s="212"/>
      <c r="Z1016" s="212"/>
      <c r="AA1016" s="218"/>
      <c r="AB1016" s="212"/>
      <c r="AC1016" s="212"/>
      <c r="AD1016" s="212"/>
      <c r="AE1016" s="212"/>
      <c r="AF1016" s="216"/>
    </row>
    <row r="1017" spans="2:32" x14ac:dyDescent="0.3">
      <c r="B1017" s="352">
        <v>44411.83</v>
      </c>
      <c r="C1017" s="212">
        <v>34</v>
      </c>
      <c r="D1017" s="212">
        <v>5273.8</v>
      </c>
      <c r="E1017" s="353">
        <v>880.00862993720818</v>
      </c>
      <c r="F1017" s="212">
        <v>50</v>
      </c>
      <c r="G1017" s="212" t="s">
        <v>469</v>
      </c>
      <c r="H1017" s="354">
        <v>43881.391441177046</v>
      </c>
      <c r="J1017" s="218"/>
      <c r="K1017" s="212"/>
      <c r="L1017" s="212"/>
      <c r="M1017" s="212"/>
      <c r="N1017" s="212"/>
      <c r="O1017" s="212"/>
      <c r="P1017" s="212"/>
      <c r="Q1017" s="212"/>
      <c r="R1017" s="212"/>
      <c r="S1017" s="212"/>
      <c r="T1017" s="212"/>
      <c r="U1017" s="212"/>
      <c r="V1017" s="212"/>
      <c r="W1017" s="212"/>
      <c r="X1017" s="212"/>
      <c r="Y1017" s="212"/>
      <c r="Z1017" s="212"/>
      <c r="AA1017" s="218"/>
      <c r="AB1017" s="212"/>
      <c r="AC1017" s="212"/>
      <c r="AD1017" s="212"/>
      <c r="AE1017" s="212"/>
      <c r="AF1017" s="216"/>
    </row>
    <row r="1018" spans="2:32" x14ac:dyDescent="0.3">
      <c r="B1018" s="352">
        <v>7168.94</v>
      </c>
      <c r="C1018" s="212">
        <v>24</v>
      </c>
      <c r="D1018" s="212">
        <v>2800</v>
      </c>
      <c r="E1018" s="353">
        <v>193.79626876947799</v>
      </c>
      <c r="F1018" s="212">
        <v>50</v>
      </c>
      <c r="G1018" s="212" t="s">
        <v>461</v>
      </c>
      <c r="H1018" s="354">
        <v>6052.9155593579026</v>
      </c>
      <c r="J1018" s="218"/>
      <c r="K1018" s="212"/>
      <c r="L1018" s="212"/>
      <c r="M1018" s="212"/>
      <c r="N1018" s="212"/>
      <c r="O1018" s="212"/>
      <c r="P1018" s="212"/>
      <c r="Q1018" s="212"/>
      <c r="R1018" s="212"/>
      <c r="S1018" s="212"/>
      <c r="T1018" s="212"/>
      <c r="U1018" s="212"/>
      <c r="V1018" s="212"/>
      <c r="W1018" s="212"/>
      <c r="X1018" s="212"/>
      <c r="Y1018" s="212"/>
      <c r="Z1018" s="212"/>
      <c r="AA1018" s="218"/>
      <c r="AB1018" s="212"/>
      <c r="AC1018" s="212"/>
      <c r="AD1018" s="212"/>
      <c r="AE1018" s="212"/>
      <c r="AF1018" s="216"/>
    </row>
    <row r="1019" spans="2:32" x14ac:dyDescent="0.3">
      <c r="B1019" s="352">
        <v>47812.18</v>
      </c>
      <c r="C1019" s="212">
        <v>36</v>
      </c>
      <c r="D1019" s="212">
        <v>6300</v>
      </c>
      <c r="E1019" s="353">
        <v>907.7652212556585</v>
      </c>
      <c r="F1019" s="212">
        <v>34</v>
      </c>
      <c r="G1019" s="212" t="s">
        <v>461</v>
      </c>
      <c r="H1019" s="354">
        <v>46948.327416278138</v>
      </c>
      <c r="J1019" s="218"/>
      <c r="K1019" s="212"/>
      <c r="L1019" s="212"/>
      <c r="M1019" s="212"/>
      <c r="N1019" s="212"/>
      <c r="O1019" s="212"/>
      <c r="P1019" s="212"/>
      <c r="Q1019" s="212"/>
      <c r="R1019" s="212"/>
      <c r="S1019" s="212"/>
      <c r="T1019" s="212"/>
      <c r="U1019" s="212"/>
      <c r="V1019" s="212"/>
      <c r="W1019" s="212"/>
      <c r="X1019" s="212"/>
      <c r="Y1019" s="212"/>
      <c r="Z1019" s="212"/>
      <c r="AA1019" s="218"/>
      <c r="AB1019" s="212"/>
      <c r="AC1019" s="212"/>
      <c r="AD1019" s="212"/>
      <c r="AE1019" s="212"/>
      <c r="AF1019" s="216"/>
    </row>
    <row r="1020" spans="2:32" x14ac:dyDescent="0.3">
      <c r="B1020" s="352">
        <v>29535.81</v>
      </c>
      <c r="C1020" s="212">
        <v>44</v>
      </c>
      <c r="D1020" s="212">
        <v>2585.2784999999999</v>
      </c>
      <c r="E1020" s="353">
        <v>499.25232455278655</v>
      </c>
      <c r="F1020" s="212">
        <v>41</v>
      </c>
      <c r="G1020" s="212" t="s">
        <v>461</v>
      </c>
      <c r="H1020" s="354">
        <v>28642.147166014656</v>
      </c>
      <c r="J1020" s="218"/>
      <c r="K1020" s="212"/>
      <c r="L1020" s="212"/>
      <c r="M1020" s="212"/>
      <c r="N1020" s="212"/>
      <c r="O1020" s="212"/>
      <c r="P1020" s="212"/>
      <c r="Q1020" s="212"/>
      <c r="R1020" s="212"/>
      <c r="S1020" s="212"/>
      <c r="T1020" s="212"/>
      <c r="U1020" s="212"/>
      <c r="V1020" s="212"/>
      <c r="W1020" s="212"/>
      <c r="X1020" s="212"/>
      <c r="Y1020" s="212"/>
      <c r="Z1020" s="212"/>
      <c r="AA1020" s="218"/>
      <c r="AB1020" s="212"/>
      <c r="AC1020" s="212"/>
      <c r="AD1020" s="212"/>
      <c r="AE1020" s="212"/>
      <c r="AF1020" s="216"/>
    </row>
    <row r="1021" spans="2:32" x14ac:dyDescent="0.3">
      <c r="B1021" s="352">
        <v>2554.15</v>
      </c>
      <c r="C1021" s="212">
        <v>25</v>
      </c>
      <c r="D1021" s="212">
        <v>1050</v>
      </c>
      <c r="E1021" s="353">
        <v>66.777509877745302</v>
      </c>
      <c r="F1021" s="212">
        <v>45</v>
      </c>
      <c r="G1021" s="212" t="s">
        <v>469</v>
      </c>
      <c r="H1021" s="354">
        <v>1657.1210342216586</v>
      </c>
      <c r="J1021" s="218"/>
      <c r="K1021" s="212"/>
      <c r="L1021" s="212"/>
      <c r="M1021" s="212"/>
      <c r="N1021" s="212"/>
      <c r="O1021" s="212"/>
      <c r="P1021" s="212"/>
      <c r="Q1021" s="212"/>
      <c r="R1021" s="212"/>
      <c r="S1021" s="212"/>
      <c r="T1021" s="212"/>
      <c r="U1021" s="212"/>
      <c r="V1021" s="212"/>
      <c r="W1021" s="212"/>
      <c r="X1021" s="212"/>
      <c r="Y1021" s="212"/>
      <c r="Z1021" s="212"/>
      <c r="AA1021" s="218"/>
      <c r="AB1021" s="212"/>
      <c r="AC1021" s="212"/>
      <c r="AD1021" s="212"/>
      <c r="AE1021" s="212"/>
      <c r="AF1021" s="216"/>
    </row>
    <row r="1022" spans="2:32" x14ac:dyDescent="0.3">
      <c r="B1022" s="352">
        <v>8905.59</v>
      </c>
      <c r="C1022" s="212">
        <v>31</v>
      </c>
      <c r="D1022" s="212">
        <v>2800</v>
      </c>
      <c r="E1022" s="353">
        <v>217.75930356694442</v>
      </c>
      <c r="F1022" s="212">
        <v>29</v>
      </c>
      <c r="G1022" s="212" t="s">
        <v>461</v>
      </c>
      <c r="H1022" s="354">
        <v>8031.6274982518771</v>
      </c>
      <c r="J1022" s="218"/>
      <c r="K1022" s="212"/>
      <c r="L1022" s="212"/>
      <c r="M1022" s="212"/>
      <c r="N1022" s="212"/>
      <c r="O1022" s="212"/>
      <c r="P1022" s="212"/>
      <c r="Q1022" s="212"/>
      <c r="R1022" s="212"/>
      <c r="S1022" s="212"/>
      <c r="T1022" s="212"/>
      <c r="U1022" s="212"/>
      <c r="V1022" s="212"/>
      <c r="W1022" s="212"/>
      <c r="X1022" s="212"/>
      <c r="Y1022" s="212"/>
      <c r="Z1022" s="212"/>
      <c r="AA1022" s="218"/>
      <c r="AB1022" s="212"/>
      <c r="AC1022" s="212"/>
      <c r="AD1022" s="212"/>
      <c r="AE1022" s="212"/>
      <c r="AF1022" s="216"/>
    </row>
    <row r="1023" spans="2:32" x14ac:dyDescent="0.3">
      <c r="B1023" s="352">
        <v>9447.8799999999992</v>
      </c>
      <c r="C1023" s="212">
        <v>37</v>
      </c>
      <c r="D1023" s="212">
        <v>1050</v>
      </c>
      <c r="E1023" s="353">
        <v>84.180803020358823</v>
      </c>
      <c r="F1023" s="212">
        <v>48</v>
      </c>
      <c r="G1023" s="212" t="s">
        <v>461</v>
      </c>
      <c r="H1023" s="354">
        <v>8241.4603221763373</v>
      </c>
      <c r="J1023" s="218"/>
      <c r="K1023" s="212"/>
      <c r="L1023" s="212"/>
      <c r="M1023" s="212"/>
      <c r="N1023" s="212"/>
      <c r="O1023" s="212"/>
      <c r="P1023" s="212"/>
      <c r="Q1023" s="212"/>
      <c r="R1023" s="212"/>
      <c r="S1023" s="212"/>
      <c r="T1023" s="212"/>
      <c r="U1023" s="212"/>
      <c r="V1023" s="212"/>
      <c r="W1023" s="212"/>
      <c r="X1023" s="212"/>
      <c r="Y1023" s="212"/>
      <c r="Z1023" s="212"/>
      <c r="AA1023" s="218"/>
      <c r="AB1023" s="212"/>
      <c r="AC1023" s="212"/>
      <c r="AD1023" s="212"/>
      <c r="AE1023" s="212"/>
      <c r="AF1023" s="216"/>
    </row>
    <row r="1024" spans="2:32" x14ac:dyDescent="0.3">
      <c r="B1024" s="352">
        <v>8620.9699999999993</v>
      </c>
      <c r="C1024" s="212">
        <v>41</v>
      </c>
      <c r="D1024" s="212">
        <v>1050</v>
      </c>
      <c r="E1024" s="353">
        <v>151.98321284768372</v>
      </c>
      <c r="F1024" s="212">
        <v>34</v>
      </c>
      <c r="G1024" s="212" t="s">
        <v>469</v>
      </c>
      <c r="H1024" s="354">
        <v>8275.4970824782013</v>
      </c>
      <c r="J1024" s="218"/>
      <c r="K1024" s="212"/>
      <c r="L1024" s="212"/>
      <c r="M1024" s="212"/>
      <c r="N1024" s="212"/>
      <c r="O1024" s="212"/>
      <c r="P1024" s="212"/>
      <c r="Q1024" s="212"/>
      <c r="R1024" s="212"/>
      <c r="S1024" s="212"/>
      <c r="T1024" s="212"/>
      <c r="U1024" s="212"/>
      <c r="V1024" s="212"/>
      <c r="W1024" s="212"/>
      <c r="X1024" s="212"/>
      <c r="Y1024" s="212"/>
      <c r="Z1024" s="212"/>
      <c r="AA1024" s="218"/>
      <c r="AB1024" s="212"/>
      <c r="AC1024" s="212"/>
      <c r="AD1024" s="212"/>
      <c r="AE1024" s="212"/>
      <c r="AF1024" s="216"/>
    </row>
    <row r="1025" spans="2:32" x14ac:dyDescent="0.3">
      <c r="B1025" s="352">
        <v>17024</v>
      </c>
      <c r="C1025" s="212">
        <v>34</v>
      </c>
      <c r="D1025" s="212">
        <v>2167.424</v>
      </c>
      <c r="E1025" s="353">
        <v>332.27353103240188</v>
      </c>
      <c r="F1025" s="212">
        <v>36</v>
      </c>
      <c r="G1025" s="212" t="s">
        <v>461</v>
      </c>
      <c r="H1025" s="354">
        <v>16357.217564444307</v>
      </c>
      <c r="J1025" s="218"/>
      <c r="K1025" s="212"/>
      <c r="L1025" s="212"/>
      <c r="M1025" s="212"/>
      <c r="N1025" s="212"/>
      <c r="O1025" s="212"/>
      <c r="P1025" s="212"/>
      <c r="Q1025" s="212"/>
      <c r="R1025" s="212"/>
      <c r="S1025" s="212"/>
      <c r="T1025" s="212"/>
      <c r="U1025" s="212"/>
      <c r="V1025" s="212"/>
      <c r="W1025" s="212"/>
      <c r="X1025" s="212"/>
      <c r="Y1025" s="212"/>
      <c r="Z1025" s="212"/>
      <c r="AA1025" s="218"/>
      <c r="AB1025" s="212"/>
      <c r="AC1025" s="212"/>
      <c r="AD1025" s="212"/>
      <c r="AE1025" s="212"/>
      <c r="AF1025" s="216"/>
    </row>
    <row r="1026" spans="2:32" x14ac:dyDescent="0.3">
      <c r="B1026" s="352">
        <v>51444.47</v>
      </c>
      <c r="C1026" s="212">
        <v>44</v>
      </c>
      <c r="D1026" s="212">
        <v>2800</v>
      </c>
      <c r="E1026" s="353">
        <v>939.67242230780937</v>
      </c>
      <c r="F1026" s="212">
        <v>36</v>
      </c>
      <c r="G1026" s="212" t="s">
        <v>469</v>
      </c>
      <c r="H1026" s="354">
        <v>51212.017617236241</v>
      </c>
      <c r="J1026" s="218"/>
      <c r="K1026" s="212"/>
      <c r="L1026" s="212"/>
      <c r="M1026" s="212"/>
      <c r="N1026" s="212"/>
      <c r="O1026" s="212"/>
      <c r="P1026" s="212"/>
      <c r="Q1026" s="212"/>
      <c r="R1026" s="212"/>
      <c r="S1026" s="212"/>
      <c r="T1026" s="212"/>
      <c r="U1026" s="212"/>
      <c r="V1026" s="212"/>
      <c r="W1026" s="212"/>
      <c r="X1026" s="212"/>
      <c r="Y1026" s="212"/>
      <c r="Z1026" s="212"/>
      <c r="AA1026" s="218"/>
      <c r="AB1026" s="212"/>
      <c r="AC1026" s="212"/>
      <c r="AD1026" s="212"/>
      <c r="AE1026" s="212"/>
      <c r="AF1026" s="216"/>
    </row>
    <row r="1027" spans="2:32" x14ac:dyDescent="0.3">
      <c r="B1027" s="352">
        <v>7302.5</v>
      </c>
      <c r="C1027" s="212">
        <v>40</v>
      </c>
      <c r="D1027" s="212">
        <v>1050</v>
      </c>
      <c r="E1027" s="353">
        <v>126.80231288784366</v>
      </c>
      <c r="F1027" s="212">
        <v>35</v>
      </c>
      <c r="G1027" s="212" t="s">
        <v>469</v>
      </c>
      <c r="H1027" s="354">
        <v>6909.9156676642378</v>
      </c>
      <c r="J1027" s="218"/>
      <c r="K1027" s="212"/>
      <c r="L1027" s="212"/>
      <c r="M1027" s="212"/>
      <c r="N1027" s="212"/>
      <c r="O1027" s="212"/>
      <c r="P1027" s="212"/>
      <c r="Q1027" s="212"/>
      <c r="R1027" s="212"/>
      <c r="S1027" s="212"/>
      <c r="T1027" s="212"/>
      <c r="U1027" s="212"/>
      <c r="V1027" s="212"/>
      <c r="W1027" s="212"/>
      <c r="X1027" s="212"/>
      <c r="Y1027" s="212"/>
      <c r="Z1027" s="212"/>
      <c r="AA1027" s="218"/>
      <c r="AB1027" s="212"/>
      <c r="AC1027" s="212"/>
      <c r="AD1027" s="212"/>
      <c r="AE1027" s="212"/>
      <c r="AF1027" s="216"/>
    </row>
    <row r="1028" spans="2:32" x14ac:dyDescent="0.3">
      <c r="B1028" s="352">
        <v>11209.83</v>
      </c>
      <c r="C1028" s="212">
        <v>32</v>
      </c>
      <c r="D1028" s="212">
        <v>2800</v>
      </c>
      <c r="E1028" s="353">
        <v>226.09424352010078</v>
      </c>
      <c r="F1028" s="212">
        <v>38</v>
      </c>
      <c r="G1028" s="212" t="s">
        <v>461</v>
      </c>
      <c r="H1028" s="354">
        <v>10214.470613397963</v>
      </c>
      <c r="J1028" s="218"/>
      <c r="K1028" s="212"/>
      <c r="L1028" s="212"/>
      <c r="M1028" s="212"/>
      <c r="N1028" s="212"/>
      <c r="O1028" s="212"/>
      <c r="P1028" s="212"/>
      <c r="Q1028" s="212"/>
      <c r="R1028" s="212"/>
      <c r="S1028" s="212"/>
      <c r="T1028" s="212"/>
      <c r="U1028" s="212"/>
      <c r="V1028" s="212"/>
      <c r="W1028" s="212"/>
      <c r="X1028" s="212"/>
      <c r="Y1028" s="212"/>
      <c r="Z1028" s="212"/>
      <c r="AA1028" s="218"/>
      <c r="AB1028" s="212"/>
      <c r="AC1028" s="212"/>
      <c r="AD1028" s="212"/>
      <c r="AE1028" s="212"/>
      <c r="AF1028" s="216"/>
    </row>
    <row r="1029" spans="2:32" x14ac:dyDescent="0.3">
      <c r="B1029" s="352">
        <v>10469.86</v>
      </c>
      <c r="C1029" s="212">
        <v>47</v>
      </c>
      <c r="D1029" s="212">
        <v>1050</v>
      </c>
      <c r="E1029" s="353">
        <v>254.65348508024542</v>
      </c>
      <c r="F1029" s="212">
        <v>23</v>
      </c>
      <c r="G1029" s="212" t="s">
        <v>461</v>
      </c>
      <c r="H1029" s="354">
        <v>9571.3469286340842</v>
      </c>
      <c r="J1029" s="218"/>
      <c r="K1029" s="212"/>
      <c r="L1029" s="212"/>
      <c r="M1029" s="212"/>
      <c r="N1029" s="212"/>
      <c r="O1029" s="212"/>
      <c r="P1029" s="212"/>
      <c r="Q1029" s="212"/>
      <c r="R1029" s="212"/>
      <c r="S1029" s="212"/>
      <c r="T1029" s="212"/>
      <c r="U1029" s="212"/>
      <c r="V1029" s="212"/>
      <c r="W1029" s="212"/>
      <c r="X1029" s="212"/>
      <c r="Y1029" s="212"/>
      <c r="Z1029" s="212"/>
      <c r="AA1029" s="218"/>
      <c r="AB1029" s="212"/>
      <c r="AC1029" s="212"/>
      <c r="AD1029" s="212"/>
      <c r="AE1029" s="212"/>
      <c r="AF1029" s="216"/>
    </row>
    <row r="1030" spans="2:32" x14ac:dyDescent="0.3">
      <c r="B1030" s="352">
        <v>3037.94</v>
      </c>
      <c r="C1030" s="212">
        <v>30</v>
      </c>
      <c r="D1030" s="212">
        <v>1050</v>
      </c>
      <c r="E1030" s="353">
        <v>72.105300507740509</v>
      </c>
      <c r="F1030" s="212">
        <v>32</v>
      </c>
      <c r="G1030" s="212" t="s">
        <v>461</v>
      </c>
      <c r="H1030" s="354">
        <v>2161.9018718774396</v>
      </c>
      <c r="J1030" s="218"/>
      <c r="K1030" s="212"/>
      <c r="L1030" s="212"/>
      <c r="M1030" s="212"/>
      <c r="N1030" s="212"/>
      <c r="O1030" s="212"/>
      <c r="P1030" s="212"/>
      <c r="Q1030" s="212"/>
      <c r="R1030" s="212"/>
      <c r="S1030" s="212"/>
      <c r="T1030" s="212"/>
      <c r="U1030" s="212"/>
      <c r="V1030" s="212"/>
      <c r="W1030" s="212"/>
      <c r="X1030" s="212"/>
      <c r="Y1030" s="212"/>
      <c r="Z1030" s="212"/>
      <c r="AA1030" s="218"/>
      <c r="AB1030" s="212"/>
      <c r="AC1030" s="212"/>
      <c r="AD1030" s="212"/>
      <c r="AE1030" s="212"/>
      <c r="AF1030" s="216"/>
    </row>
    <row r="1031" spans="2:32" x14ac:dyDescent="0.3">
      <c r="B1031" s="352">
        <v>7880.99</v>
      </c>
      <c r="C1031" s="212">
        <v>28</v>
      </c>
      <c r="D1031" s="212">
        <v>1750</v>
      </c>
      <c r="E1031" s="353">
        <v>227.96802326957962</v>
      </c>
      <c r="F1031" s="212">
        <v>32</v>
      </c>
      <c r="G1031" s="212" t="s">
        <v>461</v>
      </c>
      <c r="H1031" s="354">
        <v>7273.6010236257689</v>
      </c>
      <c r="J1031" s="218"/>
      <c r="K1031" s="212"/>
      <c r="L1031" s="212"/>
      <c r="M1031" s="212"/>
      <c r="N1031" s="212"/>
      <c r="O1031" s="212"/>
      <c r="P1031" s="212"/>
      <c r="Q1031" s="212"/>
      <c r="R1031" s="212"/>
      <c r="S1031" s="212"/>
      <c r="T1031" s="212"/>
      <c r="U1031" s="212"/>
      <c r="V1031" s="212"/>
      <c r="W1031" s="212"/>
      <c r="X1031" s="212"/>
      <c r="Y1031" s="212"/>
      <c r="Z1031" s="212"/>
      <c r="AA1031" s="218"/>
      <c r="AB1031" s="212"/>
      <c r="AC1031" s="212"/>
      <c r="AD1031" s="212"/>
      <c r="AE1031" s="212"/>
      <c r="AF1031" s="216"/>
    </row>
    <row r="1032" spans="2:32" x14ac:dyDescent="0.3">
      <c r="B1032" s="352">
        <v>12872.81</v>
      </c>
      <c r="C1032" s="212">
        <v>34</v>
      </c>
      <c r="D1032" s="212">
        <v>2800</v>
      </c>
      <c r="E1032" s="353">
        <v>246.9314070571524</v>
      </c>
      <c r="F1032" s="212">
        <v>36</v>
      </c>
      <c r="G1032" s="212" t="s">
        <v>469</v>
      </c>
      <c r="H1032" s="354">
        <v>12241.458524777805</v>
      </c>
      <c r="J1032" s="218"/>
      <c r="K1032" s="212"/>
      <c r="L1032" s="212"/>
      <c r="M1032" s="212"/>
      <c r="N1032" s="212"/>
      <c r="O1032" s="212"/>
      <c r="P1032" s="212"/>
      <c r="Q1032" s="212"/>
      <c r="R1032" s="212"/>
      <c r="S1032" s="212"/>
      <c r="T1032" s="212"/>
      <c r="U1032" s="212"/>
      <c r="V1032" s="212"/>
      <c r="W1032" s="212"/>
      <c r="X1032" s="212"/>
      <c r="Y1032" s="212"/>
      <c r="Z1032" s="212"/>
      <c r="AA1032" s="218"/>
      <c r="AB1032" s="212"/>
      <c r="AC1032" s="212"/>
      <c r="AD1032" s="212"/>
      <c r="AE1032" s="212"/>
      <c r="AF1032" s="216"/>
    </row>
    <row r="1033" spans="2:32" x14ac:dyDescent="0.3">
      <c r="B1033" s="352">
        <v>29026.32</v>
      </c>
      <c r="C1033" s="212">
        <v>37</v>
      </c>
      <c r="D1033" s="212">
        <v>2800</v>
      </c>
      <c r="E1033" s="353">
        <v>514.67431249894616</v>
      </c>
      <c r="F1033" s="212">
        <v>38</v>
      </c>
      <c r="G1033" s="212" t="s">
        <v>461</v>
      </c>
      <c r="H1033" s="354">
        <v>28299.053803835333</v>
      </c>
      <c r="J1033" s="218"/>
      <c r="K1033" s="212"/>
      <c r="L1033" s="212"/>
      <c r="M1033" s="212"/>
      <c r="N1033" s="212"/>
      <c r="O1033" s="212"/>
      <c r="P1033" s="212"/>
      <c r="Q1033" s="212"/>
      <c r="R1033" s="212"/>
      <c r="S1033" s="212"/>
      <c r="T1033" s="212"/>
      <c r="U1033" s="212"/>
      <c r="V1033" s="212"/>
      <c r="W1033" s="212"/>
      <c r="X1033" s="212"/>
      <c r="Y1033" s="212"/>
      <c r="Z1033" s="212"/>
      <c r="AA1033" s="218"/>
      <c r="AB1033" s="212"/>
      <c r="AC1033" s="212"/>
      <c r="AD1033" s="212"/>
      <c r="AE1033" s="212"/>
      <c r="AF1033" s="216"/>
    </row>
    <row r="1034" spans="2:32" x14ac:dyDescent="0.3">
      <c r="B1034" s="352">
        <v>11258.81</v>
      </c>
      <c r="C1034" s="212">
        <v>26</v>
      </c>
      <c r="D1034" s="212">
        <v>2800</v>
      </c>
      <c r="E1034" s="353">
        <v>191.71229191837074</v>
      </c>
      <c r="F1034" s="212">
        <v>50</v>
      </c>
      <c r="G1034" s="212" t="s">
        <v>461</v>
      </c>
      <c r="H1034" s="354">
        <v>10100.554014334026</v>
      </c>
      <c r="J1034" s="218"/>
      <c r="K1034" s="212"/>
      <c r="L1034" s="212"/>
      <c r="M1034" s="212"/>
      <c r="N1034" s="212"/>
      <c r="O1034" s="212"/>
      <c r="P1034" s="212"/>
      <c r="Q1034" s="212"/>
      <c r="R1034" s="212"/>
      <c r="S1034" s="212"/>
      <c r="T1034" s="212"/>
      <c r="U1034" s="212"/>
      <c r="V1034" s="212"/>
      <c r="W1034" s="212"/>
      <c r="X1034" s="212"/>
      <c r="Y1034" s="212"/>
      <c r="Z1034" s="212"/>
      <c r="AA1034" s="218"/>
      <c r="AB1034" s="212"/>
      <c r="AC1034" s="212"/>
      <c r="AD1034" s="212"/>
      <c r="AE1034" s="212"/>
      <c r="AF1034" s="216"/>
    </row>
    <row r="1035" spans="2:32" x14ac:dyDescent="0.3">
      <c r="B1035" s="352">
        <v>3603.11</v>
      </c>
      <c r="C1035" s="212">
        <v>30</v>
      </c>
      <c r="D1035" s="212">
        <v>1050</v>
      </c>
      <c r="E1035" s="353">
        <v>72.105300507740509</v>
      </c>
      <c r="F1035" s="212">
        <v>45</v>
      </c>
      <c r="G1035" s="212" t="s">
        <v>461</v>
      </c>
      <c r="H1035" s="354">
        <v>2475.2061965629673</v>
      </c>
      <c r="J1035" s="218"/>
      <c r="K1035" s="212"/>
      <c r="L1035" s="212"/>
      <c r="M1035" s="212"/>
      <c r="N1035" s="212"/>
      <c r="O1035" s="212"/>
      <c r="P1035" s="212"/>
      <c r="Q1035" s="212"/>
      <c r="R1035" s="212"/>
      <c r="S1035" s="212"/>
      <c r="T1035" s="212"/>
      <c r="U1035" s="212"/>
      <c r="V1035" s="212"/>
      <c r="W1035" s="212"/>
      <c r="X1035" s="212"/>
      <c r="Y1035" s="212"/>
      <c r="Z1035" s="212"/>
      <c r="AA1035" s="218"/>
      <c r="AB1035" s="212"/>
      <c r="AC1035" s="212"/>
      <c r="AD1035" s="212"/>
      <c r="AE1035" s="212"/>
      <c r="AF1035" s="216"/>
    </row>
    <row r="1036" spans="2:32" x14ac:dyDescent="0.3">
      <c r="B1036" s="352">
        <v>11341.71</v>
      </c>
      <c r="C1036" s="212">
        <v>45</v>
      </c>
      <c r="D1036" s="212">
        <v>1050</v>
      </c>
      <c r="E1036" s="353">
        <v>225.4267853199014</v>
      </c>
      <c r="F1036" s="212">
        <v>30</v>
      </c>
      <c r="G1036" s="212" t="s">
        <v>461</v>
      </c>
      <c r="H1036" s="354">
        <v>10533.547169810263</v>
      </c>
      <c r="J1036" s="218"/>
      <c r="K1036" s="212"/>
      <c r="L1036" s="212"/>
      <c r="M1036" s="212"/>
      <c r="N1036" s="212"/>
      <c r="O1036" s="212"/>
      <c r="P1036" s="212"/>
      <c r="Q1036" s="212"/>
      <c r="R1036" s="212"/>
      <c r="S1036" s="212"/>
      <c r="T1036" s="212"/>
      <c r="U1036" s="212"/>
      <c r="V1036" s="212"/>
      <c r="W1036" s="212"/>
      <c r="X1036" s="212"/>
      <c r="Y1036" s="212"/>
      <c r="Z1036" s="212"/>
      <c r="AA1036" s="218"/>
      <c r="AB1036" s="212"/>
      <c r="AC1036" s="212"/>
      <c r="AD1036" s="212"/>
      <c r="AE1036" s="212"/>
      <c r="AF1036" s="216"/>
    </row>
    <row r="1037" spans="2:32" x14ac:dyDescent="0.3">
      <c r="B1037" s="352">
        <v>12408.34</v>
      </c>
      <c r="C1037" s="212">
        <v>34</v>
      </c>
      <c r="D1037" s="212">
        <v>2800</v>
      </c>
      <c r="E1037" s="353">
        <v>224.484068770498</v>
      </c>
      <c r="F1037" s="212">
        <v>41</v>
      </c>
      <c r="G1037" s="212" t="s">
        <v>461</v>
      </c>
      <c r="H1037" s="354">
        <v>11361.121161189953</v>
      </c>
      <c r="J1037" s="218"/>
      <c r="K1037" s="212"/>
      <c r="L1037" s="212"/>
      <c r="M1037" s="212"/>
      <c r="N1037" s="212"/>
      <c r="O1037" s="212"/>
      <c r="P1037" s="212"/>
      <c r="Q1037" s="212"/>
      <c r="R1037" s="212"/>
      <c r="S1037" s="212"/>
      <c r="T1037" s="212"/>
      <c r="U1037" s="212"/>
      <c r="V1037" s="212"/>
      <c r="W1037" s="212"/>
      <c r="X1037" s="212"/>
      <c r="Y1037" s="212"/>
      <c r="Z1037" s="212"/>
      <c r="AA1037" s="218"/>
      <c r="AB1037" s="212"/>
      <c r="AC1037" s="212"/>
      <c r="AD1037" s="212"/>
      <c r="AE1037" s="212"/>
      <c r="AF1037" s="216"/>
    </row>
    <row r="1038" spans="2:32" x14ac:dyDescent="0.3">
      <c r="B1038" s="352">
        <v>8913.2800000000007</v>
      </c>
      <c r="C1038" s="212">
        <v>35</v>
      </c>
      <c r="D1038" s="212">
        <v>1050</v>
      </c>
      <c r="E1038" s="353">
        <v>154.85997868581006</v>
      </c>
      <c r="F1038" s="212">
        <v>43</v>
      </c>
      <c r="G1038" s="212" t="s">
        <v>461</v>
      </c>
      <c r="H1038" s="354">
        <v>8129.922346678658</v>
      </c>
      <c r="J1038" s="218"/>
      <c r="K1038" s="212"/>
      <c r="L1038" s="212"/>
      <c r="M1038" s="212"/>
      <c r="N1038" s="212"/>
      <c r="O1038" s="212"/>
      <c r="P1038" s="212"/>
      <c r="Q1038" s="212"/>
      <c r="R1038" s="212"/>
      <c r="S1038" s="212"/>
      <c r="T1038" s="212"/>
      <c r="U1038" s="212"/>
      <c r="V1038" s="212"/>
      <c r="W1038" s="212"/>
      <c r="X1038" s="212"/>
      <c r="Y1038" s="212"/>
      <c r="Z1038" s="212"/>
      <c r="AA1038" s="218"/>
      <c r="AB1038" s="212"/>
      <c r="AC1038" s="212"/>
      <c r="AD1038" s="212"/>
      <c r="AE1038" s="212"/>
      <c r="AF1038" s="216"/>
    </row>
    <row r="1039" spans="2:32" x14ac:dyDescent="0.3">
      <c r="B1039" s="352">
        <v>13080.93</v>
      </c>
      <c r="C1039" s="212">
        <v>25</v>
      </c>
      <c r="D1039" s="212">
        <v>2800</v>
      </c>
      <c r="E1039" s="353">
        <v>339.65483169088321</v>
      </c>
      <c r="F1039" s="212">
        <v>50</v>
      </c>
      <c r="G1039" s="212" t="s">
        <v>461</v>
      </c>
      <c r="H1039" s="354">
        <v>12307.572827964881</v>
      </c>
      <c r="J1039" s="218"/>
      <c r="K1039" s="212"/>
      <c r="L1039" s="212"/>
      <c r="M1039" s="212"/>
      <c r="N1039" s="212"/>
      <c r="O1039" s="212"/>
      <c r="P1039" s="212"/>
      <c r="Q1039" s="212"/>
      <c r="R1039" s="212"/>
      <c r="S1039" s="212"/>
      <c r="T1039" s="212"/>
      <c r="U1039" s="212"/>
      <c r="V1039" s="212"/>
      <c r="W1039" s="212"/>
      <c r="X1039" s="212"/>
      <c r="Y1039" s="212"/>
      <c r="Z1039" s="212"/>
      <c r="AA1039" s="218"/>
      <c r="AB1039" s="212"/>
      <c r="AC1039" s="212"/>
      <c r="AD1039" s="212"/>
      <c r="AE1039" s="212"/>
      <c r="AF1039" s="216"/>
    </row>
    <row r="1040" spans="2:32" x14ac:dyDescent="0.3">
      <c r="B1040" s="352">
        <v>12352.87</v>
      </c>
      <c r="C1040" s="212">
        <v>32</v>
      </c>
      <c r="D1040" s="212">
        <v>2800</v>
      </c>
      <c r="E1040" s="353">
        <v>226.09424352010078</v>
      </c>
      <c r="F1040" s="212">
        <v>48</v>
      </c>
      <c r="G1040" s="212" t="s">
        <v>461</v>
      </c>
      <c r="H1040" s="354">
        <v>11266.609137850151</v>
      </c>
      <c r="J1040" s="218"/>
      <c r="K1040" s="212"/>
      <c r="L1040" s="212"/>
      <c r="M1040" s="212"/>
      <c r="N1040" s="212"/>
      <c r="O1040" s="212"/>
      <c r="P1040" s="212"/>
      <c r="Q1040" s="212"/>
      <c r="R1040" s="212"/>
      <c r="S1040" s="212"/>
      <c r="T1040" s="212"/>
      <c r="U1040" s="212"/>
      <c r="V1040" s="212"/>
      <c r="W1040" s="212"/>
      <c r="X1040" s="212"/>
      <c r="Y1040" s="212"/>
      <c r="Z1040" s="212"/>
      <c r="AA1040" s="218"/>
      <c r="AB1040" s="212"/>
      <c r="AC1040" s="212"/>
      <c r="AD1040" s="212"/>
      <c r="AE1040" s="212"/>
      <c r="AF1040" s="216"/>
    </row>
    <row r="1041" spans="2:32" x14ac:dyDescent="0.3">
      <c r="B1041" s="352">
        <v>6277.43</v>
      </c>
      <c r="C1041" s="212">
        <v>24</v>
      </c>
      <c r="D1041" s="212">
        <v>2800</v>
      </c>
      <c r="E1041" s="353">
        <v>176.17902321687768</v>
      </c>
      <c r="F1041" s="212">
        <v>46</v>
      </c>
      <c r="G1041" s="212" t="s">
        <v>461</v>
      </c>
      <c r="H1041" s="354">
        <v>5185.8856586070342</v>
      </c>
      <c r="J1041" s="218"/>
      <c r="K1041" s="212"/>
      <c r="L1041" s="212"/>
      <c r="M1041" s="212"/>
      <c r="N1041" s="212"/>
      <c r="O1041" s="212"/>
      <c r="P1041" s="212"/>
      <c r="Q1041" s="212"/>
      <c r="R1041" s="212"/>
      <c r="S1041" s="212"/>
      <c r="T1041" s="212"/>
      <c r="U1041" s="212"/>
      <c r="V1041" s="212"/>
      <c r="W1041" s="212"/>
      <c r="X1041" s="212"/>
      <c r="Y1041" s="212"/>
      <c r="Z1041" s="212"/>
      <c r="AA1041" s="218"/>
      <c r="AB1041" s="212"/>
      <c r="AC1041" s="212"/>
      <c r="AD1041" s="212"/>
      <c r="AE1041" s="212"/>
      <c r="AF1041" s="216"/>
    </row>
    <row r="1042" spans="2:32" x14ac:dyDescent="0.3">
      <c r="B1042" s="352">
        <v>5579.25</v>
      </c>
      <c r="C1042" s="212">
        <v>33</v>
      </c>
      <c r="D1042" s="212">
        <v>1050</v>
      </c>
      <c r="E1042" s="353">
        <v>84.627490303286748</v>
      </c>
      <c r="F1042" s="212">
        <v>37</v>
      </c>
      <c r="G1042" s="212" t="s">
        <v>461</v>
      </c>
      <c r="H1042" s="354">
        <v>4676.5199611372909</v>
      </c>
      <c r="J1042" s="218"/>
      <c r="K1042" s="212"/>
      <c r="L1042" s="212"/>
      <c r="M1042" s="212"/>
      <c r="N1042" s="212"/>
      <c r="O1042" s="212"/>
      <c r="P1042" s="212"/>
      <c r="Q1042" s="212"/>
      <c r="R1042" s="212"/>
      <c r="S1042" s="212"/>
      <c r="T1042" s="212"/>
      <c r="U1042" s="212"/>
      <c r="V1042" s="212"/>
      <c r="W1042" s="212"/>
      <c r="X1042" s="212"/>
      <c r="Y1042" s="212"/>
      <c r="Z1042" s="212"/>
      <c r="AA1042" s="218"/>
      <c r="AB1042" s="212"/>
      <c r="AC1042" s="212"/>
      <c r="AD1042" s="212"/>
      <c r="AE1042" s="212"/>
      <c r="AF1042" s="216"/>
    </row>
    <row r="1043" spans="2:32" x14ac:dyDescent="0.3">
      <c r="B1043" s="352">
        <v>3346.05</v>
      </c>
      <c r="C1043" s="212">
        <v>29</v>
      </c>
      <c r="D1043" s="212">
        <v>1050</v>
      </c>
      <c r="E1043" s="353">
        <v>167.60623536642788</v>
      </c>
      <c r="F1043" s="212">
        <v>50</v>
      </c>
      <c r="G1043" s="212" t="s">
        <v>461</v>
      </c>
      <c r="H1043" s="354">
        <v>2696.0815948359887</v>
      </c>
      <c r="J1043" s="218"/>
      <c r="K1043" s="212"/>
      <c r="L1043" s="212"/>
      <c r="M1043" s="212"/>
      <c r="N1043" s="212"/>
      <c r="O1043" s="212"/>
      <c r="P1043" s="212"/>
      <c r="Q1043" s="212"/>
      <c r="R1043" s="212"/>
      <c r="S1043" s="212"/>
      <c r="T1043" s="212"/>
      <c r="U1043" s="212"/>
      <c r="V1043" s="212"/>
      <c r="W1043" s="212"/>
      <c r="X1043" s="212"/>
      <c r="Y1043" s="212"/>
      <c r="Z1043" s="212"/>
      <c r="AA1043" s="218"/>
      <c r="AB1043" s="212"/>
      <c r="AC1043" s="212"/>
      <c r="AD1043" s="212"/>
      <c r="AE1043" s="212"/>
      <c r="AF1043" s="216"/>
    </row>
    <row r="1044" spans="2:32" x14ac:dyDescent="0.3">
      <c r="B1044" s="352">
        <v>6922.4</v>
      </c>
      <c r="C1044" s="212">
        <v>38</v>
      </c>
      <c r="D1044" s="212">
        <v>1050</v>
      </c>
      <c r="E1044" s="353">
        <v>119.55693091281827</v>
      </c>
      <c r="F1044" s="212">
        <v>37</v>
      </c>
      <c r="G1044" s="212" t="s">
        <v>461</v>
      </c>
      <c r="H1044" s="354">
        <v>6047.834800328581</v>
      </c>
      <c r="J1044" s="218"/>
      <c r="K1044" s="212"/>
      <c r="L1044" s="212"/>
      <c r="M1044" s="212"/>
      <c r="N1044" s="212"/>
      <c r="O1044" s="212"/>
      <c r="P1044" s="212"/>
      <c r="Q1044" s="212"/>
      <c r="R1044" s="212"/>
      <c r="S1044" s="212"/>
      <c r="T1044" s="212"/>
      <c r="U1044" s="212"/>
      <c r="V1044" s="212"/>
      <c r="W1044" s="212"/>
      <c r="X1044" s="212"/>
      <c r="Y1044" s="212"/>
      <c r="Z1044" s="212"/>
      <c r="AA1044" s="218"/>
      <c r="AB1044" s="212"/>
      <c r="AC1044" s="212"/>
      <c r="AD1044" s="212"/>
      <c r="AE1044" s="212"/>
      <c r="AF1044" s="216"/>
    </row>
    <row r="1045" spans="2:32" x14ac:dyDescent="0.3">
      <c r="B1045" s="352">
        <v>13357.93</v>
      </c>
      <c r="C1045" s="212">
        <v>29</v>
      </c>
      <c r="D1045" s="212">
        <v>2800</v>
      </c>
      <c r="E1045" s="353">
        <v>490.69284871503891</v>
      </c>
      <c r="F1045" s="212">
        <v>46</v>
      </c>
      <c r="G1045" s="212" t="s">
        <v>461</v>
      </c>
      <c r="H1045" s="354">
        <v>12659.681164362955</v>
      </c>
      <c r="J1045" s="218"/>
      <c r="K1045" s="212"/>
      <c r="L1045" s="212"/>
      <c r="M1045" s="212"/>
      <c r="N1045" s="212"/>
      <c r="O1045" s="212"/>
      <c r="P1045" s="212"/>
      <c r="Q1045" s="212"/>
      <c r="R1045" s="212"/>
      <c r="S1045" s="212"/>
      <c r="T1045" s="212"/>
      <c r="U1045" s="212"/>
      <c r="V1045" s="212"/>
      <c r="W1045" s="212"/>
      <c r="X1045" s="212"/>
      <c r="Y1045" s="212"/>
      <c r="Z1045" s="212"/>
      <c r="AA1045" s="218"/>
      <c r="AB1045" s="212"/>
      <c r="AC1045" s="212"/>
      <c r="AD1045" s="212"/>
      <c r="AE1045" s="212"/>
      <c r="AF1045" s="216"/>
    </row>
    <row r="1046" spans="2:32" x14ac:dyDescent="0.3">
      <c r="B1046" s="352">
        <v>4730.68</v>
      </c>
      <c r="C1046" s="212">
        <v>38</v>
      </c>
      <c r="D1046" s="212">
        <v>1050</v>
      </c>
      <c r="E1046" s="353">
        <v>143.85616560980165</v>
      </c>
      <c r="F1046" s="212">
        <v>27</v>
      </c>
      <c r="G1046" s="212" t="s">
        <v>461</v>
      </c>
      <c r="H1046" s="354">
        <v>4029.2665260097506</v>
      </c>
      <c r="J1046" s="218"/>
      <c r="K1046" s="212"/>
      <c r="L1046" s="212"/>
      <c r="M1046" s="212"/>
      <c r="N1046" s="212"/>
      <c r="O1046" s="212"/>
      <c r="P1046" s="212"/>
      <c r="Q1046" s="212"/>
      <c r="R1046" s="212"/>
      <c r="S1046" s="212"/>
      <c r="T1046" s="212"/>
      <c r="U1046" s="212"/>
      <c r="V1046" s="212"/>
      <c r="W1046" s="212"/>
      <c r="X1046" s="212"/>
      <c r="Y1046" s="212"/>
      <c r="Z1046" s="212"/>
      <c r="AA1046" s="218"/>
      <c r="AB1046" s="212"/>
      <c r="AC1046" s="212"/>
      <c r="AD1046" s="212"/>
      <c r="AE1046" s="212"/>
      <c r="AF1046" s="216"/>
    </row>
    <row r="1047" spans="2:32" x14ac:dyDescent="0.3">
      <c r="B1047" s="352">
        <v>5781.37</v>
      </c>
      <c r="C1047" s="212">
        <v>29</v>
      </c>
      <c r="D1047" s="212">
        <v>1050</v>
      </c>
      <c r="E1047" s="353">
        <v>122.54031630906169</v>
      </c>
      <c r="F1047" s="212">
        <v>46</v>
      </c>
      <c r="G1047" s="212" t="s">
        <v>461</v>
      </c>
      <c r="H1047" s="354">
        <v>4943.7379808023161</v>
      </c>
      <c r="J1047" s="218"/>
      <c r="K1047" s="212"/>
      <c r="L1047" s="212"/>
      <c r="M1047" s="212"/>
      <c r="N1047" s="212"/>
      <c r="O1047" s="212"/>
      <c r="P1047" s="212"/>
      <c r="Q1047" s="212"/>
      <c r="R1047" s="212"/>
      <c r="S1047" s="212"/>
      <c r="T1047" s="212"/>
      <c r="U1047" s="212"/>
      <c r="V1047" s="212"/>
      <c r="W1047" s="212"/>
      <c r="X1047" s="212"/>
      <c r="Y1047" s="212"/>
      <c r="Z1047" s="212"/>
      <c r="AA1047" s="218"/>
      <c r="AB1047" s="212"/>
      <c r="AC1047" s="212"/>
      <c r="AD1047" s="212"/>
      <c r="AE1047" s="212"/>
      <c r="AF1047" s="216"/>
    </row>
    <row r="1048" spans="2:32" x14ac:dyDescent="0.3">
      <c r="B1048" s="352">
        <v>19344.5</v>
      </c>
      <c r="C1048" s="212">
        <v>34</v>
      </c>
      <c r="D1048" s="212">
        <v>2800</v>
      </c>
      <c r="E1048" s="353">
        <v>217.75807626559012</v>
      </c>
      <c r="F1048" s="212">
        <v>41</v>
      </c>
      <c r="G1048" s="212" t="s">
        <v>461</v>
      </c>
      <c r="H1048" s="354">
        <v>18298.833084710732</v>
      </c>
      <c r="J1048" s="218"/>
      <c r="K1048" s="212"/>
      <c r="L1048" s="212"/>
      <c r="M1048" s="212"/>
      <c r="N1048" s="212"/>
      <c r="O1048" s="212"/>
      <c r="P1048" s="212"/>
      <c r="Q1048" s="212"/>
      <c r="R1048" s="212"/>
      <c r="S1048" s="212"/>
      <c r="T1048" s="212"/>
      <c r="U1048" s="212"/>
      <c r="V1048" s="212"/>
      <c r="W1048" s="212"/>
      <c r="X1048" s="212"/>
      <c r="Y1048" s="212"/>
      <c r="Z1048" s="212"/>
      <c r="AA1048" s="218"/>
      <c r="AB1048" s="212"/>
      <c r="AC1048" s="212"/>
      <c r="AD1048" s="212"/>
      <c r="AE1048" s="212"/>
      <c r="AF1048" s="216"/>
    </row>
    <row r="1049" spans="2:32" x14ac:dyDescent="0.3">
      <c r="B1049" s="352">
        <v>6848.17</v>
      </c>
      <c r="C1049" s="212">
        <v>26</v>
      </c>
      <c r="D1049" s="212">
        <v>2800</v>
      </c>
      <c r="E1049" s="353">
        <v>197.96377969831761</v>
      </c>
      <c r="F1049" s="212">
        <v>34</v>
      </c>
      <c r="G1049" s="212" t="s">
        <v>461</v>
      </c>
      <c r="H1049" s="354">
        <v>5971.4550351463004</v>
      </c>
      <c r="J1049" s="218"/>
      <c r="K1049" s="212"/>
      <c r="L1049" s="212"/>
      <c r="M1049" s="212"/>
      <c r="N1049" s="212"/>
      <c r="O1049" s="212"/>
      <c r="P1049" s="212"/>
      <c r="Q1049" s="212"/>
      <c r="R1049" s="212"/>
      <c r="S1049" s="212"/>
      <c r="T1049" s="212"/>
      <c r="U1049" s="212"/>
      <c r="V1049" s="212"/>
      <c r="W1049" s="212"/>
      <c r="X1049" s="212"/>
      <c r="Y1049" s="212"/>
      <c r="Z1049" s="212"/>
      <c r="AA1049" s="218"/>
      <c r="AB1049" s="212"/>
      <c r="AC1049" s="212"/>
      <c r="AD1049" s="212"/>
      <c r="AE1049" s="212"/>
      <c r="AF1049" s="216"/>
    </row>
    <row r="1050" spans="2:32" x14ac:dyDescent="0.3">
      <c r="B1050" s="352">
        <v>7008.65</v>
      </c>
      <c r="C1050" s="212">
        <v>36</v>
      </c>
      <c r="D1050" s="212">
        <v>525</v>
      </c>
      <c r="E1050" s="353">
        <v>73.849012099421628</v>
      </c>
      <c r="F1050" s="212">
        <v>39</v>
      </c>
      <c r="G1050" s="212" t="s">
        <v>469</v>
      </c>
      <c r="H1050" s="354">
        <v>6591.0735691568516</v>
      </c>
      <c r="J1050" s="218"/>
      <c r="K1050" s="212"/>
      <c r="L1050" s="212"/>
      <c r="M1050" s="212"/>
      <c r="N1050" s="212"/>
      <c r="O1050" s="212"/>
      <c r="P1050" s="212"/>
      <c r="Q1050" s="212"/>
      <c r="R1050" s="212"/>
      <c r="S1050" s="212"/>
      <c r="T1050" s="212"/>
      <c r="U1050" s="212"/>
      <c r="V1050" s="212"/>
      <c r="W1050" s="212"/>
      <c r="X1050" s="212"/>
      <c r="Y1050" s="212"/>
      <c r="Z1050" s="212"/>
      <c r="AA1050" s="218"/>
      <c r="AB1050" s="212"/>
      <c r="AC1050" s="212"/>
      <c r="AD1050" s="212"/>
      <c r="AE1050" s="212"/>
      <c r="AF1050" s="216"/>
    </row>
    <row r="1051" spans="2:32" x14ac:dyDescent="0.3">
      <c r="B1051" s="352">
        <v>9403.77</v>
      </c>
      <c r="C1051" s="212">
        <v>49</v>
      </c>
      <c r="D1051" s="212">
        <v>1050</v>
      </c>
      <c r="E1051" s="353">
        <v>316.79730423971444</v>
      </c>
      <c r="F1051" s="212">
        <v>16</v>
      </c>
      <c r="G1051" s="212" t="s">
        <v>461</v>
      </c>
      <c r="H1051" s="354">
        <v>8549.8114931379132</v>
      </c>
      <c r="J1051" s="218"/>
      <c r="K1051" s="212"/>
      <c r="L1051" s="212"/>
      <c r="M1051" s="212"/>
      <c r="N1051" s="212"/>
      <c r="O1051" s="212"/>
      <c r="P1051" s="212"/>
      <c r="Q1051" s="212"/>
      <c r="R1051" s="212"/>
      <c r="S1051" s="212"/>
      <c r="T1051" s="212"/>
      <c r="U1051" s="212"/>
      <c r="V1051" s="212"/>
      <c r="W1051" s="212"/>
      <c r="X1051" s="212"/>
      <c r="Y1051" s="212"/>
      <c r="Z1051" s="212"/>
      <c r="AA1051" s="218"/>
      <c r="AB1051" s="212"/>
      <c r="AC1051" s="212"/>
      <c r="AD1051" s="212"/>
      <c r="AE1051" s="212"/>
      <c r="AF1051" s="216"/>
    </row>
    <row r="1052" spans="2:32" x14ac:dyDescent="0.3">
      <c r="B1052" s="352">
        <v>13980.63</v>
      </c>
      <c r="C1052" s="212">
        <v>32</v>
      </c>
      <c r="D1052" s="212">
        <v>3500</v>
      </c>
      <c r="E1052" s="353">
        <v>282.61780440012592</v>
      </c>
      <c r="F1052" s="212">
        <v>38</v>
      </c>
      <c r="G1052" s="212" t="s">
        <v>461</v>
      </c>
      <c r="H1052" s="354">
        <v>12968.109704947728</v>
      </c>
      <c r="J1052" s="218"/>
      <c r="K1052" s="212"/>
      <c r="L1052" s="212"/>
      <c r="M1052" s="212"/>
      <c r="N1052" s="212"/>
      <c r="O1052" s="212"/>
      <c r="P1052" s="212"/>
      <c r="Q1052" s="212"/>
      <c r="R1052" s="212"/>
      <c r="S1052" s="212"/>
      <c r="T1052" s="212"/>
      <c r="U1052" s="212"/>
      <c r="V1052" s="212"/>
      <c r="W1052" s="212"/>
      <c r="X1052" s="212"/>
      <c r="Y1052" s="212"/>
      <c r="Z1052" s="212"/>
      <c r="AA1052" s="218"/>
      <c r="AB1052" s="212"/>
      <c r="AC1052" s="212"/>
      <c r="AD1052" s="212"/>
      <c r="AE1052" s="212"/>
      <c r="AF1052" s="216"/>
    </row>
    <row r="1053" spans="2:32" x14ac:dyDescent="0.3">
      <c r="B1053" s="352">
        <v>2101.52</v>
      </c>
      <c r="C1053" s="212">
        <v>23</v>
      </c>
      <c r="D1053" s="212">
        <v>1050</v>
      </c>
      <c r="E1053" s="353">
        <v>65.356759305405177</v>
      </c>
      <c r="F1053" s="212">
        <v>37</v>
      </c>
      <c r="G1053" s="212" t="s">
        <v>461</v>
      </c>
      <c r="H1053" s="354">
        <v>1193.1597931932067</v>
      </c>
      <c r="J1053" s="218"/>
      <c r="K1053" s="212"/>
      <c r="L1053" s="212"/>
      <c r="M1053" s="212"/>
      <c r="N1053" s="212"/>
      <c r="O1053" s="212"/>
      <c r="P1053" s="212"/>
      <c r="Q1053" s="212"/>
      <c r="R1053" s="212"/>
      <c r="S1053" s="212"/>
      <c r="T1053" s="212"/>
      <c r="U1053" s="212"/>
      <c r="V1053" s="212"/>
      <c r="W1053" s="212"/>
      <c r="X1053" s="212"/>
      <c r="Y1053" s="212"/>
      <c r="Z1053" s="212"/>
      <c r="AA1053" s="218"/>
      <c r="AB1053" s="212"/>
      <c r="AC1053" s="212"/>
      <c r="AD1053" s="212"/>
      <c r="AE1053" s="212"/>
      <c r="AF1053" s="216"/>
    </row>
    <row r="1054" spans="2:32" x14ac:dyDescent="0.3">
      <c r="B1054" s="352">
        <v>5997.56</v>
      </c>
      <c r="C1054" s="212">
        <v>26</v>
      </c>
      <c r="D1054" s="212">
        <v>2800</v>
      </c>
      <c r="E1054" s="353">
        <v>224.0696989850357</v>
      </c>
      <c r="F1054" s="212">
        <v>44</v>
      </c>
      <c r="G1054" s="212" t="s">
        <v>461</v>
      </c>
      <c r="H1054" s="354">
        <v>5090.2503001300911</v>
      </c>
      <c r="J1054" s="218"/>
      <c r="K1054" s="212"/>
      <c r="L1054" s="212"/>
      <c r="M1054" s="212"/>
      <c r="N1054" s="212"/>
      <c r="O1054" s="212"/>
      <c r="P1054" s="212"/>
      <c r="Q1054" s="212"/>
      <c r="R1054" s="212"/>
      <c r="S1054" s="212"/>
      <c r="T1054" s="212"/>
      <c r="U1054" s="212"/>
      <c r="V1054" s="212"/>
      <c r="W1054" s="212"/>
      <c r="X1054" s="212"/>
      <c r="Y1054" s="212"/>
      <c r="Z1054" s="212"/>
      <c r="AA1054" s="218"/>
      <c r="AB1054" s="212"/>
      <c r="AC1054" s="212"/>
      <c r="AD1054" s="212"/>
      <c r="AE1054" s="212"/>
      <c r="AF1054" s="216"/>
    </row>
    <row r="1055" spans="2:32" x14ac:dyDescent="0.3">
      <c r="B1055" s="352">
        <v>3818.72</v>
      </c>
      <c r="C1055" s="212">
        <v>41</v>
      </c>
      <c r="D1055" s="212">
        <v>175</v>
      </c>
      <c r="E1055" s="353">
        <v>33.328710632924484</v>
      </c>
      <c r="F1055" s="212">
        <v>44</v>
      </c>
      <c r="G1055" s="212" t="s">
        <v>461</v>
      </c>
      <c r="H1055" s="354">
        <v>2987.2281590614239</v>
      </c>
      <c r="J1055" s="218"/>
      <c r="K1055" s="212"/>
      <c r="L1055" s="212"/>
      <c r="M1055" s="212"/>
      <c r="N1055" s="212"/>
      <c r="O1055" s="212"/>
      <c r="P1055" s="212"/>
      <c r="Q1055" s="212"/>
      <c r="R1055" s="212"/>
      <c r="S1055" s="212"/>
      <c r="T1055" s="212"/>
      <c r="U1055" s="212"/>
      <c r="V1055" s="212"/>
      <c r="W1055" s="212"/>
      <c r="X1055" s="212"/>
      <c r="Y1055" s="212"/>
      <c r="Z1055" s="212"/>
      <c r="AA1055" s="218"/>
      <c r="AB1055" s="212"/>
      <c r="AC1055" s="212"/>
      <c r="AD1055" s="212"/>
      <c r="AE1055" s="212"/>
      <c r="AF1055" s="216"/>
    </row>
    <row r="1056" spans="2:32" x14ac:dyDescent="0.3">
      <c r="B1056" s="352">
        <v>11765.61</v>
      </c>
      <c r="C1056" s="212">
        <v>35</v>
      </c>
      <c r="D1056" s="212">
        <v>2800</v>
      </c>
      <c r="E1056" s="353">
        <v>338.84209171802479</v>
      </c>
      <c r="F1056" s="212">
        <v>35</v>
      </c>
      <c r="G1056" s="212" t="s">
        <v>461</v>
      </c>
      <c r="H1056" s="354">
        <v>10921.862965192224</v>
      </c>
      <c r="J1056" s="218"/>
      <c r="K1056" s="212"/>
      <c r="L1056" s="212"/>
      <c r="M1056" s="212"/>
      <c r="N1056" s="212"/>
      <c r="O1056" s="212"/>
      <c r="P1056" s="212"/>
      <c r="Q1056" s="212"/>
      <c r="R1056" s="212"/>
      <c r="S1056" s="212"/>
      <c r="T1056" s="212"/>
      <c r="U1056" s="212"/>
      <c r="V1056" s="212"/>
      <c r="W1056" s="212"/>
      <c r="X1056" s="212"/>
      <c r="Y1056" s="212"/>
      <c r="Z1056" s="212"/>
      <c r="AA1056" s="218"/>
      <c r="AB1056" s="212"/>
      <c r="AC1056" s="212"/>
      <c r="AD1056" s="212"/>
      <c r="AE1056" s="212"/>
      <c r="AF1056" s="216"/>
    </row>
    <row r="1057" spans="2:32" x14ac:dyDescent="0.3">
      <c r="B1057" s="352">
        <v>7808.67</v>
      </c>
      <c r="C1057" s="212">
        <v>28</v>
      </c>
      <c r="D1057" s="212">
        <v>2800</v>
      </c>
      <c r="E1057" s="353">
        <v>250.46899422324321</v>
      </c>
      <c r="F1057" s="212">
        <v>47</v>
      </c>
      <c r="G1057" s="212" t="s">
        <v>461</v>
      </c>
      <c r="H1057" s="354">
        <v>6845.6069429676754</v>
      </c>
      <c r="J1057" s="218"/>
      <c r="K1057" s="212"/>
      <c r="L1057" s="212"/>
      <c r="M1057" s="212"/>
      <c r="N1057" s="212"/>
      <c r="O1057" s="212"/>
      <c r="P1057" s="212"/>
      <c r="Q1057" s="212"/>
      <c r="R1057" s="212"/>
      <c r="S1057" s="212"/>
      <c r="T1057" s="212"/>
      <c r="U1057" s="212"/>
      <c r="V1057" s="212"/>
      <c r="W1057" s="212"/>
      <c r="X1057" s="212"/>
      <c r="Y1057" s="212"/>
      <c r="Z1057" s="212"/>
      <c r="AA1057" s="218"/>
      <c r="AB1057" s="212"/>
      <c r="AC1057" s="212"/>
      <c r="AD1057" s="212"/>
      <c r="AE1057" s="212"/>
      <c r="AF1057" s="216"/>
    </row>
    <row r="1058" spans="2:32" x14ac:dyDescent="0.3">
      <c r="B1058" s="352">
        <v>21357.83</v>
      </c>
      <c r="C1058" s="212">
        <v>36</v>
      </c>
      <c r="D1058" s="212">
        <v>2800</v>
      </c>
      <c r="E1058" s="353">
        <v>566.70382925256774</v>
      </c>
      <c r="F1058" s="212">
        <v>30</v>
      </c>
      <c r="G1058" s="212" t="s">
        <v>469</v>
      </c>
      <c r="H1058" s="354">
        <v>21124.155735833527</v>
      </c>
      <c r="J1058" s="218"/>
      <c r="K1058" s="212"/>
      <c r="L1058" s="212"/>
      <c r="M1058" s="212"/>
      <c r="N1058" s="212"/>
      <c r="O1058" s="212"/>
      <c r="P1058" s="212"/>
      <c r="Q1058" s="212"/>
      <c r="R1058" s="212"/>
      <c r="S1058" s="212"/>
      <c r="T1058" s="212"/>
      <c r="U1058" s="212"/>
      <c r="V1058" s="212"/>
      <c r="W1058" s="212"/>
      <c r="X1058" s="212"/>
      <c r="Y1058" s="212"/>
      <c r="Z1058" s="212"/>
      <c r="AA1058" s="218"/>
      <c r="AB1058" s="212"/>
      <c r="AC1058" s="212"/>
      <c r="AD1058" s="212"/>
      <c r="AE1058" s="212"/>
      <c r="AF1058" s="216"/>
    </row>
    <row r="1059" spans="2:32" x14ac:dyDescent="0.3">
      <c r="B1059" s="352">
        <v>8556.1</v>
      </c>
      <c r="C1059" s="212">
        <v>27</v>
      </c>
      <c r="D1059" s="212">
        <v>2800</v>
      </c>
      <c r="E1059" s="353">
        <v>176.17882806031744</v>
      </c>
      <c r="F1059" s="212">
        <v>33</v>
      </c>
      <c r="G1059" s="212" t="s">
        <v>461</v>
      </c>
      <c r="H1059" s="354">
        <v>7660.669915925836</v>
      </c>
      <c r="J1059" s="218"/>
      <c r="K1059" s="212"/>
      <c r="L1059" s="212"/>
      <c r="M1059" s="212"/>
      <c r="N1059" s="212"/>
      <c r="O1059" s="212"/>
      <c r="P1059" s="212"/>
      <c r="Q1059" s="212"/>
      <c r="R1059" s="212"/>
      <c r="S1059" s="212"/>
      <c r="T1059" s="212"/>
      <c r="U1059" s="212"/>
      <c r="V1059" s="212"/>
      <c r="W1059" s="212"/>
      <c r="X1059" s="212"/>
      <c r="Y1059" s="212"/>
      <c r="Z1059" s="212"/>
      <c r="AA1059" s="218"/>
      <c r="AB1059" s="212"/>
      <c r="AC1059" s="212"/>
      <c r="AD1059" s="212"/>
      <c r="AE1059" s="212"/>
      <c r="AF1059" s="216"/>
    </row>
    <row r="1060" spans="2:32" x14ac:dyDescent="0.3">
      <c r="B1060" s="352">
        <v>67818.990000000005</v>
      </c>
      <c r="C1060" s="212">
        <v>44</v>
      </c>
      <c r="D1060" s="212">
        <v>3115</v>
      </c>
      <c r="E1060" s="353">
        <v>1202.972069559881</v>
      </c>
      <c r="F1060" s="212">
        <v>41</v>
      </c>
      <c r="G1060" s="212" t="s">
        <v>461</v>
      </c>
      <c r="H1060" s="354">
        <v>67038.191011987205</v>
      </c>
      <c r="J1060" s="218"/>
      <c r="K1060" s="212"/>
      <c r="L1060" s="212"/>
      <c r="M1060" s="212"/>
      <c r="N1060" s="212"/>
      <c r="O1060" s="212"/>
      <c r="P1060" s="212"/>
      <c r="Q1060" s="212"/>
      <c r="R1060" s="212"/>
      <c r="S1060" s="212"/>
      <c r="T1060" s="212"/>
      <c r="U1060" s="212"/>
      <c r="V1060" s="212"/>
      <c r="W1060" s="212"/>
      <c r="X1060" s="212"/>
      <c r="Y1060" s="212"/>
      <c r="Z1060" s="212"/>
      <c r="AA1060" s="218"/>
      <c r="AB1060" s="212"/>
      <c r="AC1060" s="212"/>
      <c r="AD1060" s="212"/>
      <c r="AE1060" s="212"/>
      <c r="AF1060" s="216"/>
    </row>
    <row r="1061" spans="2:32" x14ac:dyDescent="0.3">
      <c r="B1061" s="352">
        <v>7657.34</v>
      </c>
      <c r="C1061" s="212">
        <v>26</v>
      </c>
      <c r="D1061" s="212">
        <v>2800</v>
      </c>
      <c r="E1061" s="353">
        <v>197.96377969831761</v>
      </c>
      <c r="F1061" s="212">
        <v>44</v>
      </c>
      <c r="G1061" s="212" t="s">
        <v>461</v>
      </c>
      <c r="H1061" s="354">
        <v>6654.2513780552608</v>
      </c>
      <c r="J1061" s="218"/>
      <c r="K1061" s="212"/>
      <c r="L1061" s="212"/>
      <c r="M1061" s="212"/>
      <c r="N1061" s="212"/>
      <c r="O1061" s="212"/>
      <c r="P1061" s="212"/>
      <c r="Q1061" s="212"/>
      <c r="R1061" s="212"/>
      <c r="S1061" s="212"/>
      <c r="T1061" s="212"/>
      <c r="U1061" s="212"/>
      <c r="V1061" s="212"/>
      <c r="W1061" s="212"/>
      <c r="X1061" s="212"/>
      <c r="Y1061" s="212"/>
      <c r="Z1061" s="212"/>
      <c r="AA1061" s="218"/>
      <c r="AB1061" s="212"/>
      <c r="AC1061" s="212"/>
      <c r="AD1061" s="212"/>
      <c r="AE1061" s="212"/>
      <c r="AF1061" s="216"/>
    </row>
    <row r="1062" spans="2:32" x14ac:dyDescent="0.3">
      <c r="B1062" s="352">
        <v>5760.95</v>
      </c>
      <c r="C1062" s="212">
        <v>33</v>
      </c>
      <c r="D1062" s="212">
        <v>1050</v>
      </c>
      <c r="E1062" s="353">
        <v>72.104998477815869</v>
      </c>
      <c r="F1062" s="212">
        <v>37</v>
      </c>
      <c r="G1062" s="212" t="s">
        <v>461</v>
      </c>
      <c r="H1062" s="354">
        <v>4749.1688813568917</v>
      </c>
      <c r="J1062" s="218"/>
      <c r="K1062" s="212"/>
      <c r="L1062" s="212"/>
      <c r="M1062" s="212"/>
      <c r="N1062" s="212"/>
      <c r="O1062" s="212"/>
      <c r="P1062" s="212"/>
      <c r="Q1062" s="212"/>
      <c r="R1062" s="212"/>
      <c r="S1062" s="212"/>
      <c r="T1062" s="212"/>
      <c r="U1062" s="212"/>
      <c r="V1062" s="212"/>
      <c r="W1062" s="212"/>
      <c r="X1062" s="212"/>
      <c r="Y1062" s="212"/>
      <c r="Z1062" s="212"/>
      <c r="AA1062" s="218"/>
      <c r="AB1062" s="212"/>
      <c r="AC1062" s="212"/>
      <c r="AD1062" s="212"/>
      <c r="AE1062" s="212"/>
      <c r="AF1062" s="216"/>
    </row>
    <row r="1063" spans="2:32" x14ac:dyDescent="0.3">
      <c r="B1063" s="352">
        <v>22935.64</v>
      </c>
      <c r="C1063" s="212">
        <v>35</v>
      </c>
      <c r="D1063" s="212">
        <v>2800</v>
      </c>
      <c r="E1063" s="353">
        <v>412.95994316216019</v>
      </c>
      <c r="F1063" s="212">
        <v>40</v>
      </c>
      <c r="G1063" s="212" t="s">
        <v>461</v>
      </c>
      <c r="H1063" s="354">
        <v>22107.2531995625</v>
      </c>
      <c r="J1063" s="218"/>
      <c r="K1063" s="212"/>
      <c r="L1063" s="212"/>
      <c r="M1063" s="212"/>
      <c r="N1063" s="212"/>
      <c r="O1063" s="212"/>
      <c r="P1063" s="212"/>
      <c r="Q1063" s="212"/>
      <c r="R1063" s="212"/>
      <c r="S1063" s="212"/>
      <c r="T1063" s="212"/>
      <c r="U1063" s="212"/>
      <c r="V1063" s="212"/>
      <c r="W1063" s="212"/>
      <c r="X1063" s="212"/>
      <c r="Y1063" s="212"/>
      <c r="Z1063" s="212"/>
      <c r="AA1063" s="218"/>
      <c r="AB1063" s="212"/>
      <c r="AC1063" s="212"/>
      <c r="AD1063" s="212"/>
      <c r="AE1063" s="212"/>
      <c r="AF1063" s="216"/>
    </row>
    <row r="1064" spans="2:32" x14ac:dyDescent="0.3">
      <c r="B1064" s="352">
        <v>8245.49</v>
      </c>
      <c r="C1064" s="212">
        <v>29</v>
      </c>
      <c r="D1064" s="212">
        <v>2800</v>
      </c>
      <c r="E1064" s="353">
        <v>206.2987353742366</v>
      </c>
      <c r="F1064" s="212">
        <v>33</v>
      </c>
      <c r="G1064" s="212" t="s">
        <v>461</v>
      </c>
      <c r="H1064" s="354">
        <v>7367.300369449069</v>
      </c>
      <c r="J1064" s="218"/>
      <c r="K1064" s="212"/>
      <c r="L1064" s="212"/>
      <c r="M1064" s="212"/>
      <c r="N1064" s="212"/>
      <c r="O1064" s="212"/>
      <c r="P1064" s="212"/>
      <c r="Q1064" s="212"/>
      <c r="R1064" s="212"/>
      <c r="S1064" s="212"/>
      <c r="T1064" s="212"/>
      <c r="U1064" s="212"/>
      <c r="V1064" s="212"/>
      <c r="W1064" s="212"/>
      <c r="X1064" s="212"/>
      <c r="Y1064" s="212"/>
      <c r="Z1064" s="212"/>
      <c r="AA1064" s="218"/>
      <c r="AB1064" s="212"/>
      <c r="AC1064" s="212"/>
      <c r="AD1064" s="212"/>
      <c r="AE1064" s="212"/>
      <c r="AF1064" s="216"/>
    </row>
    <row r="1065" spans="2:32" x14ac:dyDescent="0.3">
      <c r="B1065" s="352">
        <v>11708.22</v>
      </c>
      <c r="C1065" s="212">
        <v>34</v>
      </c>
      <c r="D1065" s="212">
        <v>2800</v>
      </c>
      <c r="E1065" s="353">
        <v>224.484068770498</v>
      </c>
      <c r="F1065" s="212">
        <v>36</v>
      </c>
      <c r="G1065" s="212" t="s">
        <v>461</v>
      </c>
      <c r="H1065" s="354">
        <v>10708.979699535706</v>
      </c>
      <c r="J1065" s="218"/>
      <c r="K1065" s="212"/>
      <c r="L1065" s="212"/>
      <c r="M1065" s="212"/>
      <c r="N1065" s="212"/>
      <c r="O1065" s="212"/>
      <c r="P1065" s="212"/>
      <c r="Q1065" s="212"/>
      <c r="R1065" s="212"/>
      <c r="S1065" s="212"/>
      <c r="T1065" s="212"/>
      <c r="U1065" s="212"/>
      <c r="V1065" s="212"/>
      <c r="W1065" s="212"/>
      <c r="X1065" s="212"/>
      <c r="Y1065" s="212"/>
      <c r="Z1065" s="212"/>
      <c r="AA1065" s="218"/>
      <c r="AB1065" s="212"/>
      <c r="AC1065" s="212"/>
      <c r="AD1065" s="212"/>
      <c r="AE1065" s="212"/>
      <c r="AF1065" s="216"/>
    </row>
    <row r="1066" spans="2:32" x14ac:dyDescent="0.3">
      <c r="B1066" s="352">
        <v>8602.64</v>
      </c>
      <c r="C1066" s="212">
        <v>28</v>
      </c>
      <c r="D1066" s="212">
        <v>2800</v>
      </c>
      <c r="E1066" s="353">
        <v>203.17314395765547</v>
      </c>
      <c r="F1066" s="212">
        <v>42</v>
      </c>
      <c r="G1066" s="212" t="s">
        <v>469</v>
      </c>
      <c r="H1066" s="354">
        <v>7846.701726932738</v>
      </c>
      <c r="J1066" s="218"/>
      <c r="K1066" s="212"/>
      <c r="L1066" s="212"/>
      <c r="M1066" s="212"/>
      <c r="N1066" s="212"/>
      <c r="O1066" s="212"/>
      <c r="P1066" s="212"/>
      <c r="Q1066" s="212"/>
      <c r="R1066" s="212"/>
      <c r="S1066" s="212"/>
      <c r="T1066" s="212"/>
      <c r="U1066" s="212"/>
      <c r="V1066" s="212"/>
      <c r="W1066" s="212"/>
      <c r="X1066" s="212"/>
      <c r="Y1066" s="212"/>
      <c r="Z1066" s="212"/>
      <c r="AA1066" s="218"/>
      <c r="AB1066" s="212"/>
      <c r="AC1066" s="212"/>
      <c r="AD1066" s="212"/>
      <c r="AE1066" s="212"/>
      <c r="AF1066" s="216"/>
    </row>
    <row r="1067" spans="2:32" x14ac:dyDescent="0.3">
      <c r="B1067" s="352">
        <v>5045.76</v>
      </c>
      <c r="C1067" s="212">
        <v>26</v>
      </c>
      <c r="D1067" s="212">
        <v>2800</v>
      </c>
      <c r="E1067" s="353">
        <v>242.06452619653609</v>
      </c>
      <c r="F1067" s="212">
        <v>25</v>
      </c>
      <c r="G1067" s="212" t="s">
        <v>461</v>
      </c>
      <c r="H1067" s="354">
        <v>4456.5289281016239</v>
      </c>
      <c r="J1067" s="218"/>
      <c r="K1067" s="212"/>
      <c r="L1067" s="212"/>
      <c r="M1067" s="212"/>
      <c r="N1067" s="212"/>
      <c r="O1067" s="212"/>
      <c r="P1067" s="212"/>
      <c r="Q1067" s="212"/>
      <c r="R1067" s="212"/>
      <c r="S1067" s="212"/>
      <c r="T1067" s="212"/>
      <c r="U1067" s="212"/>
      <c r="V1067" s="212"/>
      <c r="W1067" s="212"/>
      <c r="X1067" s="212"/>
      <c r="Y1067" s="212"/>
      <c r="Z1067" s="212"/>
      <c r="AA1067" s="218"/>
      <c r="AB1067" s="212"/>
      <c r="AC1067" s="212"/>
      <c r="AD1067" s="212"/>
      <c r="AE1067" s="212"/>
      <c r="AF1067" s="216"/>
    </row>
    <row r="1068" spans="2:32" x14ac:dyDescent="0.3">
      <c r="B1068" s="352">
        <v>19142.89</v>
      </c>
      <c r="C1068" s="212">
        <v>32</v>
      </c>
      <c r="D1068" s="212">
        <v>4550</v>
      </c>
      <c r="E1068" s="353">
        <v>367.40314572016376</v>
      </c>
      <c r="F1068" s="212">
        <v>43</v>
      </c>
      <c r="G1068" s="212" t="s">
        <v>461</v>
      </c>
      <c r="H1068" s="354">
        <v>18037.60375616176</v>
      </c>
      <c r="J1068" s="218"/>
      <c r="K1068" s="212"/>
      <c r="L1068" s="212"/>
      <c r="M1068" s="212"/>
      <c r="N1068" s="212"/>
      <c r="O1068" s="212"/>
      <c r="P1068" s="212"/>
      <c r="Q1068" s="212"/>
      <c r="R1068" s="212"/>
      <c r="S1068" s="212"/>
      <c r="T1068" s="212"/>
      <c r="U1068" s="212"/>
      <c r="V1068" s="212"/>
      <c r="W1068" s="212"/>
      <c r="X1068" s="212"/>
      <c r="Y1068" s="212"/>
      <c r="Z1068" s="212"/>
      <c r="AA1068" s="218"/>
      <c r="AB1068" s="212"/>
      <c r="AC1068" s="212"/>
      <c r="AD1068" s="212"/>
      <c r="AE1068" s="212"/>
      <c r="AF1068" s="216"/>
    </row>
    <row r="1069" spans="2:32" x14ac:dyDescent="0.3">
      <c r="B1069" s="352">
        <v>8933.26</v>
      </c>
      <c r="C1069" s="212">
        <v>30</v>
      </c>
      <c r="D1069" s="212">
        <v>2800</v>
      </c>
      <c r="E1069" s="353">
        <v>192.28080135397471</v>
      </c>
      <c r="F1069" s="212">
        <v>40</v>
      </c>
      <c r="G1069" s="212" t="s">
        <v>461</v>
      </c>
      <c r="H1069" s="354">
        <v>7859.6658738393089</v>
      </c>
      <c r="J1069" s="218"/>
      <c r="K1069" s="212"/>
      <c r="L1069" s="212"/>
      <c r="M1069" s="212"/>
      <c r="N1069" s="212"/>
      <c r="O1069" s="212"/>
      <c r="P1069" s="212"/>
      <c r="Q1069" s="212"/>
      <c r="R1069" s="212"/>
      <c r="S1069" s="212"/>
      <c r="T1069" s="212"/>
      <c r="U1069" s="212"/>
      <c r="V1069" s="212"/>
      <c r="W1069" s="212"/>
      <c r="X1069" s="212"/>
      <c r="Y1069" s="212"/>
      <c r="Z1069" s="212"/>
      <c r="AA1069" s="218"/>
      <c r="AB1069" s="212"/>
      <c r="AC1069" s="212"/>
      <c r="AD1069" s="212"/>
      <c r="AE1069" s="212"/>
      <c r="AF1069" s="216"/>
    </row>
    <row r="1070" spans="2:32" x14ac:dyDescent="0.3">
      <c r="B1070" s="352">
        <v>9150.92</v>
      </c>
      <c r="C1070" s="212">
        <v>29</v>
      </c>
      <c r="D1070" s="212">
        <v>2800</v>
      </c>
      <c r="E1070" s="353">
        <v>206.2987353742366</v>
      </c>
      <c r="F1070" s="212">
        <v>41</v>
      </c>
      <c r="G1070" s="212" t="s">
        <v>461</v>
      </c>
      <c r="H1070" s="354">
        <v>8168.4218763497511</v>
      </c>
      <c r="J1070" s="218"/>
      <c r="K1070" s="212"/>
      <c r="L1070" s="212"/>
      <c r="M1070" s="212"/>
      <c r="N1070" s="212"/>
      <c r="O1070" s="212"/>
      <c r="P1070" s="212"/>
      <c r="Q1070" s="212"/>
      <c r="R1070" s="212"/>
      <c r="S1070" s="212"/>
      <c r="T1070" s="212"/>
      <c r="U1070" s="212"/>
      <c r="V1070" s="212"/>
      <c r="W1070" s="212"/>
      <c r="X1070" s="212"/>
      <c r="Y1070" s="212"/>
      <c r="Z1070" s="212"/>
      <c r="AA1070" s="218"/>
      <c r="AB1070" s="212"/>
      <c r="AC1070" s="212"/>
      <c r="AD1070" s="212"/>
      <c r="AE1070" s="212"/>
      <c r="AF1070" s="216"/>
    </row>
    <row r="1071" spans="2:32" x14ac:dyDescent="0.3">
      <c r="B1071" s="352">
        <v>11492.4</v>
      </c>
      <c r="C1071" s="212">
        <v>36</v>
      </c>
      <c r="D1071" s="212">
        <v>1925</v>
      </c>
      <c r="E1071" s="353">
        <v>190.53720651037611</v>
      </c>
      <c r="F1071" s="212">
        <v>44</v>
      </c>
      <c r="G1071" s="212" t="s">
        <v>469</v>
      </c>
      <c r="H1071" s="354">
        <v>10836.520739174532</v>
      </c>
      <c r="J1071" s="218"/>
      <c r="K1071" s="212"/>
      <c r="L1071" s="212"/>
      <c r="M1071" s="212"/>
      <c r="N1071" s="212"/>
      <c r="O1071" s="212"/>
      <c r="P1071" s="212"/>
      <c r="Q1071" s="212"/>
      <c r="R1071" s="212"/>
      <c r="S1071" s="212"/>
      <c r="T1071" s="212"/>
      <c r="U1071" s="212"/>
      <c r="V1071" s="212"/>
      <c r="W1071" s="212"/>
      <c r="X1071" s="212"/>
      <c r="Y1071" s="212"/>
      <c r="Z1071" s="212"/>
      <c r="AA1071" s="218"/>
      <c r="AB1071" s="212"/>
      <c r="AC1071" s="212"/>
      <c r="AD1071" s="212"/>
      <c r="AE1071" s="212"/>
      <c r="AF1071" s="216"/>
    </row>
    <row r="1072" spans="2:32" x14ac:dyDescent="0.3">
      <c r="B1072" s="352">
        <v>6998</v>
      </c>
      <c r="C1072" s="212">
        <v>29</v>
      </c>
      <c r="D1072" s="212">
        <v>2800</v>
      </c>
      <c r="E1072" s="353">
        <v>255.51160356560339</v>
      </c>
      <c r="F1072" s="212">
        <v>31</v>
      </c>
      <c r="G1072" s="212" t="s">
        <v>461</v>
      </c>
      <c r="H1072" s="354">
        <v>6272.2675264392237</v>
      </c>
      <c r="J1072" s="218"/>
      <c r="K1072" s="212"/>
      <c r="L1072" s="212"/>
      <c r="M1072" s="212"/>
      <c r="N1072" s="212"/>
      <c r="O1072" s="212"/>
      <c r="P1072" s="212"/>
      <c r="Q1072" s="212"/>
      <c r="R1072" s="212"/>
      <c r="S1072" s="212"/>
      <c r="T1072" s="212"/>
      <c r="U1072" s="212"/>
      <c r="V1072" s="212"/>
      <c r="W1072" s="212"/>
      <c r="X1072" s="212"/>
      <c r="Y1072" s="212"/>
      <c r="Z1072" s="212"/>
      <c r="AA1072" s="218"/>
      <c r="AB1072" s="212"/>
      <c r="AC1072" s="212"/>
      <c r="AD1072" s="212"/>
      <c r="AE1072" s="212"/>
      <c r="AF1072" s="216"/>
    </row>
    <row r="1073" spans="2:32" x14ac:dyDescent="0.3">
      <c r="B1073" s="352">
        <v>17647.68</v>
      </c>
      <c r="C1073" s="212">
        <v>38</v>
      </c>
      <c r="D1073" s="212">
        <v>2800</v>
      </c>
      <c r="E1073" s="353">
        <v>289.8365977022612</v>
      </c>
      <c r="F1073" s="212">
        <v>42</v>
      </c>
      <c r="G1073" s="212" t="s">
        <v>461</v>
      </c>
      <c r="H1073" s="354">
        <v>16611.755908706746</v>
      </c>
      <c r="J1073" s="218"/>
      <c r="K1073" s="212"/>
      <c r="L1073" s="212"/>
      <c r="M1073" s="212"/>
      <c r="N1073" s="212"/>
      <c r="O1073" s="212"/>
      <c r="P1073" s="212"/>
      <c r="Q1073" s="212"/>
      <c r="R1073" s="212"/>
      <c r="S1073" s="212"/>
      <c r="T1073" s="212"/>
      <c r="U1073" s="212"/>
      <c r="V1073" s="212"/>
      <c r="W1073" s="212"/>
      <c r="X1073" s="212"/>
      <c r="Y1073" s="212"/>
      <c r="Z1073" s="212"/>
      <c r="AA1073" s="218"/>
      <c r="AB1073" s="212"/>
      <c r="AC1073" s="212"/>
      <c r="AD1073" s="212"/>
      <c r="AE1073" s="212"/>
      <c r="AF1073" s="216"/>
    </row>
    <row r="1074" spans="2:32" x14ac:dyDescent="0.3">
      <c r="B1074" s="352">
        <v>11039.41</v>
      </c>
      <c r="C1074" s="212">
        <v>31</v>
      </c>
      <c r="D1074" s="212">
        <v>2800</v>
      </c>
      <c r="E1074" s="353">
        <v>217.75930356694442</v>
      </c>
      <c r="F1074" s="212">
        <v>44</v>
      </c>
      <c r="G1074" s="212" t="s">
        <v>461</v>
      </c>
      <c r="H1074" s="354">
        <v>9953.7125015694837</v>
      </c>
      <c r="J1074" s="218"/>
      <c r="K1074" s="212"/>
      <c r="L1074" s="212"/>
      <c r="M1074" s="212"/>
      <c r="N1074" s="212"/>
      <c r="O1074" s="212"/>
      <c r="P1074" s="212"/>
      <c r="Q1074" s="212"/>
      <c r="R1074" s="212"/>
      <c r="S1074" s="212"/>
      <c r="T1074" s="212"/>
      <c r="U1074" s="212"/>
      <c r="V1074" s="212"/>
      <c r="W1074" s="212"/>
      <c r="X1074" s="212"/>
      <c r="Y1074" s="212"/>
      <c r="Z1074" s="212"/>
      <c r="AA1074" s="218"/>
      <c r="AB1074" s="212"/>
      <c r="AC1074" s="212"/>
      <c r="AD1074" s="212"/>
      <c r="AE1074" s="212"/>
      <c r="AF1074" s="216"/>
    </row>
    <row r="1075" spans="2:32" x14ac:dyDescent="0.3">
      <c r="B1075" s="352">
        <v>11844.79</v>
      </c>
      <c r="C1075" s="212">
        <v>27</v>
      </c>
      <c r="D1075" s="212">
        <v>2800</v>
      </c>
      <c r="E1075" s="353">
        <v>193.79603262322601</v>
      </c>
      <c r="F1075" s="212">
        <v>48</v>
      </c>
      <c r="G1075" s="212" t="s">
        <v>469</v>
      </c>
      <c r="H1075" s="354">
        <v>10950.477150824538</v>
      </c>
      <c r="J1075" s="218"/>
      <c r="K1075" s="212"/>
      <c r="L1075" s="212"/>
      <c r="M1075" s="212"/>
      <c r="N1075" s="212"/>
      <c r="O1075" s="212"/>
      <c r="P1075" s="212"/>
      <c r="Q1075" s="212"/>
      <c r="R1075" s="212"/>
      <c r="S1075" s="212"/>
      <c r="T1075" s="212"/>
      <c r="U1075" s="212"/>
      <c r="V1075" s="212"/>
      <c r="W1075" s="212"/>
      <c r="X1075" s="212"/>
      <c r="Y1075" s="212"/>
      <c r="Z1075" s="212"/>
      <c r="AA1075" s="218"/>
      <c r="AB1075" s="212"/>
      <c r="AC1075" s="212"/>
      <c r="AD1075" s="212"/>
      <c r="AE1075" s="212"/>
      <c r="AF1075" s="216"/>
    </row>
    <row r="1076" spans="2:32" x14ac:dyDescent="0.3">
      <c r="B1076" s="352">
        <v>8956.64</v>
      </c>
      <c r="C1076" s="212">
        <v>30</v>
      </c>
      <c r="D1076" s="212">
        <v>2800</v>
      </c>
      <c r="E1076" s="353">
        <v>192.28080135397471</v>
      </c>
      <c r="F1076" s="212">
        <v>40</v>
      </c>
      <c r="G1076" s="212" t="s">
        <v>461</v>
      </c>
      <c r="H1076" s="354">
        <v>7859.6658738393089</v>
      </c>
      <c r="J1076" s="218"/>
      <c r="K1076" s="212"/>
      <c r="L1076" s="212"/>
      <c r="M1076" s="212"/>
      <c r="N1076" s="212"/>
      <c r="O1076" s="212"/>
      <c r="P1076" s="212"/>
      <c r="Q1076" s="212"/>
      <c r="R1076" s="212"/>
      <c r="S1076" s="212"/>
      <c r="T1076" s="212"/>
      <c r="U1076" s="212"/>
      <c r="V1076" s="212"/>
      <c r="W1076" s="212"/>
      <c r="X1076" s="212"/>
      <c r="Y1076" s="212"/>
      <c r="Z1076" s="212"/>
      <c r="AA1076" s="218"/>
      <c r="AB1076" s="212"/>
      <c r="AC1076" s="212"/>
      <c r="AD1076" s="212"/>
      <c r="AE1076" s="212"/>
      <c r="AF1076" s="216"/>
    </row>
    <row r="1077" spans="2:32" x14ac:dyDescent="0.3">
      <c r="B1077" s="352">
        <v>15176.11</v>
      </c>
      <c r="C1077" s="212">
        <v>30</v>
      </c>
      <c r="D1077" s="212">
        <v>2800</v>
      </c>
      <c r="E1077" s="353">
        <v>425.28992159360422</v>
      </c>
      <c r="F1077" s="212">
        <v>40</v>
      </c>
      <c r="G1077" s="212" t="s">
        <v>469</v>
      </c>
      <c r="H1077" s="354">
        <v>14744.350302985917</v>
      </c>
      <c r="J1077" s="218"/>
      <c r="K1077" s="212"/>
      <c r="L1077" s="212"/>
      <c r="M1077" s="212"/>
      <c r="N1077" s="212"/>
      <c r="O1077" s="212"/>
      <c r="P1077" s="212"/>
      <c r="Q1077" s="212"/>
      <c r="R1077" s="212"/>
      <c r="S1077" s="212"/>
      <c r="T1077" s="212"/>
      <c r="U1077" s="212"/>
      <c r="V1077" s="212"/>
      <c r="W1077" s="212"/>
      <c r="X1077" s="212"/>
      <c r="Y1077" s="212"/>
      <c r="Z1077" s="212"/>
      <c r="AA1077" s="218"/>
      <c r="AB1077" s="212"/>
      <c r="AC1077" s="212"/>
      <c r="AD1077" s="212"/>
      <c r="AE1077" s="212"/>
      <c r="AF1077" s="216"/>
    </row>
    <row r="1078" spans="2:32" x14ac:dyDescent="0.3">
      <c r="B1078" s="352">
        <v>10568.6</v>
      </c>
      <c r="C1078" s="212">
        <v>30</v>
      </c>
      <c r="D1078" s="212">
        <v>1925</v>
      </c>
      <c r="E1078" s="353">
        <v>229.8663437363376</v>
      </c>
      <c r="F1078" s="212">
        <v>40</v>
      </c>
      <c r="G1078" s="212" t="s">
        <v>461</v>
      </c>
      <c r="H1078" s="354">
        <v>9826.6576246896238</v>
      </c>
      <c r="J1078" s="218"/>
      <c r="K1078" s="212"/>
      <c r="L1078" s="212"/>
      <c r="M1078" s="212"/>
      <c r="N1078" s="212"/>
      <c r="O1078" s="212"/>
      <c r="P1078" s="212"/>
      <c r="Q1078" s="212"/>
      <c r="R1078" s="212"/>
      <c r="S1078" s="212"/>
      <c r="T1078" s="212"/>
      <c r="U1078" s="212"/>
      <c r="V1078" s="212"/>
      <c r="W1078" s="212"/>
      <c r="X1078" s="212"/>
      <c r="Y1078" s="212"/>
      <c r="Z1078" s="212"/>
      <c r="AA1078" s="218"/>
      <c r="AB1078" s="212"/>
      <c r="AC1078" s="212"/>
      <c r="AD1078" s="212"/>
      <c r="AE1078" s="212"/>
      <c r="AF1078" s="216"/>
    </row>
    <row r="1079" spans="2:32" x14ac:dyDescent="0.3">
      <c r="B1079" s="352">
        <v>7439.2</v>
      </c>
      <c r="C1079" s="212">
        <v>39</v>
      </c>
      <c r="D1079" s="212">
        <v>1050</v>
      </c>
      <c r="E1079" s="353">
        <v>128.93332142351892</v>
      </c>
      <c r="F1079" s="212">
        <v>36</v>
      </c>
      <c r="G1079" s="212" t="s">
        <v>461</v>
      </c>
      <c r="H1079" s="354">
        <v>6588.6358197249601</v>
      </c>
      <c r="J1079" s="218"/>
      <c r="K1079" s="212"/>
      <c r="L1079" s="212"/>
      <c r="M1079" s="212"/>
      <c r="N1079" s="212"/>
      <c r="O1079" s="212"/>
      <c r="P1079" s="212"/>
      <c r="Q1079" s="212"/>
      <c r="R1079" s="212"/>
      <c r="S1079" s="212"/>
      <c r="T1079" s="212"/>
      <c r="U1079" s="212"/>
      <c r="V1079" s="212"/>
      <c r="W1079" s="212"/>
      <c r="X1079" s="212"/>
      <c r="Y1079" s="212"/>
      <c r="Z1079" s="212"/>
      <c r="AA1079" s="218"/>
      <c r="AB1079" s="212"/>
      <c r="AC1079" s="212"/>
      <c r="AD1079" s="212"/>
      <c r="AE1079" s="212"/>
      <c r="AF1079" s="216"/>
    </row>
    <row r="1080" spans="2:32" x14ac:dyDescent="0.3">
      <c r="B1080" s="352">
        <v>23775.439999999999</v>
      </c>
      <c r="C1080" s="212">
        <v>43</v>
      </c>
      <c r="D1080" s="212">
        <v>2800</v>
      </c>
      <c r="E1080" s="353">
        <v>488.63054595518167</v>
      </c>
      <c r="F1080" s="212">
        <v>27</v>
      </c>
      <c r="G1080" s="212" t="s">
        <v>461</v>
      </c>
      <c r="H1080" s="354">
        <v>22971.990481550092</v>
      </c>
      <c r="J1080" s="218"/>
      <c r="K1080" s="212"/>
      <c r="L1080" s="212"/>
      <c r="M1080" s="212"/>
      <c r="N1080" s="212"/>
      <c r="O1080" s="212"/>
      <c r="P1080" s="212"/>
      <c r="Q1080" s="212"/>
      <c r="R1080" s="212"/>
      <c r="S1080" s="212"/>
      <c r="T1080" s="212"/>
      <c r="U1080" s="212"/>
      <c r="V1080" s="212"/>
      <c r="W1080" s="212"/>
      <c r="X1080" s="212"/>
      <c r="Y1080" s="212"/>
      <c r="Z1080" s="212"/>
      <c r="AA1080" s="218"/>
      <c r="AB1080" s="212"/>
      <c r="AC1080" s="212"/>
      <c r="AD1080" s="212"/>
      <c r="AE1080" s="212"/>
      <c r="AF1080" s="216"/>
    </row>
    <row r="1081" spans="2:32" x14ac:dyDescent="0.3">
      <c r="B1081" s="352">
        <v>6124.5</v>
      </c>
      <c r="C1081" s="212">
        <v>36</v>
      </c>
      <c r="D1081" s="212">
        <v>1050</v>
      </c>
      <c r="E1081" s="353">
        <v>117.98115196942697</v>
      </c>
      <c r="F1081" s="212">
        <v>44</v>
      </c>
      <c r="G1081" s="212" t="s">
        <v>469</v>
      </c>
      <c r="H1081" s="354">
        <v>5619.8074196209973</v>
      </c>
      <c r="J1081" s="218"/>
      <c r="K1081" s="212"/>
      <c r="L1081" s="212"/>
      <c r="M1081" s="212"/>
      <c r="N1081" s="212"/>
      <c r="O1081" s="212"/>
      <c r="P1081" s="212"/>
      <c r="Q1081" s="212"/>
      <c r="R1081" s="212"/>
      <c r="S1081" s="212"/>
      <c r="T1081" s="212"/>
      <c r="U1081" s="212"/>
      <c r="V1081" s="212"/>
      <c r="W1081" s="212"/>
      <c r="X1081" s="212"/>
      <c r="Y1081" s="212"/>
      <c r="Z1081" s="212"/>
      <c r="AA1081" s="218"/>
      <c r="AB1081" s="212"/>
      <c r="AC1081" s="212"/>
      <c r="AD1081" s="212"/>
      <c r="AE1081" s="212"/>
      <c r="AF1081" s="216"/>
    </row>
    <row r="1082" spans="2:32" x14ac:dyDescent="0.3">
      <c r="B1082" s="352">
        <v>24073.13</v>
      </c>
      <c r="C1082" s="212">
        <v>37</v>
      </c>
      <c r="D1082" s="212">
        <v>2800</v>
      </c>
      <c r="E1082" s="353">
        <v>246.92907483093137</v>
      </c>
      <c r="F1082" s="212">
        <v>38</v>
      </c>
      <c r="G1082" s="212" t="s">
        <v>461</v>
      </c>
      <c r="H1082" s="354">
        <v>23059.132855930162</v>
      </c>
      <c r="J1082" s="218"/>
      <c r="K1082" s="212"/>
      <c r="L1082" s="212"/>
      <c r="M1082" s="212"/>
      <c r="N1082" s="212"/>
      <c r="O1082" s="212"/>
      <c r="P1082" s="212"/>
      <c r="Q1082" s="212"/>
      <c r="R1082" s="212"/>
      <c r="S1082" s="212"/>
      <c r="T1082" s="212"/>
      <c r="U1082" s="212"/>
      <c r="V1082" s="212"/>
      <c r="W1082" s="212"/>
      <c r="X1082" s="212"/>
      <c r="Y1082" s="212"/>
      <c r="Z1082" s="212"/>
      <c r="AA1082" s="218"/>
      <c r="AB1082" s="212"/>
      <c r="AC1082" s="212"/>
      <c r="AD1082" s="212"/>
      <c r="AE1082" s="212"/>
      <c r="AF1082" s="216"/>
    </row>
    <row r="1083" spans="2:32" x14ac:dyDescent="0.3">
      <c r="B1083" s="352">
        <v>10349.82</v>
      </c>
      <c r="C1083" s="212">
        <v>32</v>
      </c>
      <c r="D1083" s="212">
        <v>2800</v>
      </c>
      <c r="E1083" s="353">
        <v>226.09424352010078</v>
      </c>
      <c r="F1083" s="212">
        <v>33</v>
      </c>
      <c r="G1083" s="212" t="s">
        <v>461</v>
      </c>
      <c r="H1083" s="354">
        <v>9496.4961400088741</v>
      </c>
      <c r="J1083" s="218"/>
      <c r="K1083" s="212"/>
      <c r="L1083" s="212"/>
      <c r="M1083" s="212"/>
      <c r="N1083" s="212"/>
      <c r="O1083" s="212"/>
      <c r="P1083" s="212"/>
      <c r="Q1083" s="212"/>
      <c r="R1083" s="212"/>
      <c r="S1083" s="212"/>
      <c r="T1083" s="212"/>
      <c r="U1083" s="212"/>
      <c r="V1083" s="212"/>
      <c r="W1083" s="212"/>
      <c r="X1083" s="212"/>
      <c r="Y1083" s="212"/>
      <c r="Z1083" s="212"/>
      <c r="AA1083" s="218"/>
      <c r="AB1083" s="212"/>
      <c r="AC1083" s="212"/>
      <c r="AD1083" s="212"/>
      <c r="AE1083" s="212"/>
      <c r="AF1083" s="216"/>
    </row>
    <row r="1084" spans="2:32" x14ac:dyDescent="0.3">
      <c r="B1084" s="352">
        <v>9176.8799999999992</v>
      </c>
      <c r="C1084" s="212">
        <v>29</v>
      </c>
      <c r="D1084" s="212">
        <v>2800</v>
      </c>
      <c r="E1084" s="353">
        <v>206.2987353742366</v>
      </c>
      <c r="F1084" s="212">
        <v>41</v>
      </c>
      <c r="G1084" s="212" t="s">
        <v>461</v>
      </c>
      <c r="H1084" s="354">
        <v>8168.4218763497511</v>
      </c>
      <c r="J1084" s="218"/>
      <c r="K1084" s="212"/>
      <c r="L1084" s="212"/>
      <c r="M1084" s="212"/>
      <c r="N1084" s="212"/>
      <c r="O1084" s="212"/>
      <c r="P1084" s="212"/>
      <c r="Q1084" s="212"/>
      <c r="R1084" s="212"/>
      <c r="S1084" s="212"/>
      <c r="T1084" s="212"/>
      <c r="U1084" s="212"/>
      <c r="V1084" s="212"/>
      <c r="W1084" s="212"/>
      <c r="X1084" s="212"/>
      <c r="Y1084" s="212"/>
      <c r="Z1084" s="212"/>
      <c r="AA1084" s="218"/>
      <c r="AB1084" s="212"/>
      <c r="AC1084" s="212"/>
      <c r="AD1084" s="212"/>
      <c r="AE1084" s="212"/>
      <c r="AF1084" s="216"/>
    </row>
    <row r="1085" spans="2:32" x14ac:dyDescent="0.3">
      <c r="B1085" s="352">
        <v>9062.98</v>
      </c>
      <c r="C1085" s="212">
        <v>35</v>
      </c>
      <c r="D1085" s="212">
        <v>1050</v>
      </c>
      <c r="E1085" s="353">
        <v>154.85997868581006</v>
      </c>
      <c r="F1085" s="212">
        <v>45</v>
      </c>
      <c r="G1085" s="212" t="s">
        <v>461</v>
      </c>
      <c r="H1085" s="354">
        <v>8274.4994734626998</v>
      </c>
      <c r="J1085" s="218"/>
      <c r="K1085" s="212"/>
      <c r="L1085" s="212"/>
      <c r="M1085" s="212"/>
      <c r="N1085" s="212"/>
      <c r="O1085" s="212"/>
      <c r="P1085" s="212"/>
      <c r="Q1085" s="212"/>
      <c r="R1085" s="212"/>
      <c r="S1085" s="212"/>
      <c r="T1085" s="212"/>
      <c r="U1085" s="212"/>
      <c r="V1085" s="212"/>
      <c r="W1085" s="212"/>
      <c r="X1085" s="212"/>
      <c r="Y1085" s="212"/>
      <c r="Z1085" s="212"/>
      <c r="AA1085" s="218"/>
      <c r="AB1085" s="212"/>
      <c r="AC1085" s="212"/>
      <c r="AD1085" s="212"/>
      <c r="AE1085" s="212"/>
      <c r="AF1085" s="216"/>
    </row>
    <row r="1086" spans="2:32" x14ac:dyDescent="0.3">
      <c r="B1086" s="355">
        <v>11609.57</v>
      </c>
      <c r="C1086" s="300">
        <v>42</v>
      </c>
      <c r="D1086" s="300">
        <v>1925</v>
      </c>
      <c r="E1086" s="356">
        <v>424.37026148933035</v>
      </c>
      <c r="F1086" s="300">
        <v>33</v>
      </c>
      <c r="G1086" s="300" t="s">
        <v>461</v>
      </c>
      <c r="H1086" s="357">
        <v>10837.716403297743</v>
      </c>
      <c r="J1086" s="299"/>
      <c r="K1086" s="300"/>
      <c r="L1086" s="300"/>
      <c r="M1086" s="300"/>
      <c r="N1086" s="300"/>
      <c r="O1086" s="300"/>
      <c r="P1086" s="300"/>
      <c r="Q1086" s="300"/>
      <c r="R1086" s="300"/>
      <c r="S1086" s="300"/>
      <c r="T1086" s="300"/>
      <c r="U1086" s="300"/>
      <c r="V1086" s="300"/>
      <c r="W1086" s="300"/>
      <c r="X1086" s="300"/>
      <c r="Y1086" s="300"/>
      <c r="Z1086" s="300"/>
      <c r="AA1086" s="299"/>
      <c r="AB1086" s="300"/>
      <c r="AC1086" s="300"/>
      <c r="AD1086" s="300"/>
      <c r="AE1086" s="300"/>
      <c r="AF1086" s="301"/>
    </row>
  </sheetData>
  <mergeCells count="3">
    <mergeCell ref="W24:Y27"/>
    <mergeCell ref="W30:Y33"/>
    <mergeCell ref="AA22:AF23"/>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R132"/>
  <sheetViews>
    <sheetView zoomScaleNormal="100" workbookViewId="0">
      <selection activeCell="N1" sqref="N1"/>
    </sheetView>
  </sheetViews>
  <sheetFormatPr defaultRowHeight="14.4" x14ac:dyDescent="0.3"/>
  <cols>
    <col min="1" max="2" width="8.88671875" style="313"/>
    <col min="3" max="4" width="10.6640625" style="313" bestFit="1" customWidth="1"/>
    <col min="5" max="13" width="8.88671875" style="313"/>
    <col min="14" max="14" width="10.109375" style="313" customWidth="1"/>
    <col min="15" max="16384" width="8.88671875" style="313"/>
  </cols>
  <sheetData>
    <row r="1" spans="2:18" x14ac:dyDescent="0.3">
      <c r="N1" s="493" t="str">
        <f>HYPERLINK("#'Navigation'!A1","Navigation")</f>
        <v>Navigation</v>
      </c>
    </row>
    <row r="2" spans="2:18" x14ac:dyDescent="0.3">
      <c r="B2" s="368" t="s">
        <v>487</v>
      </c>
      <c r="C2" s="340"/>
      <c r="D2" s="340"/>
      <c r="E2" s="340"/>
      <c r="F2" s="340"/>
      <c r="G2" s="340"/>
      <c r="H2" s="340"/>
      <c r="I2" s="340"/>
      <c r="J2" s="340"/>
      <c r="K2" s="340"/>
      <c r="L2" s="340"/>
      <c r="M2" s="340"/>
      <c r="N2" s="340"/>
      <c r="O2" s="340"/>
      <c r="P2" s="340"/>
      <c r="Q2" s="340"/>
      <c r="R2" s="340"/>
    </row>
    <row r="3" spans="2:18" x14ac:dyDescent="0.3">
      <c r="B3" s="340"/>
      <c r="C3" s="340"/>
      <c r="D3" s="340"/>
      <c r="E3" s="340"/>
      <c r="F3" s="340"/>
      <c r="G3" s="340"/>
      <c r="H3" s="340"/>
      <c r="I3" s="340"/>
      <c r="J3" s="340"/>
      <c r="K3" s="340"/>
      <c r="L3" s="340"/>
      <c r="M3" s="340"/>
      <c r="N3" s="340"/>
      <c r="O3" s="340"/>
      <c r="P3" s="340"/>
      <c r="Q3" s="340"/>
      <c r="R3" s="340"/>
    </row>
    <row r="4" spans="2:18" x14ac:dyDescent="0.3">
      <c r="B4" s="342" t="s">
        <v>572</v>
      </c>
      <c r="C4" s="321"/>
      <c r="D4" s="321"/>
      <c r="E4" s="321"/>
      <c r="F4" s="321"/>
      <c r="G4" s="321"/>
      <c r="H4" s="321"/>
      <c r="I4" s="321"/>
      <c r="J4" s="321"/>
      <c r="K4" s="321"/>
      <c r="L4" s="321"/>
      <c r="M4" s="321"/>
      <c r="N4" s="321"/>
      <c r="O4" s="322"/>
      <c r="P4" s="340"/>
      <c r="Q4" s="340"/>
      <c r="R4" s="340"/>
    </row>
    <row r="5" spans="2:18" x14ac:dyDescent="0.3">
      <c r="B5" s="326"/>
      <c r="C5" s="324"/>
      <c r="D5" s="324"/>
      <c r="E5" s="324"/>
      <c r="F5" s="324"/>
      <c r="G5" s="324"/>
      <c r="H5" s="324"/>
      <c r="I5" s="324"/>
      <c r="J5" s="324"/>
      <c r="K5" s="324"/>
      <c r="L5" s="324"/>
      <c r="M5" s="324"/>
      <c r="N5" s="324"/>
      <c r="O5" s="325"/>
      <c r="P5" s="340"/>
      <c r="Q5" s="340"/>
      <c r="R5" s="340"/>
    </row>
    <row r="6" spans="2:18" x14ac:dyDescent="0.3">
      <c r="B6" s="326" t="s">
        <v>623</v>
      </c>
      <c r="C6" s="334"/>
      <c r="D6" s="324"/>
      <c r="E6" s="324"/>
      <c r="F6" s="324"/>
      <c r="G6" s="324"/>
      <c r="H6" s="324"/>
      <c r="I6" s="324"/>
      <c r="J6" s="324"/>
      <c r="K6" s="324"/>
      <c r="L6" s="324"/>
      <c r="M6" s="324"/>
      <c r="N6" s="324"/>
      <c r="O6" s="325"/>
      <c r="P6" s="340"/>
      <c r="Q6" s="340"/>
      <c r="R6" s="340"/>
    </row>
    <row r="7" spans="2:18" x14ac:dyDescent="0.3">
      <c r="B7" s="373" t="s">
        <v>624</v>
      </c>
      <c r="C7" s="324"/>
      <c r="D7" s="324"/>
      <c r="E7" s="324"/>
      <c r="F7" s="324"/>
      <c r="G7" s="324"/>
      <c r="H7" s="324"/>
      <c r="I7" s="324"/>
      <c r="J7" s="324"/>
      <c r="K7" s="324"/>
      <c r="L7" s="324"/>
      <c r="M7" s="324"/>
      <c r="N7" s="324"/>
      <c r="O7" s="325"/>
      <c r="P7" s="340"/>
      <c r="Q7" s="340"/>
      <c r="R7" s="340"/>
    </row>
    <row r="8" spans="2:18" x14ac:dyDescent="0.3">
      <c r="B8" s="373" t="s">
        <v>625</v>
      </c>
      <c r="C8" s="324"/>
      <c r="D8" s="324"/>
      <c r="E8" s="324"/>
      <c r="F8" s="324"/>
      <c r="G8" s="324"/>
      <c r="H8" s="324"/>
      <c r="I8" s="324"/>
      <c r="J8" s="324"/>
      <c r="K8" s="324"/>
      <c r="L8" s="324"/>
      <c r="M8" s="324"/>
      <c r="N8" s="324"/>
      <c r="O8" s="325"/>
      <c r="P8" s="340"/>
      <c r="Q8" s="340"/>
      <c r="R8" s="340"/>
    </row>
    <row r="9" spans="2:18" x14ac:dyDescent="0.3">
      <c r="B9" s="371"/>
      <c r="C9" s="372"/>
      <c r="D9" s="336"/>
      <c r="E9" s="336"/>
      <c r="F9" s="336"/>
      <c r="G9" s="336"/>
      <c r="H9" s="336"/>
      <c r="I9" s="336"/>
      <c r="J9" s="336"/>
      <c r="K9" s="336"/>
      <c r="L9" s="336"/>
      <c r="M9" s="336"/>
      <c r="N9" s="336"/>
      <c r="O9" s="337"/>
      <c r="P9" s="340"/>
      <c r="Q9" s="340"/>
      <c r="R9" s="340"/>
    </row>
    <row r="10" spans="2:18" x14ac:dyDescent="0.3">
      <c r="B10" s="369"/>
      <c r="C10" s="340"/>
      <c r="D10" s="340"/>
      <c r="E10" s="340"/>
      <c r="F10" s="340"/>
      <c r="G10" s="340"/>
      <c r="H10" s="340"/>
      <c r="I10" s="340"/>
      <c r="J10" s="340"/>
      <c r="K10" s="340"/>
      <c r="L10" s="340"/>
      <c r="M10" s="340"/>
      <c r="N10" s="340"/>
      <c r="O10" s="340"/>
      <c r="P10" s="340"/>
      <c r="Q10" s="340"/>
      <c r="R10" s="340"/>
    </row>
    <row r="11" spans="2:18" x14ac:dyDescent="0.3">
      <c r="B11" s="414" t="s">
        <v>626</v>
      </c>
      <c r="C11" s="321"/>
      <c r="D11" s="321"/>
      <c r="E11" s="321"/>
      <c r="F11" s="321"/>
      <c r="G11" s="321"/>
      <c r="H11" s="321"/>
      <c r="I11" s="321"/>
      <c r="J11" s="321"/>
      <c r="K11" s="321"/>
      <c r="L11" s="321"/>
      <c r="M11" s="321"/>
      <c r="N11" s="321"/>
      <c r="O11" s="322"/>
      <c r="P11" s="340"/>
      <c r="Q11" s="340"/>
      <c r="R11" s="340"/>
    </row>
    <row r="12" spans="2:18" x14ac:dyDescent="0.3">
      <c r="B12" s="332"/>
      <c r="C12" s="324"/>
      <c r="D12" s="324"/>
      <c r="E12" s="324"/>
      <c r="F12" s="324"/>
      <c r="G12" s="324"/>
      <c r="H12" s="324"/>
      <c r="I12" s="324"/>
      <c r="J12" s="324"/>
      <c r="K12" s="324"/>
      <c r="L12" s="324"/>
      <c r="M12" s="324"/>
      <c r="N12" s="324"/>
      <c r="O12" s="325"/>
      <c r="P12" s="340"/>
      <c r="Q12" s="340"/>
      <c r="R12" s="340"/>
    </row>
    <row r="13" spans="2:18" x14ac:dyDescent="0.3">
      <c r="B13" s="332"/>
      <c r="C13" s="314"/>
      <c r="D13" s="314"/>
      <c r="E13" s="359" t="s">
        <v>475</v>
      </c>
      <c r="F13" s="314"/>
      <c r="G13" s="324"/>
      <c r="H13" s="324"/>
      <c r="I13" s="324"/>
      <c r="J13" s="324"/>
      <c r="K13" s="324"/>
      <c r="L13" s="324"/>
      <c r="M13" s="324"/>
      <c r="N13" s="324"/>
      <c r="O13" s="325"/>
      <c r="P13" s="340"/>
      <c r="Q13" s="340"/>
      <c r="R13" s="340"/>
    </row>
    <row r="14" spans="2:18" x14ac:dyDescent="0.3">
      <c r="B14" s="332"/>
      <c r="C14" s="314"/>
      <c r="D14" s="314"/>
      <c r="E14" s="359" t="s">
        <v>475</v>
      </c>
      <c r="F14" s="359" t="s">
        <v>475</v>
      </c>
      <c r="G14" s="324"/>
      <c r="H14" s="324"/>
      <c r="I14" s="324"/>
      <c r="J14" s="324"/>
      <c r="K14" s="324"/>
      <c r="L14" s="324"/>
      <c r="M14" s="324"/>
      <c r="N14" s="324"/>
      <c r="O14" s="325"/>
      <c r="P14" s="340"/>
      <c r="Q14" s="340"/>
      <c r="R14" s="340"/>
    </row>
    <row r="15" spans="2:18" x14ac:dyDescent="0.3">
      <c r="B15" s="332"/>
      <c r="C15" s="359" t="s">
        <v>475</v>
      </c>
      <c r="D15" s="359" t="s">
        <v>475</v>
      </c>
      <c r="E15" s="361"/>
      <c r="F15" s="362"/>
      <c r="G15" s="324"/>
      <c r="H15" s="324"/>
      <c r="I15" s="324"/>
      <c r="J15" s="324"/>
      <c r="K15" s="324"/>
      <c r="L15" s="324"/>
      <c r="M15" s="324"/>
      <c r="N15" s="324"/>
      <c r="O15" s="325"/>
      <c r="P15" s="340"/>
      <c r="Q15" s="340"/>
      <c r="R15" s="340"/>
    </row>
    <row r="16" spans="2:18" x14ac:dyDescent="0.3">
      <c r="B16" s="332"/>
      <c r="C16" s="314"/>
      <c r="D16" s="359" t="s">
        <v>475</v>
      </c>
      <c r="E16" s="363"/>
      <c r="F16" s="364"/>
      <c r="G16" s="324"/>
      <c r="H16" s="324"/>
      <c r="I16" s="324"/>
      <c r="J16" s="324"/>
      <c r="K16" s="324"/>
      <c r="L16" s="324"/>
      <c r="M16" s="324"/>
      <c r="N16" s="324"/>
      <c r="O16" s="325"/>
      <c r="P16" s="340"/>
      <c r="Q16" s="340"/>
      <c r="R16" s="340"/>
    </row>
    <row r="17" spans="2:18" x14ac:dyDescent="0.3">
      <c r="B17" s="335"/>
      <c r="C17" s="336"/>
      <c r="D17" s="336"/>
      <c r="E17" s="336"/>
      <c r="F17" s="336"/>
      <c r="G17" s="336"/>
      <c r="H17" s="336"/>
      <c r="I17" s="336"/>
      <c r="J17" s="336"/>
      <c r="K17" s="336"/>
      <c r="L17" s="336"/>
      <c r="M17" s="336"/>
      <c r="N17" s="336"/>
      <c r="O17" s="337"/>
      <c r="P17" s="340"/>
      <c r="Q17" s="340"/>
      <c r="R17" s="340"/>
    </row>
    <row r="18" spans="2:18" x14ac:dyDescent="0.3">
      <c r="B18" s="369"/>
      <c r="C18" s="340"/>
      <c r="D18" s="340"/>
      <c r="E18" s="340"/>
      <c r="F18" s="340"/>
      <c r="G18" s="340"/>
      <c r="H18" s="340"/>
      <c r="I18" s="340"/>
      <c r="J18" s="340"/>
      <c r="K18" s="340"/>
      <c r="L18" s="340"/>
      <c r="M18" s="340"/>
      <c r="N18" s="340"/>
      <c r="O18" s="340"/>
      <c r="P18" s="340"/>
      <c r="Q18" s="340"/>
      <c r="R18" s="340"/>
    </row>
    <row r="19" spans="2:18" x14ac:dyDescent="0.3">
      <c r="B19" s="413" t="s">
        <v>488</v>
      </c>
      <c r="C19" s="316"/>
      <c r="D19" s="316"/>
      <c r="E19" s="317"/>
      <c r="G19" s="201" t="s">
        <v>627</v>
      </c>
      <c r="H19" s="316"/>
      <c r="I19" s="316"/>
      <c r="J19" s="316"/>
      <c r="K19" s="316"/>
      <c r="L19" s="316"/>
      <c r="M19" s="316"/>
      <c r="N19" s="316"/>
      <c r="O19" s="317"/>
    </row>
    <row r="20" spans="2:18" x14ac:dyDescent="0.3">
      <c r="B20" s="318"/>
      <c r="C20" s="315"/>
      <c r="D20" s="315"/>
      <c r="E20" s="319"/>
      <c r="G20" s="318"/>
      <c r="H20" s="315"/>
      <c r="I20" s="315"/>
      <c r="J20" s="315"/>
      <c r="K20" s="315"/>
      <c r="L20" s="315"/>
      <c r="M20" s="315"/>
      <c r="N20" s="315"/>
      <c r="O20" s="319"/>
    </row>
    <row r="21" spans="2:18" x14ac:dyDescent="0.3">
      <c r="B21" s="375" t="s">
        <v>470</v>
      </c>
      <c r="C21" s="308" t="s">
        <v>471</v>
      </c>
      <c r="D21" s="309" t="s">
        <v>472</v>
      </c>
      <c r="E21" s="319"/>
      <c r="G21" s="258"/>
      <c r="H21" s="315"/>
      <c r="I21" s="315"/>
      <c r="J21" s="315"/>
      <c r="K21" s="315"/>
      <c r="L21" s="315"/>
      <c r="M21" s="315"/>
      <c r="N21" s="315"/>
      <c r="O21" s="319"/>
    </row>
    <row r="22" spans="2:18" x14ac:dyDescent="0.3">
      <c r="B22" s="318">
        <v>1</v>
      </c>
      <c r="C22" s="360" t="s">
        <v>473</v>
      </c>
      <c r="D22" s="316" t="s">
        <v>473</v>
      </c>
      <c r="E22" s="319"/>
      <c r="G22" s="318"/>
      <c r="H22" s="315"/>
      <c r="I22" s="315"/>
      <c r="J22" s="315"/>
      <c r="K22" s="315"/>
      <c r="L22" s="315"/>
      <c r="M22" s="315"/>
      <c r="N22" s="315"/>
      <c r="O22" s="319"/>
    </row>
    <row r="23" spans="2:18" x14ac:dyDescent="0.3">
      <c r="B23" s="318">
        <f>B22+1</f>
        <v>2</v>
      </c>
      <c r="C23" s="318" t="s">
        <v>473</v>
      </c>
      <c r="D23" s="315" t="s">
        <v>474</v>
      </c>
      <c r="E23" s="319"/>
      <c r="G23" s="318"/>
      <c r="H23" s="315"/>
      <c r="I23" s="315"/>
      <c r="J23" s="315"/>
      <c r="K23" s="315"/>
      <c r="L23" s="315"/>
      <c r="M23" s="315"/>
      <c r="N23" s="315"/>
      <c r="O23" s="319"/>
    </row>
    <row r="24" spans="2:18" x14ac:dyDescent="0.3">
      <c r="B24" s="318">
        <f t="shared" ref="B24:B87" si="0">B23+1</f>
        <v>3</v>
      </c>
      <c r="C24" s="318" t="s">
        <v>474</v>
      </c>
      <c r="D24" s="315" t="s">
        <v>473</v>
      </c>
      <c r="E24" s="319"/>
      <c r="G24" s="318"/>
      <c r="H24" s="315"/>
      <c r="I24" s="315"/>
      <c r="J24" s="315"/>
      <c r="K24" s="315"/>
      <c r="L24" s="315"/>
      <c r="M24" s="315"/>
      <c r="N24" s="315"/>
      <c r="O24" s="319"/>
    </row>
    <row r="25" spans="2:18" x14ac:dyDescent="0.3">
      <c r="B25" s="318">
        <f t="shared" si="0"/>
        <v>4</v>
      </c>
      <c r="C25" s="318" t="s">
        <v>473</v>
      </c>
      <c r="D25" s="315" t="s">
        <v>473</v>
      </c>
      <c r="E25" s="319"/>
      <c r="G25" s="318"/>
      <c r="H25" s="315"/>
      <c r="I25" s="315"/>
      <c r="J25" s="315"/>
      <c r="K25" s="315"/>
      <c r="L25" s="315"/>
      <c r="M25" s="315"/>
      <c r="N25" s="315"/>
      <c r="O25" s="319"/>
    </row>
    <row r="26" spans="2:18" x14ac:dyDescent="0.3">
      <c r="B26" s="318">
        <f t="shared" si="0"/>
        <v>5</v>
      </c>
      <c r="C26" s="318" t="s">
        <v>473</v>
      </c>
      <c r="D26" s="315" t="s">
        <v>474</v>
      </c>
      <c r="E26" s="319"/>
      <c r="G26" s="318"/>
      <c r="H26" s="315"/>
      <c r="I26" s="315"/>
      <c r="J26" s="315"/>
      <c r="K26" s="315"/>
      <c r="L26" s="315"/>
      <c r="M26" s="315"/>
      <c r="N26" s="315"/>
      <c r="O26" s="319"/>
    </row>
    <row r="27" spans="2:18" x14ac:dyDescent="0.3">
      <c r="B27" s="318">
        <f t="shared" si="0"/>
        <v>6</v>
      </c>
      <c r="C27" s="318" t="s">
        <v>473</v>
      </c>
      <c r="D27" s="315" t="s">
        <v>473</v>
      </c>
      <c r="E27" s="319"/>
      <c r="G27" s="318"/>
      <c r="H27" s="315"/>
      <c r="I27" s="315"/>
      <c r="J27" s="315"/>
      <c r="K27" s="315"/>
      <c r="L27" s="315"/>
      <c r="M27" s="315"/>
      <c r="N27" s="315"/>
      <c r="O27" s="319"/>
    </row>
    <row r="28" spans="2:18" x14ac:dyDescent="0.3">
      <c r="B28" s="318">
        <f t="shared" si="0"/>
        <v>7</v>
      </c>
      <c r="C28" s="318" t="s">
        <v>474</v>
      </c>
      <c r="D28" s="315" t="s">
        <v>474</v>
      </c>
      <c r="E28" s="319"/>
      <c r="G28" s="318"/>
      <c r="H28" s="315"/>
      <c r="I28" s="315"/>
      <c r="J28" s="315"/>
      <c r="K28" s="315"/>
      <c r="L28" s="315"/>
      <c r="M28" s="315"/>
      <c r="N28" s="315"/>
      <c r="O28" s="319"/>
    </row>
    <row r="29" spans="2:18" x14ac:dyDescent="0.3">
      <c r="B29" s="318">
        <f t="shared" si="0"/>
        <v>8</v>
      </c>
      <c r="C29" s="318" t="s">
        <v>473</v>
      </c>
      <c r="D29" s="315" t="s">
        <v>473</v>
      </c>
      <c r="E29" s="319"/>
      <c r="G29" s="318"/>
      <c r="H29" s="315"/>
      <c r="I29" s="315"/>
      <c r="J29" s="315"/>
      <c r="K29" s="315"/>
      <c r="L29" s="315"/>
      <c r="M29" s="315"/>
      <c r="N29" s="315"/>
      <c r="O29" s="319"/>
    </row>
    <row r="30" spans="2:18" x14ac:dyDescent="0.3">
      <c r="B30" s="318">
        <f t="shared" si="0"/>
        <v>9</v>
      </c>
      <c r="C30" s="318" t="s">
        <v>473</v>
      </c>
      <c r="D30" s="315" t="s">
        <v>473</v>
      </c>
      <c r="E30" s="319"/>
      <c r="G30" s="318"/>
      <c r="H30" s="315"/>
      <c r="I30" s="315"/>
      <c r="J30" s="315"/>
      <c r="K30" s="315"/>
      <c r="L30" s="315"/>
      <c r="M30" s="315"/>
      <c r="N30" s="315"/>
      <c r="O30" s="319"/>
    </row>
    <row r="31" spans="2:18" x14ac:dyDescent="0.3">
      <c r="B31" s="318">
        <f t="shared" si="0"/>
        <v>10</v>
      </c>
      <c r="C31" s="318" t="s">
        <v>473</v>
      </c>
      <c r="D31" s="315" t="s">
        <v>473</v>
      </c>
      <c r="E31" s="319"/>
      <c r="G31" s="318"/>
      <c r="H31" s="315"/>
      <c r="I31" s="315"/>
      <c r="J31" s="315"/>
      <c r="K31" s="315"/>
      <c r="L31" s="315"/>
      <c r="M31" s="315"/>
      <c r="N31" s="315"/>
      <c r="O31" s="319"/>
    </row>
    <row r="32" spans="2:18" x14ac:dyDescent="0.3">
      <c r="B32" s="318">
        <f t="shared" si="0"/>
        <v>11</v>
      </c>
      <c r="C32" s="318" t="s">
        <v>473</v>
      </c>
      <c r="D32" s="315" t="s">
        <v>474</v>
      </c>
      <c r="E32" s="319"/>
      <c r="G32" s="318"/>
      <c r="H32" s="315"/>
      <c r="I32" s="315"/>
      <c r="J32" s="315"/>
      <c r="K32" s="315"/>
      <c r="L32" s="315"/>
      <c r="M32" s="315"/>
      <c r="N32" s="315"/>
      <c r="O32" s="319"/>
    </row>
    <row r="33" spans="2:15" x14ac:dyDescent="0.3">
      <c r="B33" s="318">
        <f t="shared" si="0"/>
        <v>12</v>
      </c>
      <c r="C33" s="318" t="s">
        <v>473</v>
      </c>
      <c r="D33" s="315" t="s">
        <v>474</v>
      </c>
      <c r="E33" s="319"/>
      <c r="G33" s="318"/>
      <c r="H33" s="315"/>
      <c r="I33" s="315"/>
      <c r="J33" s="315"/>
      <c r="K33" s="315"/>
      <c r="L33" s="315"/>
      <c r="M33" s="315"/>
      <c r="N33" s="315"/>
      <c r="O33" s="319"/>
    </row>
    <row r="34" spans="2:15" x14ac:dyDescent="0.3">
      <c r="B34" s="318">
        <f t="shared" si="0"/>
        <v>13</v>
      </c>
      <c r="C34" s="318" t="s">
        <v>474</v>
      </c>
      <c r="D34" s="315" t="s">
        <v>474</v>
      </c>
      <c r="E34" s="319"/>
      <c r="G34" s="318"/>
      <c r="H34" s="315"/>
      <c r="I34" s="315"/>
      <c r="J34" s="315"/>
      <c r="K34" s="315"/>
      <c r="L34" s="315"/>
      <c r="M34" s="315"/>
      <c r="N34" s="315"/>
      <c r="O34" s="319"/>
    </row>
    <row r="35" spans="2:15" x14ac:dyDescent="0.3">
      <c r="B35" s="318">
        <f t="shared" si="0"/>
        <v>14</v>
      </c>
      <c r="C35" s="318" t="s">
        <v>474</v>
      </c>
      <c r="D35" s="315" t="s">
        <v>473</v>
      </c>
      <c r="E35" s="319"/>
      <c r="G35" s="318"/>
      <c r="H35" s="315"/>
      <c r="I35" s="315"/>
      <c r="J35" s="315"/>
      <c r="K35" s="315"/>
      <c r="L35" s="315"/>
      <c r="M35" s="315"/>
      <c r="N35" s="315"/>
      <c r="O35" s="319"/>
    </row>
    <row r="36" spans="2:15" x14ac:dyDescent="0.3">
      <c r="B36" s="318">
        <f t="shared" si="0"/>
        <v>15</v>
      </c>
      <c r="C36" s="318" t="s">
        <v>474</v>
      </c>
      <c r="D36" s="315" t="s">
        <v>474</v>
      </c>
      <c r="E36" s="319"/>
      <c r="G36" s="318"/>
      <c r="H36" s="315"/>
      <c r="I36" s="315"/>
      <c r="J36" s="315"/>
      <c r="K36" s="315"/>
      <c r="L36" s="315"/>
      <c r="M36" s="315"/>
      <c r="N36" s="315"/>
      <c r="O36" s="319"/>
    </row>
    <row r="37" spans="2:15" x14ac:dyDescent="0.3">
      <c r="B37" s="318">
        <f t="shared" si="0"/>
        <v>16</v>
      </c>
      <c r="C37" s="318" t="s">
        <v>474</v>
      </c>
      <c r="D37" s="315" t="s">
        <v>474</v>
      </c>
      <c r="E37" s="319"/>
      <c r="G37" s="318"/>
      <c r="H37" s="315"/>
      <c r="I37" s="315"/>
      <c r="J37" s="315"/>
      <c r="K37" s="315"/>
      <c r="L37" s="315"/>
      <c r="M37" s="315"/>
      <c r="N37" s="315"/>
      <c r="O37" s="319"/>
    </row>
    <row r="38" spans="2:15" x14ac:dyDescent="0.3">
      <c r="B38" s="318">
        <f t="shared" si="0"/>
        <v>17</v>
      </c>
      <c r="C38" s="318" t="s">
        <v>474</v>
      </c>
      <c r="D38" s="315" t="s">
        <v>474</v>
      </c>
      <c r="E38" s="319"/>
      <c r="G38" s="318"/>
      <c r="H38" s="315"/>
      <c r="I38" s="315"/>
      <c r="J38" s="315"/>
      <c r="K38" s="315"/>
      <c r="L38" s="315"/>
      <c r="M38" s="315"/>
      <c r="N38" s="315"/>
      <c r="O38" s="319"/>
    </row>
    <row r="39" spans="2:15" x14ac:dyDescent="0.3">
      <c r="B39" s="318">
        <f t="shared" si="0"/>
        <v>18</v>
      </c>
      <c r="C39" s="318" t="s">
        <v>474</v>
      </c>
      <c r="D39" s="315" t="s">
        <v>473</v>
      </c>
      <c r="E39" s="319"/>
      <c r="G39" s="318"/>
      <c r="H39" s="315"/>
      <c r="I39" s="315"/>
      <c r="J39" s="315"/>
      <c r="K39" s="315"/>
      <c r="L39" s="315"/>
      <c r="M39" s="315"/>
      <c r="N39" s="315"/>
      <c r="O39" s="319"/>
    </row>
    <row r="40" spans="2:15" x14ac:dyDescent="0.3">
      <c r="B40" s="318">
        <f t="shared" si="0"/>
        <v>19</v>
      </c>
      <c r="C40" s="318" t="s">
        <v>474</v>
      </c>
      <c r="D40" s="315" t="s">
        <v>473</v>
      </c>
      <c r="E40" s="319"/>
      <c r="G40" s="318"/>
      <c r="H40" s="315"/>
      <c r="I40" s="315"/>
      <c r="J40" s="315"/>
      <c r="K40" s="315"/>
      <c r="L40" s="315"/>
      <c r="M40" s="315"/>
      <c r="N40" s="315"/>
      <c r="O40" s="319"/>
    </row>
    <row r="41" spans="2:15" x14ac:dyDescent="0.3">
      <c r="B41" s="318">
        <f t="shared" si="0"/>
        <v>20</v>
      </c>
      <c r="C41" s="318" t="s">
        <v>474</v>
      </c>
      <c r="D41" s="315" t="s">
        <v>474</v>
      </c>
      <c r="E41" s="319"/>
      <c r="G41" s="318"/>
      <c r="H41" s="315"/>
      <c r="I41" s="315"/>
      <c r="J41" s="315"/>
      <c r="K41" s="315"/>
      <c r="L41" s="315"/>
      <c r="M41" s="315"/>
      <c r="N41" s="315"/>
      <c r="O41" s="319"/>
    </row>
    <row r="42" spans="2:15" x14ac:dyDescent="0.3">
      <c r="B42" s="318">
        <f t="shared" si="0"/>
        <v>21</v>
      </c>
      <c r="C42" s="318" t="s">
        <v>473</v>
      </c>
      <c r="D42" s="315" t="s">
        <v>474</v>
      </c>
      <c r="E42" s="319"/>
      <c r="G42" s="318"/>
      <c r="H42" s="315"/>
      <c r="I42" s="315"/>
      <c r="J42" s="315"/>
      <c r="K42" s="315"/>
      <c r="L42" s="315"/>
      <c r="M42" s="315"/>
      <c r="N42" s="315"/>
      <c r="O42" s="319"/>
    </row>
    <row r="43" spans="2:15" x14ac:dyDescent="0.3">
      <c r="B43" s="318">
        <f t="shared" si="0"/>
        <v>22</v>
      </c>
      <c r="C43" s="318" t="s">
        <v>474</v>
      </c>
      <c r="D43" s="315" t="s">
        <v>473</v>
      </c>
      <c r="E43" s="319"/>
      <c r="G43" s="318"/>
      <c r="H43" s="315"/>
      <c r="I43" s="315"/>
      <c r="J43" s="315"/>
      <c r="K43" s="315"/>
      <c r="L43" s="315"/>
      <c r="M43" s="315"/>
      <c r="N43" s="315"/>
      <c r="O43" s="319"/>
    </row>
    <row r="44" spans="2:15" x14ac:dyDescent="0.3">
      <c r="B44" s="318">
        <f t="shared" si="0"/>
        <v>23</v>
      </c>
      <c r="C44" s="318" t="s">
        <v>473</v>
      </c>
      <c r="D44" s="315" t="s">
        <v>474</v>
      </c>
      <c r="E44" s="319"/>
      <c r="G44" s="318"/>
      <c r="H44" s="315"/>
      <c r="I44" s="315"/>
      <c r="J44" s="315"/>
      <c r="K44" s="315"/>
      <c r="L44" s="315"/>
      <c r="M44" s="315"/>
      <c r="N44" s="315"/>
      <c r="O44" s="319"/>
    </row>
    <row r="45" spans="2:15" x14ac:dyDescent="0.3">
      <c r="B45" s="318">
        <f t="shared" si="0"/>
        <v>24</v>
      </c>
      <c r="C45" s="318" t="s">
        <v>474</v>
      </c>
      <c r="D45" s="315" t="s">
        <v>474</v>
      </c>
      <c r="E45" s="319"/>
      <c r="G45" s="318"/>
      <c r="H45" s="315"/>
      <c r="I45" s="315"/>
      <c r="J45" s="315"/>
      <c r="K45" s="315"/>
      <c r="L45" s="315"/>
      <c r="M45" s="315"/>
      <c r="N45" s="315"/>
      <c r="O45" s="319"/>
    </row>
    <row r="46" spans="2:15" x14ac:dyDescent="0.3">
      <c r="B46" s="318">
        <f t="shared" si="0"/>
        <v>25</v>
      </c>
      <c r="C46" s="318" t="s">
        <v>473</v>
      </c>
      <c r="D46" s="315" t="s">
        <v>474</v>
      </c>
      <c r="E46" s="319"/>
      <c r="G46" s="318"/>
      <c r="H46" s="315"/>
      <c r="I46" s="315"/>
      <c r="J46" s="315"/>
      <c r="K46" s="315"/>
      <c r="L46" s="315"/>
      <c r="M46" s="315"/>
      <c r="N46" s="315"/>
      <c r="O46" s="319"/>
    </row>
    <row r="47" spans="2:15" x14ac:dyDescent="0.3">
      <c r="B47" s="318">
        <f t="shared" si="0"/>
        <v>26</v>
      </c>
      <c r="C47" s="318" t="s">
        <v>473</v>
      </c>
      <c r="D47" s="315" t="s">
        <v>474</v>
      </c>
      <c r="E47" s="319"/>
      <c r="G47" s="318"/>
      <c r="H47" s="315"/>
      <c r="I47" s="315"/>
      <c r="J47" s="315"/>
      <c r="K47" s="315"/>
      <c r="L47" s="315"/>
      <c r="M47" s="315"/>
      <c r="N47" s="315"/>
      <c r="O47" s="319"/>
    </row>
    <row r="48" spans="2:15" x14ac:dyDescent="0.3">
      <c r="B48" s="318">
        <f t="shared" si="0"/>
        <v>27</v>
      </c>
      <c r="C48" s="318" t="s">
        <v>473</v>
      </c>
      <c r="D48" s="315" t="s">
        <v>474</v>
      </c>
      <c r="E48" s="319"/>
      <c r="G48" s="318"/>
      <c r="H48" s="315"/>
      <c r="I48" s="315"/>
      <c r="J48" s="315"/>
      <c r="K48" s="315"/>
      <c r="L48" s="315"/>
      <c r="M48" s="315"/>
      <c r="N48" s="315"/>
      <c r="O48" s="319"/>
    </row>
    <row r="49" spans="2:15" x14ac:dyDescent="0.3">
      <c r="B49" s="318">
        <f t="shared" si="0"/>
        <v>28</v>
      </c>
      <c r="C49" s="318" t="s">
        <v>473</v>
      </c>
      <c r="D49" s="315" t="s">
        <v>474</v>
      </c>
      <c r="E49" s="319"/>
      <c r="G49" s="318"/>
      <c r="H49" s="315"/>
      <c r="I49" s="315"/>
      <c r="J49" s="315"/>
      <c r="K49" s="315"/>
      <c r="L49" s="315"/>
      <c r="M49" s="315"/>
      <c r="N49" s="315"/>
      <c r="O49" s="319"/>
    </row>
    <row r="50" spans="2:15" x14ac:dyDescent="0.3">
      <c r="B50" s="318">
        <f t="shared" si="0"/>
        <v>29</v>
      </c>
      <c r="C50" s="318" t="s">
        <v>474</v>
      </c>
      <c r="D50" s="315" t="s">
        <v>474</v>
      </c>
      <c r="E50" s="319"/>
      <c r="G50" s="318"/>
      <c r="H50" s="315"/>
      <c r="I50" s="315"/>
      <c r="J50" s="315"/>
      <c r="K50" s="315"/>
      <c r="L50" s="315"/>
      <c r="M50" s="315"/>
      <c r="N50" s="315"/>
      <c r="O50" s="319"/>
    </row>
    <row r="51" spans="2:15" x14ac:dyDescent="0.3">
      <c r="B51" s="318">
        <f t="shared" si="0"/>
        <v>30</v>
      </c>
      <c r="C51" s="318" t="s">
        <v>474</v>
      </c>
      <c r="D51" s="315" t="s">
        <v>474</v>
      </c>
      <c r="E51" s="319"/>
      <c r="G51" s="318"/>
      <c r="H51" s="315"/>
      <c r="I51" s="315"/>
      <c r="J51" s="315"/>
      <c r="K51" s="315"/>
      <c r="L51" s="315"/>
      <c r="M51" s="315"/>
      <c r="N51" s="315"/>
      <c r="O51" s="319"/>
    </row>
    <row r="52" spans="2:15" x14ac:dyDescent="0.3">
      <c r="B52" s="318">
        <f t="shared" si="0"/>
        <v>31</v>
      </c>
      <c r="C52" s="318" t="s">
        <v>474</v>
      </c>
      <c r="D52" s="315" t="s">
        <v>474</v>
      </c>
      <c r="E52" s="319"/>
      <c r="G52" s="318"/>
      <c r="H52" s="315"/>
      <c r="I52" s="315"/>
      <c r="J52" s="315"/>
      <c r="K52" s="315"/>
      <c r="L52" s="315"/>
      <c r="M52" s="315"/>
      <c r="N52" s="315"/>
      <c r="O52" s="319"/>
    </row>
    <row r="53" spans="2:15" x14ac:dyDescent="0.3">
      <c r="B53" s="318">
        <f t="shared" si="0"/>
        <v>32</v>
      </c>
      <c r="C53" s="318" t="s">
        <v>474</v>
      </c>
      <c r="D53" s="315" t="s">
        <v>474</v>
      </c>
      <c r="E53" s="319"/>
      <c r="G53" s="318"/>
      <c r="H53" s="315"/>
      <c r="I53" s="315"/>
      <c r="J53" s="315"/>
      <c r="K53" s="315"/>
      <c r="L53" s="315"/>
      <c r="M53" s="315"/>
      <c r="N53" s="315"/>
      <c r="O53" s="319"/>
    </row>
    <row r="54" spans="2:15" x14ac:dyDescent="0.3">
      <c r="B54" s="318">
        <f t="shared" si="0"/>
        <v>33</v>
      </c>
      <c r="C54" s="318" t="s">
        <v>474</v>
      </c>
      <c r="D54" s="315" t="s">
        <v>474</v>
      </c>
      <c r="E54" s="319"/>
      <c r="G54" s="318"/>
      <c r="H54" s="315"/>
      <c r="I54" s="315"/>
      <c r="J54" s="315"/>
      <c r="K54" s="315"/>
      <c r="L54" s="315"/>
      <c r="M54" s="315"/>
      <c r="N54" s="315"/>
      <c r="O54" s="319"/>
    </row>
    <row r="55" spans="2:15" x14ac:dyDescent="0.3">
      <c r="B55" s="318">
        <f t="shared" si="0"/>
        <v>34</v>
      </c>
      <c r="C55" s="318" t="s">
        <v>474</v>
      </c>
      <c r="D55" s="315" t="s">
        <v>473</v>
      </c>
      <c r="E55" s="319"/>
      <c r="G55" s="318"/>
      <c r="H55" s="315"/>
      <c r="I55" s="315"/>
      <c r="J55" s="315"/>
      <c r="K55" s="315"/>
      <c r="L55" s="315"/>
      <c r="M55" s="315"/>
      <c r="N55" s="315"/>
      <c r="O55" s="319"/>
    </row>
    <row r="56" spans="2:15" x14ac:dyDescent="0.3">
      <c r="B56" s="318">
        <f t="shared" si="0"/>
        <v>35</v>
      </c>
      <c r="C56" s="318" t="s">
        <v>473</v>
      </c>
      <c r="D56" s="315" t="s">
        <v>474</v>
      </c>
      <c r="E56" s="319"/>
      <c r="G56" s="318"/>
      <c r="H56" s="315"/>
      <c r="I56" s="315"/>
      <c r="J56" s="315"/>
      <c r="K56" s="315"/>
      <c r="L56" s="315"/>
      <c r="M56" s="315"/>
      <c r="N56" s="315"/>
      <c r="O56" s="319"/>
    </row>
    <row r="57" spans="2:15" x14ac:dyDescent="0.3">
      <c r="B57" s="318">
        <f t="shared" si="0"/>
        <v>36</v>
      </c>
      <c r="C57" s="318" t="s">
        <v>473</v>
      </c>
      <c r="D57" s="315" t="s">
        <v>474</v>
      </c>
      <c r="E57" s="319"/>
      <c r="G57" s="318"/>
      <c r="H57" s="315"/>
      <c r="I57" s="315"/>
      <c r="J57" s="315"/>
      <c r="K57" s="315"/>
      <c r="L57" s="315"/>
      <c r="M57" s="315"/>
      <c r="N57" s="315"/>
      <c r="O57" s="319"/>
    </row>
    <row r="58" spans="2:15" x14ac:dyDescent="0.3">
      <c r="B58" s="318">
        <f t="shared" si="0"/>
        <v>37</v>
      </c>
      <c r="C58" s="318" t="s">
        <v>473</v>
      </c>
      <c r="D58" s="315" t="s">
        <v>473</v>
      </c>
      <c r="E58" s="319"/>
      <c r="G58" s="318"/>
      <c r="H58" s="315"/>
      <c r="I58" s="315"/>
      <c r="J58" s="315"/>
      <c r="K58" s="315"/>
      <c r="L58" s="315"/>
      <c r="M58" s="315"/>
      <c r="N58" s="315"/>
      <c r="O58" s="319"/>
    </row>
    <row r="59" spans="2:15" x14ac:dyDescent="0.3">
      <c r="B59" s="318">
        <f t="shared" si="0"/>
        <v>38</v>
      </c>
      <c r="C59" s="318" t="s">
        <v>473</v>
      </c>
      <c r="D59" s="315" t="s">
        <v>473</v>
      </c>
      <c r="E59" s="319"/>
      <c r="G59" s="318"/>
      <c r="H59" s="315"/>
      <c r="I59" s="315"/>
      <c r="J59" s="315"/>
      <c r="K59" s="315"/>
      <c r="L59" s="315"/>
      <c r="M59" s="315"/>
      <c r="N59" s="315"/>
      <c r="O59" s="319"/>
    </row>
    <row r="60" spans="2:15" x14ac:dyDescent="0.3">
      <c r="B60" s="318">
        <f t="shared" si="0"/>
        <v>39</v>
      </c>
      <c r="C60" s="318" t="s">
        <v>474</v>
      </c>
      <c r="D60" s="315" t="s">
        <v>473</v>
      </c>
      <c r="E60" s="319"/>
      <c r="G60" s="318"/>
      <c r="H60" s="315"/>
      <c r="I60" s="315"/>
      <c r="J60" s="315"/>
      <c r="K60" s="315"/>
      <c r="L60" s="315"/>
      <c r="M60" s="315"/>
      <c r="N60" s="315"/>
      <c r="O60" s="319"/>
    </row>
    <row r="61" spans="2:15" x14ac:dyDescent="0.3">
      <c r="B61" s="318">
        <f t="shared" si="0"/>
        <v>40</v>
      </c>
      <c r="C61" s="318" t="s">
        <v>473</v>
      </c>
      <c r="D61" s="315" t="s">
        <v>474</v>
      </c>
      <c r="E61" s="319"/>
      <c r="G61" s="318"/>
      <c r="H61" s="315"/>
      <c r="I61" s="315"/>
      <c r="J61" s="315"/>
      <c r="K61" s="315"/>
      <c r="L61" s="315"/>
      <c r="M61" s="315"/>
      <c r="N61" s="315"/>
      <c r="O61" s="319"/>
    </row>
    <row r="62" spans="2:15" x14ac:dyDescent="0.3">
      <c r="B62" s="318">
        <f t="shared" si="0"/>
        <v>41</v>
      </c>
      <c r="C62" s="318" t="s">
        <v>473</v>
      </c>
      <c r="D62" s="315" t="s">
        <v>474</v>
      </c>
      <c r="E62" s="319"/>
      <c r="G62" s="318"/>
      <c r="H62" s="315"/>
      <c r="I62" s="315"/>
      <c r="J62" s="315"/>
      <c r="K62" s="315"/>
      <c r="L62" s="315"/>
      <c r="M62" s="315"/>
      <c r="N62" s="315"/>
      <c r="O62" s="319"/>
    </row>
    <row r="63" spans="2:15" x14ac:dyDescent="0.3">
      <c r="B63" s="318">
        <f t="shared" si="0"/>
        <v>42</v>
      </c>
      <c r="C63" s="318" t="s">
        <v>473</v>
      </c>
      <c r="D63" s="315" t="s">
        <v>473</v>
      </c>
      <c r="E63" s="319"/>
      <c r="G63" s="318"/>
      <c r="H63" s="315"/>
      <c r="I63" s="315"/>
      <c r="J63" s="315"/>
      <c r="K63" s="315"/>
      <c r="L63" s="315"/>
      <c r="M63" s="315"/>
      <c r="N63" s="315"/>
      <c r="O63" s="319"/>
    </row>
    <row r="64" spans="2:15" x14ac:dyDescent="0.3">
      <c r="B64" s="318">
        <f t="shared" si="0"/>
        <v>43</v>
      </c>
      <c r="C64" s="318" t="s">
        <v>473</v>
      </c>
      <c r="D64" s="315" t="s">
        <v>473</v>
      </c>
      <c r="E64" s="319"/>
      <c r="G64" s="318"/>
      <c r="H64" s="315"/>
      <c r="I64" s="315"/>
      <c r="J64" s="315"/>
      <c r="K64" s="315"/>
      <c r="L64" s="315"/>
      <c r="M64" s="315"/>
      <c r="N64" s="315"/>
      <c r="O64" s="319"/>
    </row>
    <row r="65" spans="2:15" x14ac:dyDescent="0.3">
      <c r="B65" s="318">
        <f t="shared" si="0"/>
        <v>44</v>
      </c>
      <c r="C65" s="318" t="s">
        <v>473</v>
      </c>
      <c r="D65" s="315" t="s">
        <v>474</v>
      </c>
      <c r="E65" s="319"/>
      <c r="G65" s="318"/>
      <c r="H65" s="315"/>
      <c r="I65" s="315"/>
      <c r="J65" s="315"/>
      <c r="K65" s="315"/>
      <c r="L65" s="315"/>
      <c r="M65" s="315"/>
      <c r="N65" s="315"/>
      <c r="O65" s="319"/>
    </row>
    <row r="66" spans="2:15" x14ac:dyDescent="0.3">
      <c r="B66" s="318">
        <f t="shared" si="0"/>
        <v>45</v>
      </c>
      <c r="C66" s="318" t="s">
        <v>473</v>
      </c>
      <c r="D66" s="315" t="s">
        <v>474</v>
      </c>
      <c r="E66" s="319"/>
      <c r="G66" s="318"/>
      <c r="H66" s="315"/>
      <c r="I66" s="315"/>
      <c r="J66" s="315"/>
      <c r="K66" s="315"/>
      <c r="L66" s="315"/>
      <c r="M66" s="315"/>
      <c r="N66" s="315"/>
      <c r="O66" s="319"/>
    </row>
    <row r="67" spans="2:15" x14ac:dyDescent="0.3">
      <c r="B67" s="318">
        <f t="shared" si="0"/>
        <v>46</v>
      </c>
      <c r="C67" s="318" t="s">
        <v>473</v>
      </c>
      <c r="D67" s="315" t="s">
        <v>474</v>
      </c>
      <c r="E67" s="319"/>
      <c r="G67" s="318"/>
      <c r="H67" s="315"/>
      <c r="I67" s="315"/>
      <c r="J67" s="315"/>
      <c r="K67" s="315"/>
      <c r="L67" s="315"/>
      <c r="M67" s="315"/>
      <c r="N67" s="315"/>
      <c r="O67" s="319"/>
    </row>
    <row r="68" spans="2:15" x14ac:dyDescent="0.3">
      <c r="B68" s="318">
        <f t="shared" si="0"/>
        <v>47</v>
      </c>
      <c r="C68" s="318" t="s">
        <v>473</v>
      </c>
      <c r="D68" s="315" t="s">
        <v>474</v>
      </c>
      <c r="E68" s="319"/>
      <c r="G68" s="318"/>
      <c r="H68" s="315"/>
      <c r="I68" s="315"/>
      <c r="J68" s="315"/>
      <c r="K68" s="315"/>
      <c r="L68" s="315"/>
      <c r="M68" s="315"/>
      <c r="N68" s="315"/>
      <c r="O68" s="319"/>
    </row>
    <row r="69" spans="2:15" x14ac:dyDescent="0.3">
      <c r="B69" s="318">
        <f t="shared" si="0"/>
        <v>48</v>
      </c>
      <c r="C69" s="318" t="s">
        <v>474</v>
      </c>
      <c r="D69" s="315" t="s">
        <v>473</v>
      </c>
      <c r="E69" s="319"/>
      <c r="G69" s="318"/>
      <c r="H69" s="315"/>
      <c r="I69" s="315"/>
      <c r="J69" s="315"/>
      <c r="K69" s="315"/>
      <c r="L69" s="315"/>
      <c r="M69" s="315"/>
      <c r="N69" s="315"/>
      <c r="O69" s="319"/>
    </row>
    <row r="70" spans="2:15" x14ac:dyDescent="0.3">
      <c r="B70" s="318">
        <f t="shared" si="0"/>
        <v>49</v>
      </c>
      <c r="C70" s="318" t="s">
        <v>473</v>
      </c>
      <c r="D70" s="315" t="s">
        <v>474</v>
      </c>
      <c r="E70" s="319"/>
      <c r="G70" s="318"/>
      <c r="H70" s="315"/>
      <c r="I70" s="315"/>
      <c r="J70" s="315"/>
      <c r="K70" s="315"/>
      <c r="L70" s="315"/>
      <c r="M70" s="315"/>
      <c r="N70" s="315"/>
      <c r="O70" s="319"/>
    </row>
    <row r="71" spans="2:15" x14ac:dyDescent="0.3">
      <c r="B71" s="318">
        <f t="shared" si="0"/>
        <v>50</v>
      </c>
      <c r="C71" s="318" t="s">
        <v>474</v>
      </c>
      <c r="D71" s="315" t="s">
        <v>474</v>
      </c>
      <c r="E71" s="319"/>
      <c r="G71" s="318"/>
      <c r="H71" s="315"/>
      <c r="I71" s="315"/>
      <c r="J71" s="315"/>
      <c r="K71" s="315"/>
      <c r="L71" s="315"/>
      <c r="M71" s="315"/>
      <c r="N71" s="315"/>
      <c r="O71" s="319"/>
    </row>
    <row r="72" spans="2:15" x14ac:dyDescent="0.3">
      <c r="B72" s="318">
        <f t="shared" si="0"/>
        <v>51</v>
      </c>
      <c r="C72" s="318" t="s">
        <v>473</v>
      </c>
      <c r="D72" s="315" t="s">
        <v>474</v>
      </c>
      <c r="E72" s="319"/>
      <c r="G72" s="318"/>
      <c r="H72" s="315"/>
      <c r="I72" s="315"/>
      <c r="J72" s="315"/>
      <c r="K72" s="315"/>
      <c r="L72" s="315"/>
      <c r="M72" s="315"/>
      <c r="N72" s="315"/>
      <c r="O72" s="319"/>
    </row>
    <row r="73" spans="2:15" x14ac:dyDescent="0.3">
      <c r="B73" s="318">
        <f t="shared" si="0"/>
        <v>52</v>
      </c>
      <c r="C73" s="318" t="s">
        <v>474</v>
      </c>
      <c r="D73" s="315" t="s">
        <v>474</v>
      </c>
      <c r="E73" s="319"/>
      <c r="G73" s="318"/>
      <c r="H73" s="315"/>
      <c r="I73" s="315"/>
      <c r="J73" s="315"/>
      <c r="K73" s="315"/>
      <c r="L73" s="315"/>
      <c r="M73" s="315"/>
      <c r="N73" s="315"/>
      <c r="O73" s="319"/>
    </row>
    <row r="74" spans="2:15" x14ac:dyDescent="0.3">
      <c r="B74" s="318">
        <f t="shared" si="0"/>
        <v>53</v>
      </c>
      <c r="C74" s="318" t="s">
        <v>473</v>
      </c>
      <c r="D74" s="315" t="s">
        <v>474</v>
      </c>
      <c r="E74" s="319"/>
      <c r="G74" s="318"/>
      <c r="H74" s="315"/>
      <c r="I74" s="315"/>
      <c r="J74" s="315"/>
      <c r="K74" s="315"/>
      <c r="L74" s="315"/>
      <c r="M74" s="315"/>
      <c r="N74" s="315"/>
      <c r="O74" s="319"/>
    </row>
    <row r="75" spans="2:15" x14ac:dyDescent="0.3">
      <c r="B75" s="318">
        <f t="shared" si="0"/>
        <v>54</v>
      </c>
      <c r="C75" s="318" t="s">
        <v>473</v>
      </c>
      <c r="D75" s="315" t="s">
        <v>474</v>
      </c>
      <c r="E75" s="319"/>
      <c r="G75" s="318"/>
      <c r="H75" s="315"/>
      <c r="I75" s="315"/>
      <c r="J75" s="315"/>
      <c r="K75" s="315"/>
      <c r="L75" s="315"/>
      <c r="M75" s="315"/>
      <c r="N75" s="315"/>
      <c r="O75" s="319"/>
    </row>
    <row r="76" spans="2:15" x14ac:dyDescent="0.3">
      <c r="B76" s="318">
        <f t="shared" si="0"/>
        <v>55</v>
      </c>
      <c r="C76" s="318" t="s">
        <v>473</v>
      </c>
      <c r="D76" s="315" t="s">
        <v>474</v>
      </c>
      <c r="E76" s="319"/>
      <c r="G76" s="318"/>
      <c r="H76" s="315"/>
      <c r="I76" s="315"/>
      <c r="J76" s="315"/>
      <c r="K76" s="315"/>
      <c r="L76" s="315"/>
      <c r="M76" s="315"/>
      <c r="N76" s="315"/>
      <c r="O76" s="319"/>
    </row>
    <row r="77" spans="2:15" x14ac:dyDescent="0.3">
      <c r="B77" s="318">
        <f t="shared" si="0"/>
        <v>56</v>
      </c>
      <c r="C77" s="318" t="s">
        <v>473</v>
      </c>
      <c r="D77" s="315" t="s">
        <v>473</v>
      </c>
      <c r="E77" s="319"/>
      <c r="G77" s="318"/>
      <c r="H77" s="315"/>
      <c r="I77" s="315"/>
      <c r="J77" s="315"/>
      <c r="K77" s="315"/>
      <c r="L77" s="315"/>
      <c r="M77" s="315"/>
      <c r="N77" s="315"/>
      <c r="O77" s="319"/>
    </row>
    <row r="78" spans="2:15" x14ac:dyDescent="0.3">
      <c r="B78" s="318">
        <f t="shared" si="0"/>
        <v>57</v>
      </c>
      <c r="C78" s="318" t="s">
        <v>473</v>
      </c>
      <c r="D78" s="315" t="s">
        <v>474</v>
      </c>
      <c r="E78" s="319"/>
      <c r="G78" s="318"/>
      <c r="H78" s="315"/>
      <c r="I78" s="315"/>
      <c r="J78" s="315"/>
      <c r="K78" s="315"/>
      <c r="L78" s="315"/>
      <c r="M78" s="315"/>
      <c r="N78" s="315"/>
      <c r="O78" s="319"/>
    </row>
    <row r="79" spans="2:15" x14ac:dyDescent="0.3">
      <c r="B79" s="318">
        <f t="shared" si="0"/>
        <v>58</v>
      </c>
      <c r="C79" s="318" t="s">
        <v>474</v>
      </c>
      <c r="D79" s="315" t="s">
        <v>473</v>
      </c>
      <c r="E79" s="319"/>
      <c r="G79" s="318"/>
      <c r="H79" s="315"/>
      <c r="I79" s="315"/>
      <c r="J79" s="315"/>
      <c r="K79" s="315"/>
      <c r="L79" s="315"/>
      <c r="M79" s="315"/>
      <c r="N79" s="315"/>
      <c r="O79" s="319"/>
    </row>
    <row r="80" spans="2:15" x14ac:dyDescent="0.3">
      <c r="B80" s="318">
        <f t="shared" si="0"/>
        <v>59</v>
      </c>
      <c r="C80" s="318" t="s">
        <v>473</v>
      </c>
      <c r="D80" s="315" t="s">
        <v>474</v>
      </c>
      <c r="E80" s="319"/>
      <c r="G80" s="318"/>
      <c r="H80" s="315"/>
      <c r="I80" s="315"/>
      <c r="J80" s="315"/>
      <c r="K80" s="315"/>
      <c r="L80" s="315"/>
      <c r="M80" s="315"/>
      <c r="N80" s="315"/>
      <c r="O80" s="319"/>
    </row>
    <row r="81" spans="2:15" x14ac:dyDescent="0.3">
      <c r="B81" s="318">
        <f t="shared" si="0"/>
        <v>60</v>
      </c>
      <c r="C81" s="318" t="s">
        <v>473</v>
      </c>
      <c r="D81" s="315" t="s">
        <v>473</v>
      </c>
      <c r="E81" s="319"/>
      <c r="G81" s="318"/>
      <c r="H81" s="315"/>
      <c r="I81" s="315"/>
      <c r="J81" s="315"/>
      <c r="K81" s="315"/>
      <c r="L81" s="315"/>
      <c r="M81" s="315"/>
      <c r="N81" s="315"/>
      <c r="O81" s="319"/>
    </row>
    <row r="82" spans="2:15" x14ac:dyDescent="0.3">
      <c r="B82" s="318">
        <f t="shared" si="0"/>
        <v>61</v>
      </c>
      <c r="C82" s="318" t="s">
        <v>473</v>
      </c>
      <c r="D82" s="315" t="s">
        <v>474</v>
      </c>
      <c r="E82" s="319"/>
      <c r="G82" s="318"/>
      <c r="H82" s="315"/>
      <c r="I82" s="315"/>
      <c r="J82" s="315"/>
      <c r="K82" s="315"/>
      <c r="L82" s="315"/>
      <c r="M82" s="315"/>
      <c r="N82" s="315"/>
      <c r="O82" s="319"/>
    </row>
    <row r="83" spans="2:15" x14ac:dyDescent="0.3">
      <c r="B83" s="318">
        <f t="shared" si="0"/>
        <v>62</v>
      </c>
      <c r="C83" s="318" t="s">
        <v>473</v>
      </c>
      <c r="D83" s="315" t="s">
        <v>474</v>
      </c>
      <c r="E83" s="319"/>
      <c r="G83" s="318"/>
      <c r="H83" s="315"/>
      <c r="I83" s="315"/>
      <c r="J83" s="315"/>
      <c r="K83" s="315"/>
      <c r="L83" s="315"/>
      <c r="M83" s="315"/>
      <c r="N83" s="315"/>
      <c r="O83" s="319"/>
    </row>
    <row r="84" spans="2:15" x14ac:dyDescent="0.3">
      <c r="B84" s="318">
        <f t="shared" si="0"/>
        <v>63</v>
      </c>
      <c r="C84" s="318" t="s">
        <v>473</v>
      </c>
      <c r="D84" s="315" t="s">
        <v>474</v>
      </c>
      <c r="E84" s="319"/>
      <c r="G84" s="318"/>
      <c r="H84" s="315"/>
      <c r="I84" s="315"/>
      <c r="J84" s="315"/>
      <c r="K84" s="315"/>
      <c r="L84" s="315"/>
      <c r="M84" s="315"/>
      <c r="N84" s="315"/>
      <c r="O84" s="319"/>
    </row>
    <row r="85" spans="2:15" x14ac:dyDescent="0.3">
      <c r="B85" s="318">
        <f t="shared" si="0"/>
        <v>64</v>
      </c>
      <c r="C85" s="318" t="s">
        <v>473</v>
      </c>
      <c r="D85" s="315" t="s">
        <v>474</v>
      </c>
      <c r="E85" s="319"/>
      <c r="G85" s="318"/>
      <c r="H85" s="315"/>
      <c r="I85" s="315"/>
      <c r="J85" s="315"/>
      <c r="K85" s="315"/>
      <c r="L85" s="315"/>
      <c r="M85" s="315"/>
      <c r="N85" s="315"/>
      <c r="O85" s="319"/>
    </row>
    <row r="86" spans="2:15" x14ac:dyDescent="0.3">
      <c r="B86" s="318">
        <f t="shared" si="0"/>
        <v>65</v>
      </c>
      <c r="C86" s="318" t="s">
        <v>473</v>
      </c>
      <c r="D86" s="315" t="s">
        <v>474</v>
      </c>
      <c r="E86" s="319"/>
      <c r="G86" s="318"/>
      <c r="H86" s="315"/>
      <c r="I86" s="315"/>
      <c r="J86" s="315"/>
      <c r="K86" s="315"/>
      <c r="L86" s="315"/>
      <c r="M86" s="315"/>
      <c r="N86" s="315"/>
      <c r="O86" s="319"/>
    </row>
    <row r="87" spans="2:15" x14ac:dyDescent="0.3">
      <c r="B87" s="318">
        <f t="shared" si="0"/>
        <v>66</v>
      </c>
      <c r="C87" s="318" t="s">
        <v>473</v>
      </c>
      <c r="D87" s="315" t="s">
        <v>474</v>
      </c>
      <c r="E87" s="319"/>
      <c r="G87" s="318"/>
      <c r="H87" s="315"/>
      <c r="I87" s="315"/>
      <c r="J87" s="315"/>
      <c r="K87" s="315"/>
      <c r="L87" s="315"/>
      <c r="M87" s="315"/>
      <c r="N87" s="315"/>
      <c r="O87" s="319"/>
    </row>
    <row r="88" spans="2:15" x14ac:dyDescent="0.3">
      <c r="B88" s="318">
        <f t="shared" ref="B88:B121" si="1">B87+1</f>
        <v>67</v>
      </c>
      <c r="C88" s="318" t="s">
        <v>474</v>
      </c>
      <c r="D88" s="315" t="s">
        <v>474</v>
      </c>
      <c r="E88" s="319"/>
      <c r="G88" s="318"/>
      <c r="H88" s="315"/>
      <c r="I88" s="315"/>
      <c r="J88" s="315"/>
      <c r="K88" s="315"/>
      <c r="L88" s="315"/>
      <c r="M88" s="315"/>
      <c r="N88" s="315"/>
      <c r="O88" s="319"/>
    </row>
    <row r="89" spans="2:15" x14ac:dyDescent="0.3">
      <c r="B89" s="318">
        <f t="shared" si="1"/>
        <v>68</v>
      </c>
      <c r="C89" s="318" t="s">
        <v>473</v>
      </c>
      <c r="D89" s="315" t="s">
        <v>474</v>
      </c>
      <c r="E89" s="319"/>
      <c r="G89" s="318"/>
      <c r="H89" s="315"/>
      <c r="I89" s="315"/>
      <c r="J89" s="315"/>
      <c r="K89" s="315"/>
      <c r="L89" s="315"/>
      <c r="M89" s="315"/>
      <c r="N89" s="315"/>
      <c r="O89" s="319"/>
    </row>
    <row r="90" spans="2:15" x14ac:dyDescent="0.3">
      <c r="B90" s="318">
        <f t="shared" si="1"/>
        <v>69</v>
      </c>
      <c r="C90" s="318" t="s">
        <v>473</v>
      </c>
      <c r="D90" s="315" t="s">
        <v>474</v>
      </c>
      <c r="E90" s="319"/>
      <c r="G90" s="318"/>
      <c r="H90" s="315"/>
      <c r="I90" s="315"/>
      <c r="J90" s="315"/>
      <c r="K90" s="315"/>
      <c r="L90" s="315"/>
      <c r="M90" s="315"/>
      <c r="N90" s="315"/>
      <c r="O90" s="319"/>
    </row>
    <row r="91" spans="2:15" x14ac:dyDescent="0.3">
      <c r="B91" s="318">
        <f t="shared" si="1"/>
        <v>70</v>
      </c>
      <c r="C91" s="318" t="s">
        <v>474</v>
      </c>
      <c r="D91" s="315" t="s">
        <v>474</v>
      </c>
      <c r="E91" s="319"/>
      <c r="G91" s="318"/>
      <c r="H91" s="315"/>
      <c r="I91" s="315"/>
      <c r="J91" s="315"/>
      <c r="K91" s="315"/>
      <c r="L91" s="315"/>
      <c r="M91" s="315"/>
      <c r="N91" s="315"/>
      <c r="O91" s="319"/>
    </row>
    <row r="92" spans="2:15" x14ac:dyDescent="0.3">
      <c r="B92" s="318">
        <f t="shared" si="1"/>
        <v>71</v>
      </c>
      <c r="C92" s="318" t="s">
        <v>474</v>
      </c>
      <c r="D92" s="315" t="s">
        <v>474</v>
      </c>
      <c r="E92" s="319"/>
      <c r="G92" s="318"/>
      <c r="H92" s="315"/>
      <c r="I92" s="315"/>
      <c r="J92" s="315"/>
      <c r="K92" s="315"/>
      <c r="L92" s="315"/>
      <c r="M92" s="315"/>
      <c r="N92" s="315"/>
      <c r="O92" s="319"/>
    </row>
    <row r="93" spans="2:15" x14ac:dyDescent="0.3">
      <c r="B93" s="318">
        <f t="shared" si="1"/>
        <v>72</v>
      </c>
      <c r="C93" s="318" t="s">
        <v>473</v>
      </c>
      <c r="D93" s="315" t="s">
        <v>474</v>
      </c>
      <c r="E93" s="319"/>
      <c r="G93" s="318"/>
      <c r="H93" s="315"/>
      <c r="I93" s="315"/>
      <c r="J93" s="315"/>
      <c r="K93" s="315"/>
      <c r="L93" s="315"/>
      <c r="M93" s="315"/>
      <c r="N93" s="315"/>
      <c r="O93" s="319"/>
    </row>
    <row r="94" spans="2:15" x14ac:dyDescent="0.3">
      <c r="B94" s="318">
        <f t="shared" si="1"/>
        <v>73</v>
      </c>
      <c r="C94" s="318" t="s">
        <v>473</v>
      </c>
      <c r="D94" s="315" t="s">
        <v>474</v>
      </c>
      <c r="E94" s="319"/>
      <c r="G94" s="318"/>
      <c r="H94" s="315"/>
      <c r="I94" s="315"/>
      <c r="J94" s="315"/>
      <c r="K94" s="315"/>
      <c r="L94" s="315"/>
      <c r="M94" s="315"/>
      <c r="N94" s="315"/>
      <c r="O94" s="319"/>
    </row>
    <row r="95" spans="2:15" x14ac:dyDescent="0.3">
      <c r="B95" s="318">
        <f t="shared" si="1"/>
        <v>74</v>
      </c>
      <c r="C95" s="318" t="s">
        <v>474</v>
      </c>
      <c r="D95" s="315" t="s">
        <v>474</v>
      </c>
      <c r="E95" s="319"/>
      <c r="G95" s="318"/>
      <c r="H95" s="315"/>
      <c r="I95" s="315"/>
      <c r="J95" s="315"/>
      <c r="K95" s="315"/>
      <c r="L95" s="315"/>
      <c r="M95" s="315"/>
      <c r="N95" s="315"/>
      <c r="O95" s="319"/>
    </row>
    <row r="96" spans="2:15" x14ac:dyDescent="0.3">
      <c r="B96" s="318">
        <f t="shared" si="1"/>
        <v>75</v>
      </c>
      <c r="C96" s="318" t="s">
        <v>473</v>
      </c>
      <c r="D96" s="315" t="s">
        <v>474</v>
      </c>
      <c r="E96" s="319"/>
      <c r="G96" s="318"/>
      <c r="H96" s="315"/>
      <c r="I96" s="315"/>
      <c r="J96" s="315"/>
      <c r="K96" s="315"/>
      <c r="L96" s="315"/>
      <c r="M96" s="315"/>
      <c r="N96" s="315"/>
      <c r="O96" s="319"/>
    </row>
    <row r="97" spans="2:15" x14ac:dyDescent="0.3">
      <c r="B97" s="318">
        <f t="shared" si="1"/>
        <v>76</v>
      </c>
      <c r="C97" s="318" t="s">
        <v>474</v>
      </c>
      <c r="D97" s="315" t="s">
        <v>474</v>
      </c>
      <c r="E97" s="319"/>
      <c r="G97" s="318"/>
      <c r="H97" s="315"/>
      <c r="I97" s="315"/>
      <c r="J97" s="315"/>
      <c r="K97" s="315"/>
      <c r="L97" s="315"/>
      <c r="M97" s="315"/>
      <c r="N97" s="315"/>
      <c r="O97" s="319"/>
    </row>
    <row r="98" spans="2:15" x14ac:dyDescent="0.3">
      <c r="B98" s="318">
        <f t="shared" si="1"/>
        <v>77</v>
      </c>
      <c r="C98" s="318" t="s">
        <v>474</v>
      </c>
      <c r="D98" s="315" t="s">
        <v>474</v>
      </c>
      <c r="E98" s="319"/>
      <c r="G98" s="318"/>
      <c r="H98" s="315"/>
      <c r="I98" s="315"/>
      <c r="J98" s="315"/>
      <c r="K98" s="315"/>
      <c r="L98" s="315"/>
      <c r="M98" s="315"/>
      <c r="N98" s="315"/>
      <c r="O98" s="319"/>
    </row>
    <row r="99" spans="2:15" x14ac:dyDescent="0.3">
      <c r="B99" s="318">
        <f t="shared" si="1"/>
        <v>78</v>
      </c>
      <c r="C99" s="318" t="s">
        <v>474</v>
      </c>
      <c r="D99" s="315" t="s">
        <v>474</v>
      </c>
      <c r="E99" s="319"/>
      <c r="G99" s="318"/>
      <c r="H99" s="315"/>
      <c r="I99" s="315"/>
      <c r="J99" s="315"/>
      <c r="K99" s="315"/>
      <c r="L99" s="315"/>
      <c r="M99" s="315"/>
      <c r="N99" s="315"/>
      <c r="O99" s="319"/>
    </row>
    <row r="100" spans="2:15" x14ac:dyDescent="0.3">
      <c r="B100" s="318">
        <f t="shared" si="1"/>
        <v>79</v>
      </c>
      <c r="C100" s="318" t="s">
        <v>473</v>
      </c>
      <c r="D100" s="315" t="s">
        <v>474</v>
      </c>
      <c r="E100" s="319"/>
      <c r="G100" s="318"/>
      <c r="H100" s="315"/>
      <c r="I100" s="315"/>
      <c r="J100" s="315"/>
      <c r="K100" s="315"/>
      <c r="L100" s="315"/>
      <c r="M100" s="315"/>
      <c r="N100" s="315"/>
      <c r="O100" s="319"/>
    </row>
    <row r="101" spans="2:15" x14ac:dyDescent="0.3">
      <c r="B101" s="318">
        <f t="shared" si="1"/>
        <v>80</v>
      </c>
      <c r="C101" s="318" t="s">
        <v>473</v>
      </c>
      <c r="D101" s="315" t="s">
        <v>474</v>
      </c>
      <c r="E101" s="319"/>
      <c r="G101" s="318"/>
      <c r="H101" s="315"/>
      <c r="I101" s="315"/>
      <c r="J101" s="315"/>
      <c r="K101" s="315"/>
      <c r="L101" s="315"/>
      <c r="M101" s="315"/>
      <c r="N101" s="315"/>
      <c r="O101" s="319"/>
    </row>
    <row r="102" spans="2:15" x14ac:dyDescent="0.3">
      <c r="B102" s="318">
        <f t="shared" si="1"/>
        <v>81</v>
      </c>
      <c r="C102" s="318" t="s">
        <v>474</v>
      </c>
      <c r="D102" s="315" t="s">
        <v>473</v>
      </c>
      <c r="E102" s="319"/>
      <c r="G102" s="318"/>
      <c r="H102" s="315"/>
      <c r="I102" s="315"/>
      <c r="J102" s="315"/>
      <c r="K102" s="315"/>
      <c r="L102" s="315"/>
      <c r="M102" s="315"/>
      <c r="N102" s="315"/>
      <c r="O102" s="319"/>
    </row>
    <row r="103" spans="2:15" x14ac:dyDescent="0.3">
      <c r="B103" s="318">
        <f t="shared" si="1"/>
        <v>82</v>
      </c>
      <c r="C103" s="318" t="s">
        <v>473</v>
      </c>
      <c r="D103" s="315" t="s">
        <v>473</v>
      </c>
      <c r="E103" s="319"/>
      <c r="G103" s="318"/>
      <c r="H103" s="315"/>
      <c r="I103" s="315"/>
      <c r="J103" s="315"/>
      <c r="K103" s="315"/>
      <c r="L103" s="315"/>
      <c r="M103" s="315"/>
      <c r="N103" s="315"/>
      <c r="O103" s="319"/>
    </row>
    <row r="104" spans="2:15" x14ac:dyDescent="0.3">
      <c r="B104" s="318">
        <f t="shared" si="1"/>
        <v>83</v>
      </c>
      <c r="C104" s="318" t="s">
        <v>474</v>
      </c>
      <c r="D104" s="315" t="s">
        <v>474</v>
      </c>
      <c r="E104" s="319"/>
      <c r="G104" s="318"/>
      <c r="H104" s="315"/>
      <c r="I104" s="315"/>
      <c r="J104" s="315"/>
      <c r="K104" s="315"/>
      <c r="L104" s="315"/>
      <c r="M104" s="315"/>
      <c r="N104" s="315"/>
      <c r="O104" s="319"/>
    </row>
    <row r="105" spans="2:15" x14ac:dyDescent="0.3">
      <c r="B105" s="318">
        <f t="shared" si="1"/>
        <v>84</v>
      </c>
      <c r="C105" s="318" t="s">
        <v>473</v>
      </c>
      <c r="D105" s="315" t="s">
        <v>473</v>
      </c>
      <c r="E105" s="319"/>
      <c r="G105" s="318"/>
      <c r="H105" s="315"/>
      <c r="I105" s="315"/>
      <c r="J105" s="315"/>
      <c r="K105" s="315"/>
      <c r="L105" s="315"/>
      <c r="M105" s="315"/>
      <c r="N105" s="315"/>
      <c r="O105" s="319"/>
    </row>
    <row r="106" spans="2:15" x14ac:dyDescent="0.3">
      <c r="B106" s="318">
        <f t="shared" si="1"/>
        <v>85</v>
      </c>
      <c r="C106" s="318" t="s">
        <v>473</v>
      </c>
      <c r="D106" s="315" t="s">
        <v>474</v>
      </c>
      <c r="E106" s="319"/>
      <c r="G106" s="318"/>
      <c r="H106" s="315"/>
      <c r="I106" s="315"/>
      <c r="J106" s="315"/>
      <c r="K106" s="315"/>
      <c r="L106" s="315"/>
      <c r="M106" s="315"/>
      <c r="N106" s="315"/>
      <c r="O106" s="319"/>
    </row>
    <row r="107" spans="2:15" x14ac:dyDescent="0.3">
      <c r="B107" s="318">
        <f t="shared" si="1"/>
        <v>86</v>
      </c>
      <c r="C107" s="318" t="s">
        <v>474</v>
      </c>
      <c r="D107" s="315" t="s">
        <v>474</v>
      </c>
      <c r="E107" s="319"/>
      <c r="G107" s="318"/>
      <c r="H107" s="315"/>
      <c r="I107" s="315"/>
      <c r="J107" s="315"/>
      <c r="K107" s="315"/>
      <c r="L107" s="315"/>
      <c r="M107" s="315"/>
      <c r="N107" s="315"/>
      <c r="O107" s="319"/>
    </row>
    <row r="108" spans="2:15" x14ac:dyDescent="0.3">
      <c r="B108" s="318">
        <f t="shared" si="1"/>
        <v>87</v>
      </c>
      <c r="C108" s="318" t="s">
        <v>473</v>
      </c>
      <c r="D108" s="315" t="s">
        <v>474</v>
      </c>
      <c r="E108" s="319"/>
      <c r="G108" s="318"/>
      <c r="H108" s="315"/>
      <c r="I108" s="315"/>
      <c r="J108" s="315"/>
      <c r="K108" s="315"/>
      <c r="L108" s="315"/>
      <c r="M108" s="315"/>
      <c r="N108" s="315"/>
      <c r="O108" s="319"/>
    </row>
    <row r="109" spans="2:15" x14ac:dyDescent="0.3">
      <c r="B109" s="318">
        <f t="shared" si="1"/>
        <v>88</v>
      </c>
      <c r="C109" s="318" t="s">
        <v>474</v>
      </c>
      <c r="D109" s="315" t="s">
        <v>473</v>
      </c>
      <c r="E109" s="319"/>
      <c r="G109" s="318"/>
      <c r="H109" s="315"/>
      <c r="I109" s="315"/>
      <c r="J109" s="315"/>
      <c r="K109" s="315"/>
      <c r="L109" s="315"/>
      <c r="M109" s="315"/>
      <c r="N109" s="315"/>
      <c r="O109" s="319"/>
    </row>
    <row r="110" spans="2:15" x14ac:dyDescent="0.3">
      <c r="B110" s="318">
        <f t="shared" si="1"/>
        <v>89</v>
      </c>
      <c r="C110" s="318" t="s">
        <v>473</v>
      </c>
      <c r="D110" s="315" t="s">
        <v>474</v>
      </c>
      <c r="E110" s="319"/>
      <c r="G110" s="318"/>
      <c r="H110" s="315"/>
      <c r="I110" s="315"/>
      <c r="J110" s="315"/>
      <c r="K110" s="315"/>
      <c r="L110" s="315"/>
      <c r="M110" s="315"/>
      <c r="N110" s="315"/>
      <c r="O110" s="319"/>
    </row>
    <row r="111" spans="2:15" x14ac:dyDescent="0.3">
      <c r="B111" s="318">
        <f t="shared" si="1"/>
        <v>90</v>
      </c>
      <c r="C111" s="318" t="s">
        <v>473</v>
      </c>
      <c r="D111" s="315" t="s">
        <v>474</v>
      </c>
      <c r="E111" s="319"/>
      <c r="G111" s="318"/>
      <c r="H111" s="315"/>
      <c r="I111" s="315"/>
      <c r="J111" s="315"/>
      <c r="K111" s="315"/>
      <c r="L111" s="315"/>
      <c r="M111" s="315"/>
      <c r="N111" s="315"/>
      <c r="O111" s="319"/>
    </row>
    <row r="112" spans="2:15" x14ac:dyDescent="0.3">
      <c r="B112" s="318">
        <f t="shared" si="1"/>
        <v>91</v>
      </c>
      <c r="C112" s="318" t="s">
        <v>474</v>
      </c>
      <c r="D112" s="315" t="s">
        <v>473</v>
      </c>
      <c r="E112" s="319"/>
      <c r="G112" s="318"/>
      <c r="H112" s="315"/>
      <c r="I112" s="315"/>
      <c r="J112" s="315"/>
      <c r="K112" s="315"/>
      <c r="L112" s="315"/>
      <c r="M112" s="315"/>
      <c r="N112" s="315"/>
      <c r="O112" s="319"/>
    </row>
    <row r="113" spans="2:15" x14ac:dyDescent="0.3">
      <c r="B113" s="318">
        <f t="shared" si="1"/>
        <v>92</v>
      </c>
      <c r="C113" s="318" t="s">
        <v>473</v>
      </c>
      <c r="D113" s="315" t="s">
        <v>474</v>
      </c>
      <c r="E113" s="319"/>
      <c r="G113" s="318"/>
      <c r="H113" s="315"/>
      <c r="I113" s="315"/>
      <c r="J113" s="315"/>
      <c r="K113" s="315"/>
      <c r="L113" s="315"/>
      <c r="M113" s="315"/>
      <c r="N113" s="315"/>
      <c r="O113" s="319"/>
    </row>
    <row r="114" spans="2:15" x14ac:dyDescent="0.3">
      <c r="B114" s="318">
        <f t="shared" si="1"/>
        <v>93</v>
      </c>
      <c r="C114" s="318" t="s">
        <v>473</v>
      </c>
      <c r="D114" s="315" t="s">
        <v>473</v>
      </c>
      <c r="E114" s="319"/>
      <c r="G114" s="318"/>
      <c r="H114" s="315"/>
      <c r="I114" s="315"/>
      <c r="J114" s="315"/>
      <c r="K114" s="315"/>
      <c r="L114" s="315"/>
      <c r="M114" s="315"/>
      <c r="N114" s="315"/>
      <c r="O114" s="319"/>
    </row>
    <row r="115" spans="2:15" x14ac:dyDescent="0.3">
      <c r="B115" s="318">
        <f t="shared" si="1"/>
        <v>94</v>
      </c>
      <c r="C115" s="318" t="s">
        <v>473</v>
      </c>
      <c r="D115" s="315" t="s">
        <v>474</v>
      </c>
      <c r="E115" s="319"/>
      <c r="G115" s="318"/>
      <c r="H115" s="315"/>
      <c r="I115" s="315"/>
      <c r="J115" s="315"/>
      <c r="K115" s="315"/>
      <c r="L115" s="315"/>
      <c r="M115" s="315"/>
      <c r="N115" s="315"/>
      <c r="O115" s="319"/>
    </row>
    <row r="116" spans="2:15" x14ac:dyDescent="0.3">
      <c r="B116" s="318">
        <f t="shared" si="1"/>
        <v>95</v>
      </c>
      <c r="C116" s="318" t="s">
        <v>474</v>
      </c>
      <c r="D116" s="315" t="s">
        <v>474</v>
      </c>
      <c r="E116" s="319"/>
      <c r="G116" s="318"/>
      <c r="H116" s="315"/>
      <c r="I116" s="315"/>
      <c r="J116" s="315"/>
      <c r="K116" s="315"/>
      <c r="L116" s="315"/>
      <c r="M116" s="315"/>
      <c r="N116" s="315"/>
      <c r="O116" s="319"/>
    </row>
    <row r="117" spans="2:15" x14ac:dyDescent="0.3">
      <c r="B117" s="318">
        <f t="shared" si="1"/>
        <v>96</v>
      </c>
      <c r="C117" s="318" t="s">
        <v>473</v>
      </c>
      <c r="D117" s="315" t="s">
        <v>474</v>
      </c>
      <c r="E117" s="319"/>
      <c r="G117" s="318"/>
      <c r="H117" s="315"/>
      <c r="I117" s="315"/>
      <c r="J117" s="315"/>
      <c r="K117" s="315"/>
      <c r="L117" s="315"/>
      <c r="M117" s="315"/>
      <c r="N117" s="315"/>
      <c r="O117" s="319"/>
    </row>
    <row r="118" spans="2:15" x14ac:dyDescent="0.3">
      <c r="B118" s="318">
        <f t="shared" si="1"/>
        <v>97</v>
      </c>
      <c r="C118" s="318" t="s">
        <v>473</v>
      </c>
      <c r="D118" s="315" t="s">
        <v>473</v>
      </c>
      <c r="E118" s="319"/>
      <c r="G118" s="318"/>
      <c r="H118" s="315"/>
      <c r="I118" s="315"/>
      <c r="J118" s="315"/>
      <c r="K118" s="315"/>
      <c r="L118" s="315"/>
      <c r="M118" s="315"/>
      <c r="N118" s="315"/>
      <c r="O118" s="319"/>
    </row>
    <row r="119" spans="2:15" x14ac:dyDescent="0.3">
      <c r="B119" s="318">
        <f t="shared" si="1"/>
        <v>98</v>
      </c>
      <c r="C119" s="318" t="s">
        <v>473</v>
      </c>
      <c r="D119" s="315" t="s">
        <v>474</v>
      </c>
      <c r="E119" s="319"/>
      <c r="G119" s="318"/>
      <c r="H119" s="315"/>
      <c r="I119" s="315"/>
      <c r="J119" s="315"/>
      <c r="K119" s="315"/>
      <c r="L119" s="315"/>
      <c r="M119" s="315"/>
      <c r="N119" s="315"/>
      <c r="O119" s="319"/>
    </row>
    <row r="120" spans="2:15" x14ac:dyDescent="0.3">
      <c r="B120" s="318">
        <f t="shared" si="1"/>
        <v>99</v>
      </c>
      <c r="C120" s="318" t="s">
        <v>474</v>
      </c>
      <c r="D120" s="315" t="s">
        <v>473</v>
      </c>
      <c r="E120" s="319"/>
      <c r="G120" s="318"/>
      <c r="H120" s="315"/>
      <c r="I120" s="315"/>
      <c r="J120" s="315"/>
      <c r="K120" s="315"/>
      <c r="L120" s="315"/>
      <c r="M120" s="315"/>
      <c r="N120" s="315"/>
      <c r="O120" s="319"/>
    </row>
    <row r="121" spans="2:15" x14ac:dyDescent="0.3">
      <c r="B121" s="318">
        <f t="shared" si="1"/>
        <v>100</v>
      </c>
      <c r="C121" s="318" t="s">
        <v>474</v>
      </c>
      <c r="D121" s="315" t="s">
        <v>474</v>
      </c>
      <c r="E121" s="319"/>
      <c r="G121" s="318"/>
      <c r="H121" s="315"/>
      <c r="I121" s="315"/>
      <c r="J121" s="315"/>
      <c r="K121" s="315"/>
      <c r="L121" s="315"/>
      <c r="M121" s="315"/>
      <c r="N121" s="315"/>
      <c r="O121" s="319"/>
    </row>
    <row r="122" spans="2:15" x14ac:dyDescent="0.3">
      <c r="B122" s="376"/>
      <c r="C122" s="377"/>
      <c r="D122" s="377"/>
      <c r="E122" s="378"/>
      <c r="G122" s="376"/>
      <c r="H122" s="377"/>
      <c r="I122" s="377"/>
      <c r="J122" s="377"/>
      <c r="K122" s="377"/>
      <c r="L122" s="377"/>
      <c r="M122" s="377"/>
      <c r="N122" s="377"/>
      <c r="O122" s="378"/>
    </row>
    <row r="123" spans="2:15" x14ac:dyDescent="0.3">
      <c r="B123" s="314"/>
    </row>
    <row r="124" spans="2:15" x14ac:dyDescent="0.3">
      <c r="B124" s="314"/>
    </row>
    <row r="125" spans="2:15" x14ac:dyDescent="0.3">
      <c r="B125" s="314"/>
    </row>
    <row r="126" spans="2:15" x14ac:dyDescent="0.3">
      <c r="B126" s="314"/>
    </row>
    <row r="127" spans="2:15" x14ac:dyDescent="0.3">
      <c r="B127" s="314"/>
    </row>
    <row r="128" spans="2:15" x14ac:dyDescent="0.3">
      <c r="B128" s="314"/>
    </row>
    <row r="129" spans="2:2" x14ac:dyDescent="0.3">
      <c r="B129" s="314"/>
    </row>
    <row r="130" spans="2:2" x14ac:dyDescent="0.3">
      <c r="B130" s="314"/>
    </row>
    <row r="131" spans="2:2" x14ac:dyDescent="0.3">
      <c r="B131" s="314"/>
    </row>
    <row r="132" spans="2:2" x14ac:dyDescent="0.3">
      <c r="B132" s="314"/>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R137"/>
  <sheetViews>
    <sheetView zoomScaleNormal="100" workbookViewId="0">
      <selection activeCell="N1" sqref="N1"/>
    </sheetView>
  </sheetViews>
  <sheetFormatPr defaultRowHeight="14.4" x14ac:dyDescent="0.3"/>
  <cols>
    <col min="1" max="2" width="8.88671875" style="313"/>
    <col min="3" max="4" width="10.6640625" style="313" bestFit="1" customWidth="1"/>
    <col min="5" max="13" width="8.88671875" style="313"/>
    <col min="14" max="14" width="10.109375" style="313" customWidth="1"/>
    <col min="15" max="16384" width="8.88671875" style="313"/>
  </cols>
  <sheetData>
    <row r="1" spans="2:18" x14ac:dyDescent="0.3">
      <c r="B1" s="368"/>
      <c r="C1" s="340"/>
      <c r="D1" s="340"/>
      <c r="E1" s="340"/>
      <c r="F1" s="340"/>
      <c r="G1" s="340"/>
      <c r="H1" s="340"/>
      <c r="I1" s="340"/>
      <c r="J1" s="340"/>
      <c r="K1" s="340"/>
      <c r="L1" s="340"/>
      <c r="M1" s="340"/>
      <c r="N1" s="493" t="str">
        <f>HYPERLINK("#'Navigation'!A1","Navigation")</f>
        <v>Navigation</v>
      </c>
      <c r="O1" s="340"/>
      <c r="P1" s="340"/>
      <c r="Q1" s="340"/>
      <c r="R1" s="340"/>
    </row>
    <row r="2" spans="2:18" x14ac:dyDescent="0.3">
      <c r="B2" s="368" t="s">
        <v>489</v>
      </c>
      <c r="C2" s="340"/>
      <c r="D2" s="340"/>
      <c r="E2" s="340"/>
      <c r="F2" s="340"/>
      <c r="G2" s="340"/>
      <c r="H2" s="340"/>
      <c r="I2" s="340"/>
      <c r="J2" s="340"/>
      <c r="K2" s="340"/>
      <c r="L2" s="340"/>
      <c r="M2" s="340"/>
      <c r="N2" s="340"/>
      <c r="O2" s="340"/>
      <c r="P2" s="340"/>
      <c r="Q2" s="340"/>
      <c r="R2" s="340"/>
    </row>
    <row r="3" spans="2:18" x14ac:dyDescent="0.3">
      <c r="B3" s="340"/>
      <c r="C3" s="340"/>
      <c r="D3" s="340"/>
      <c r="E3" s="340"/>
      <c r="F3" s="340"/>
      <c r="G3" s="340"/>
      <c r="H3" s="340"/>
      <c r="I3" s="340"/>
      <c r="J3" s="340"/>
      <c r="K3" s="340"/>
      <c r="L3" s="340"/>
      <c r="M3" s="340"/>
      <c r="N3" s="340"/>
      <c r="O3" s="340"/>
      <c r="P3" s="340"/>
      <c r="Q3" s="340"/>
      <c r="R3" s="340"/>
    </row>
    <row r="4" spans="2:18" x14ac:dyDescent="0.3">
      <c r="B4" s="342" t="s">
        <v>572</v>
      </c>
      <c r="C4" s="321"/>
      <c r="D4" s="321"/>
      <c r="E4" s="321"/>
      <c r="F4" s="321"/>
      <c r="G4" s="321"/>
      <c r="H4" s="321"/>
      <c r="I4" s="321"/>
      <c r="J4" s="321"/>
      <c r="K4" s="321"/>
      <c r="L4" s="321"/>
      <c r="M4" s="321"/>
      <c r="N4" s="321"/>
      <c r="O4" s="322"/>
      <c r="P4" s="340"/>
      <c r="Q4" s="340"/>
      <c r="R4" s="340"/>
    </row>
    <row r="5" spans="2:18" x14ac:dyDescent="0.3">
      <c r="B5" s="326"/>
      <c r="C5" s="324"/>
      <c r="D5" s="324"/>
      <c r="E5" s="324"/>
      <c r="F5" s="324"/>
      <c r="G5" s="324"/>
      <c r="H5" s="324"/>
      <c r="I5" s="324"/>
      <c r="J5" s="324"/>
      <c r="K5" s="324"/>
      <c r="L5" s="324"/>
      <c r="M5" s="324"/>
      <c r="N5" s="324"/>
      <c r="O5" s="325"/>
      <c r="P5" s="340"/>
      <c r="Q5" s="340"/>
      <c r="R5" s="340"/>
    </row>
    <row r="6" spans="2:18" x14ac:dyDescent="0.3">
      <c r="B6" s="373" t="s">
        <v>623</v>
      </c>
      <c r="C6" s="334"/>
      <c r="D6" s="324"/>
      <c r="E6" s="324"/>
      <c r="F6" s="324"/>
      <c r="G6" s="324"/>
      <c r="H6" s="324"/>
      <c r="I6" s="324"/>
      <c r="J6" s="324"/>
      <c r="K6" s="324"/>
      <c r="L6" s="324"/>
      <c r="M6" s="324"/>
      <c r="N6" s="324"/>
      <c r="O6" s="325"/>
      <c r="P6" s="340"/>
      <c r="Q6" s="340"/>
      <c r="R6" s="340"/>
    </row>
    <row r="7" spans="2:18" x14ac:dyDescent="0.3">
      <c r="B7" s="326" t="s">
        <v>624</v>
      </c>
      <c r="C7" s="324"/>
      <c r="D7" s="324"/>
      <c r="E7" s="324"/>
      <c r="F7" s="324"/>
      <c r="G7" s="324"/>
      <c r="H7" s="324"/>
      <c r="I7" s="324"/>
      <c r="J7" s="324"/>
      <c r="K7" s="324"/>
      <c r="L7" s="324"/>
      <c r="M7" s="324"/>
      <c r="N7" s="324"/>
      <c r="O7" s="325"/>
      <c r="P7" s="340"/>
      <c r="Q7" s="340"/>
      <c r="R7" s="340"/>
    </row>
    <row r="8" spans="2:18" x14ac:dyDescent="0.3">
      <c r="B8" s="373" t="s">
        <v>625</v>
      </c>
      <c r="C8" s="324"/>
      <c r="D8" s="324"/>
      <c r="E8" s="324"/>
      <c r="F8" s="324"/>
      <c r="G8" s="324"/>
      <c r="H8" s="324"/>
      <c r="I8" s="324"/>
      <c r="J8" s="324"/>
      <c r="K8" s="324"/>
      <c r="L8" s="324"/>
      <c r="M8" s="324"/>
      <c r="N8" s="324"/>
      <c r="O8" s="325"/>
      <c r="P8" s="340"/>
      <c r="Q8" s="340"/>
      <c r="R8" s="340"/>
    </row>
    <row r="9" spans="2:18" x14ac:dyDescent="0.3">
      <c r="B9" s="371"/>
      <c r="C9" s="372"/>
      <c r="D9" s="336"/>
      <c r="E9" s="336"/>
      <c r="F9" s="336"/>
      <c r="G9" s="336"/>
      <c r="H9" s="336"/>
      <c r="I9" s="336"/>
      <c r="J9" s="336"/>
      <c r="K9" s="336"/>
      <c r="L9" s="336"/>
      <c r="M9" s="336"/>
      <c r="N9" s="336"/>
      <c r="O9" s="337"/>
      <c r="P9" s="340"/>
      <c r="Q9" s="340"/>
      <c r="R9" s="340"/>
    </row>
    <row r="10" spans="2:18" x14ac:dyDescent="0.3">
      <c r="B10" s="369"/>
      <c r="C10" s="340"/>
      <c r="D10" s="340"/>
      <c r="E10" s="340"/>
      <c r="F10" s="340"/>
      <c r="G10" s="340"/>
      <c r="H10" s="340"/>
      <c r="I10" s="340"/>
      <c r="J10" s="340"/>
      <c r="K10" s="340"/>
      <c r="L10" s="340"/>
      <c r="M10" s="340"/>
      <c r="N10" s="340"/>
      <c r="O10" s="340"/>
      <c r="P10" s="340"/>
      <c r="Q10" s="340"/>
      <c r="R10" s="340"/>
    </row>
    <row r="11" spans="2:18" x14ac:dyDescent="0.3">
      <c r="B11" s="414" t="s">
        <v>628</v>
      </c>
      <c r="C11" s="321"/>
      <c r="D11" s="321"/>
      <c r="E11" s="321"/>
      <c r="F11" s="321"/>
      <c r="G11" s="321"/>
      <c r="H11" s="321"/>
      <c r="I11" s="321"/>
      <c r="J11" s="321"/>
      <c r="K11" s="321"/>
      <c r="L11" s="321"/>
      <c r="M11" s="321"/>
      <c r="N11" s="321"/>
      <c r="O11" s="322"/>
      <c r="P11" s="340"/>
      <c r="Q11" s="340"/>
      <c r="R11" s="340"/>
    </row>
    <row r="12" spans="2:18" x14ac:dyDescent="0.3">
      <c r="B12" s="332"/>
      <c r="C12" s="324"/>
      <c r="D12" s="324"/>
      <c r="E12" s="324"/>
      <c r="F12" s="324"/>
      <c r="G12" s="324"/>
      <c r="H12" s="324"/>
      <c r="I12" s="324"/>
      <c r="J12" s="324"/>
      <c r="K12" s="324"/>
      <c r="L12" s="324"/>
      <c r="M12" s="324"/>
      <c r="N12" s="324"/>
      <c r="O12" s="325"/>
      <c r="P12" s="340"/>
      <c r="Q12" s="340"/>
      <c r="R12" s="340"/>
    </row>
    <row r="13" spans="2:18" x14ac:dyDescent="0.3">
      <c r="B13" s="332"/>
      <c r="C13" s="311" t="s">
        <v>476</v>
      </c>
      <c r="D13" s="380"/>
      <c r="E13" s="315"/>
      <c r="F13" s="315"/>
      <c r="G13" s="324"/>
      <c r="H13" s="324"/>
      <c r="I13" s="324"/>
      <c r="J13" s="324"/>
      <c r="K13" s="324"/>
      <c r="L13" s="324"/>
      <c r="M13" s="324"/>
      <c r="N13" s="324"/>
      <c r="O13" s="325"/>
    </row>
    <row r="14" spans="2:18" x14ac:dyDescent="0.3">
      <c r="B14" s="332"/>
      <c r="C14" s="312" t="s">
        <v>477</v>
      </c>
      <c r="D14" s="381"/>
      <c r="E14" s="315"/>
      <c r="F14" s="315"/>
      <c r="G14" s="324"/>
      <c r="H14" s="324"/>
      <c r="I14" s="324"/>
      <c r="J14" s="324"/>
      <c r="K14" s="324"/>
      <c r="L14" s="324"/>
      <c r="M14" s="324"/>
      <c r="N14" s="324"/>
      <c r="O14" s="325"/>
    </row>
    <row r="15" spans="2:18" x14ac:dyDescent="0.3">
      <c r="B15" s="335"/>
      <c r="C15" s="336"/>
      <c r="D15" s="336"/>
      <c r="E15" s="336"/>
      <c r="F15" s="336"/>
      <c r="G15" s="336"/>
      <c r="H15" s="336"/>
      <c r="I15" s="336"/>
      <c r="J15" s="336"/>
      <c r="K15" s="336"/>
      <c r="L15" s="336"/>
      <c r="M15" s="336"/>
      <c r="N15" s="336"/>
      <c r="O15" s="337"/>
    </row>
    <row r="17" spans="2:17" x14ac:dyDescent="0.3">
      <c r="B17" s="310" t="s">
        <v>629</v>
      </c>
      <c r="C17" s="379"/>
      <c r="D17" s="379"/>
      <c r="E17" s="379"/>
    </row>
    <row r="18" spans="2:17" x14ac:dyDescent="0.3">
      <c r="B18" s="379"/>
      <c r="C18" s="379"/>
      <c r="D18" s="379"/>
      <c r="E18" s="379"/>
    </row>
    <row r="19" spans="2:17" x14ac:dyDescent="0.3">
      <c r="B19" s="379"/>
      <c r="C19" s="379"/>
      <c r="D19" s="379" t="str">
        <f>'Q7-bi'!E13</f>
        <v>Label</v>
      </c>
      <c r="E19" s="379"/>
    </row>
    <row r="20" spans="2:17" x14ac:dyDescent="0.3">
      <c r="B20" s="379"/>
      <c r="C20" s="379"/>
      <c r="D20" s="379" t="str">
        <f>'Q7-bi'!E14</f>
        <v>Label</v>
      </c>
      <c r="E20" s="379" t="str">
        <f>'Q7-bi'!F14</f>
        <v>Label</v>
      </c>
    </row>
    <row r="21" spans="2:17" x14ac:dyDescent="0.3">
      <c r="B21" s="379" t="str">
        <f>'Q7-bi'!C15</f>
        <v>Label</v>
      </c>
      <c r="C21" s="379" t="str">
        <f>'Q7-bi'!D15</f>
        <v>Label</v>
      </c>
      <c r="D21" s="382">
        <f>'Q7-bi'!E15</f>
        <v>0</v>
      </c>
      <c r="E21" s="383">
        <f>'Q7-bi'!F15</f>
        <v>0</v>
      </c>
    </row>
    <row r="22" spans="2:17" x14ac:dyDescent="0.3">
      <c r="B22" s="379"/>
      <c r="C22" s="379" t="str">
        <f>'Q7-bi'!D16</f>
        <v>Label</v>
      </c>
      <c r="D22" s="384">
        <f>'Q7-bi'!E16</f>
        <v>0</v>
      </c>
      <c r="E22" s="385">
        <f>'Q7-bi'!F16</f>
        <v>0</v>
      </c>
    </row>
    <row r="24" spans="2:17" x14ac:dyDescent="0.3">
      <c r="B24" s="413" t="s">
        <v>488</v>
      </c>
      <c r="C24" s="316"/>
      <c r="D24" s="316"/>
      <c r="E24" s="317"/>
      <c r="G24" s="201" t="s">
        <v>630</v>
      </c>
      <c r="H24" s="316"/>
      <c r="I24" s="316"/>
      <c r="J24" s="316"/>
      <c r="K24" s="316"/>
      <c r="L24" s="316"/>
      <c r="M24" s="316"/>
      <c r="N24" s="316"/>
      <c r="O24" s="317"/>
    </row>
    <row r="25" spans="2:17" x14ac:dyDescent="0.3">
      <c r="B25" s="318"/>
      <c r="C25" s="315"/>
      <c r="D25" s="315"/>
      <c r="E25" s="319"/>
      <c r="G25" s="318"/>
      <c r="H25" s="315"/>
      <c r="I25" s="315"/>
      <c r="J25" s="315"/>
      <c r="K25" s="315"/>
      <c r="L25" s="315"/>
      <c r="M25" s="315"/>
      <c r="N25" s="315"/>
      <c r="O25" s="319"/>
    </row>
    <row r="26" spans="2:17" x14ac:dyDescent="0.3">
      <c r="B26" s="375" t="s">
        <v>470</v>
      </c>
      <c r="C26" s="308" t="s">
        <v>471</v>
      </c>
      <c r="D26" s="309" t="s">
        <v>472</v>
      </c>
      <c r="E26" s="319"/>
      <c r="G26" s="318"/>
      <c r="H26" s="315"/>
      <c r="I26" s="315"/>
      <c r="J26" s="315"/>
      <c r="K26" s="315"/>
      <c r="L26" s="315"/>
      <c r="M26" s="386"/>
      <c r="N26" s="315"/>
      <c r="O26" s="319"/>
      <c r="P26" s="367"/>
      <c r="Q26" s="367"/>
    </row>
    <row r="27" spans="2:17" x14ac:dyDescent="0.3">
      <c r="B27" s="318">
        <v>1</v>
      </c>
      <c r="C27" s="360" t="s">
        <v>473</v>
      </c>
      <c r="D27" s="316" t="s">
        <v>473</v>
      </c>
      <c r="E27" s="319"/>
      <c r="G27" s="318"/>
      <c r="H27" s="315"/>
      <c r="I27" s="315"/>
      <c r="J27" s="315"/>
      <c r="K27" s="315"/>
      <c r="L27" s="315"/>
      <c r="M27" s="315"/>
      <c r="N27" s="315"/>
      <c r="O27" s="319"/>
    </row>
    <row r="28" spans="2:17" x14ac:dyDescent="0.3">
      <c r="B28" s="318">
        <f>B27+1</f>
        <v>2</v>
      </c>
      <c r="C28" s="318" t="s">
        <v>473</v>
      </c>
      <c r="D28" s="315" t="s">
        <v>474</v>
      </c>
      <c r="E28" s="319"/>
      <c r="G28" s="318"/>
      <c r="H28" s="315"/>
      <c r="I28" s="315"/>
      <c r="J28" s="315"/>
      <c r="K28" s="315"/>
      <c r="L28" s="315"/>
      <c r="M28" s="315"/>
      <c r="N28" s="315"/>
      <c r="O28" s="319"/>
    </row>
    <row r="29" spans="2:17" x14ac:dyDescent="0.3">
      <c r="B29" s="318">
        <f t="shared" ref="B29:B92" si="0">B28+1</f>
        <v>3</v>
      </c>
      <c r="C29" s="318" t="s">
        <v>474</v>
      </c>
      <c r="D29" s="315" t="s">
        <v>473</v>
      </c>
      <c r="E29" s="319"/>
      <c r="G29" s="318"/>
      <c r="H29" s="315"/>
      <c r="I29" s="315"/>
      <c r="J29" s="315"/>
      <c r="K29" s="315"/>
      <c r="L29" s="315"/>
      <c r="M29" s="315"/>
      <c r="N29" s="315"/>
      <c r="O29" s="319"/>
    </row>
    <row r="30" spans="2:17" x14ac:dyDescent="0.3">
      <c r="B30" s="318">
        <f t="shared" si="0"/>
        <v>4</v>
      </c>
      <c r="C30" s="318" t="s">
        <v>473</v>
      </c>
      <c r="D30" s="315" t="s">
        <v>473</v>
      </c>
      <c r="E30" s="319"/>
      <c r="G30" s="318"/>
      <c r="H30" s="315"/>
      <c r="I30" s="315"/>
      <c r="J30" s="315"/>
      <c r="K30" s="315"/>
      <c r="L30" s="315"/>
      <c r="M30" s="315"/>
      <c r="N30" s="315"/>
      <c r="O30" s="319"/>
    </row>
    <row r="31" spans="2:17" x14ac:dyDescent="0.3">
      <c r="B31" s="318">
        <f t="shared" si="0"/>
        <v>5</v>
      </c>
      <c r="C31" s="318" t="s">
        <v>473</v>
      </c>
      <c r="D31" s="315" t="s">
        <v>474</v>
      </c>
      <c r="E31" s="319"/>
      <c r="G31" s="318"/>
      <c r="H31" s="315"/>
      <c r="I31" s="315"/>
      <c r="J31" s="315"/>
      <c r="K31" s="315"/>
      <c r="L31" s="315"/>
      <c r="M31" s="315"/>
      <c r="N31" s="315"/>
      <c r="O31" s="319"/>
    </row>
    <row r="32" spans="2:17" x14ac:dyDescent="0.3">
      <c r="B32" s="318">
        <f t="shared" si="0"/>
        <v>6</v>
      </c>
      <c r="C32" s="318" t="s">
        <v>473</v>
      </c>
      <c r="D32" s="315" t="s">
        <v>473</v>
      </c>
      <c r="E32" s="319"/>
      <c r="G32" s="318"/>
      <c r="H32" s="315"/>
      <c r="I32" s="315"/>
      <c r="J32" s="315"/>
      <c r="K32" s="315"/>
      <c r="L32" s="315"/>
      <c r="M32" s="315"/>
      <c r="N32" s="315"/>
      <c r="O32" s="319"/>
    </row>
    <row r="33" spans="2:15" x14ac:dyDescent="0.3">
      <c r="B33" s="318">
        <f t="shared" si="0"/>
        <v>7</v>
      </c>
      <c r="C33" s="318" t="s">
        <v>474</v>
      </c>
      <c r="D33" s="315" t="s">
        <v>474</v>
      </c>
      <c r="E33" s="319"/>
      <c r="G33" s="318"/>
      <c r="H33" s="315"/>
      <c r="I33" s="315"/>
      <c r="J33" s="315"/>
      <c r="K33" s="315"/>
      <c r="L33" s="315"/>
      <c r="M33" s="315"/>
      <c r="N33" s="315"/>
      <c r="O33" s="319"/>
    </row>
    <row r="34" spans="2:15" x14ac:dyDescent="0.3">
      <c r="B34" s="318">
        <f t="shared" si="0"/>
        <v>8</v>
      </c>
      <c r="C34" s="318" t="s">
        <v>473</v>
      </c>
      <c r="D34" s="315" t="s">
        <v>473</v>
      </c>
      <c r="E34" s="319"/>
      <c r="G34" s="318"/>
      <c r="H34" s="315"/>
      <c r="I34" s="315"/>
      <c r="J34" s="315"/>
      <c r="K34" s="315"/>
      <c r="L34" s="315"/>
      <c r="M34" s="315"/>
      <c r="N34" s="315"/>
      <c r="O34" s="319"/>
    </row>
    <row r="35" spans="2:15" x14ac:dyDescent="0.3">
      <c r="B35" s="318">
        <f t="shared" si="0"/>
        <v>9</v>
      </c>
      <c r="C35" s="318" t="s">
        <v>473</v>
      </c>
      <c r="D35" s="315" t="s">
        <v>473</v>
      </c>
      <c r="E35" s="319"/>
      <c r="G35" s="318"/>
      <c r="H35" s="315"/>
      <c r="I35" s="315"/>
      <c r="J35" s="315"/>
      <c r="K35" s="315"/>
      <c r="L35" s="315"/>
      <c r="M35" s="315"/>
      <c r="N35" s="315"/>
      <c r="O35" s="319"/>
    </row>
    <row r="36" spans="2:15" x14ac:dyDescent="0.3">
      <c r="B36" s="318">
        <f t="shared" si="0"/>
        <v>10</v>
      </c>
      <c r="C36" s="318" t="s">
        <v>473</v>
      </c>
      <c r="D36" s="315" t="s">
        <v>473</v>
      </c>
      <c r="E36" s="319"/>
      <c r="G36" s="318"/>
      <c r="H36" s="315"/>
      <c r="I36" s="315"/>
      <c r="J36" s="315"/>
      <c r="K36" s="315"/>
      <c r="L36" s="315"/>
      <c r="M36" s="315"/>
      <c r="N36" s="315"/>
      <c r="O36" s="319"/>
    </row>
    <row r="37" spans="2:15" x14ac:dyDescent="0.3">
      <c r="B37" s="318">
        <f t="shared" si="0"/>
        <v>11</v>
      </c>
      <c r="C37" s="318" t="s">
        <v>473</v>
      </c>
      <c r="D37" s="315" t="s">
        <v>474</v>
      </c>
      <c r="E37" s="319"/>
      <c r="G37" s="318"/>
      <c r="H37" s="315"/>
      <c r="I37" s="315"/>
      <c r="J37" s="315"/>
      <c r="K37" s="315"/>
      <c r="L37" s="315"/>
      <c r="M37" s="315"/>
      <c r="N37" s="315"/>
      <c r="O37" s="319"/>
    </row>
    <row r="38" spans="2:15" x14ac:dyDescent="0.3">
      <c r="B38" s="318">
        <f t="shared" si="0"/>
        <v>12</v>
      </c>
      <c r="C38" s="318" t="s">
        <v>473</v>
      </c>
      <c r="D38" s="315" t="s">
        <v>474</v>
      </c>
      <c r="E38" s="319"/>
      <c r="G38" s="318"/>
      <c r="H38" s="315"/>
      <c r="I38" s="315"/>
      <c r="J38" s="315"/>
      <c r="K38" s="315"/>
      <c r="L38" s="315"/>
      <c r="M38" s="315"/>
      <c r="N38" s="315"/>
      <c r="O38" s="319"/>
    </row>
    <row r="39" spans="2:15" x14ac:dyDescent="0.3">
      <c r="B39" s="318">
        <f t="shared" si="0"/>
        <v>13</v>
      </c>
      <c r="C39" s="318" t="s">
        <v>474</v>
      </c>
      <c r="D39" s="315" t="s">
        <v>474</v>
      </c>
      <c r="E39" s="319"/>
      <c r="G39" s="318"/>
      <c r="H39" s="315"/>
      <c r="I39" s="315"/>
      <c r="J39" s="315"/>
      <c r="K39" s="315"/>
      <c r="L39" s="315"/>
      <c r="M39" s="315"/>
      <c r="N39" s="315"/>
      <c r="O39" s="319"/>
    </row>
    <row r="40" spans="2:15" x14ac:dyDescent="0.3">
      <c r="B40" s="318">
        <f t="shared" si="0"/>
        <v>14</v>
      </c>
      <c r="C40" s="318" t="s">
        <v>474</v>
      </c>
      <c r="D40" s="315" t="s">
        <v>473</v>
      </c>
      <c r="E40" s="319"/>
      <c r="G40" s="318"/>
      <c r="H40" s="315"/>
      <c r="I40" s="315"/>
      <c r="J40" s="315"/>
      <c r="K40" s="315"/>
      <c r="L40" s="315"/>
      <c r="M40" s="315"/>
      <c r="N40" s="315"/>
      <c r="O40" s="319"/>
    </row>
    <row r="41" spans="2:15" x14ac:dyDescent="0.3">
      <c r="B41" s="318">
        <f t="shared" si="0"/>
        <v>15</v>
      </c>
      <c r="C41" s="318" t="s">
        <v>474</v>
      </c>
      <c r="D41" s="315" t="s">
        <v>474</v>
      </c>
      <c r="E41" s="319"/>
      <c r="G41" s="318"/>
      <c r="H41" s="315"/>
      <c r="I41" s="315"/>
      <c r="J41" s="315"/>
      <c r="K41" s="315"/>
      <c r="L41" s="315"/>
      <c r="M41" s="315"/>
      <c r="N41" s="315"/>
      <c r="O41" s="319"/>
    </row>
    <row r="42" spans="2:15" x14ac:dyDescent="0.3">
      <c r="B42" s="318">
        <f t="shared" si="0"/>
        <v>16</v>
      </c>
      <c r="C42" s="318" t="s">
        <v>474</v>
      </c>
      <c r="D42" s="315" t="s">
        <v>474</v>
      </c>
      <c r="E42" s="319"/>
      <c r="G42" s="318"/>
      <c r="H42" s="315"/>
      <c r="I42" s="315"/>
      <c r="J42" s="315"/>
      <c r="K42" s="315"/>
      <c r="L42" s="315"/>
      <c r="M42" s="315"/>
      <c r="N42" s="315"/>
      <c r="O42" s="319"/>
    </row>
    <row r="43" spans="2:15" x14ac:dyDescent="0.3">
      <c r="B43" s="318">
        <f t="shared" si="0"/>
        <v>17</v>
      </c>
      <c r="C43" s="318" t="s">
        <v>474</v>
      </c>
      <c r="D43" s="315" t="s">
        <v>474</v>
      </c>
      <c r="E43" s="319"/>
      <c r="G43" s="318"/>
      <c r="H43" s="315"/>
      <c r="I43" s="315"/>
      <c r="J43" s="315"/>
      <c r="K43" s="315"/>
      <c r="L43" s="315"/>
      <c r="M43" s="315"/>
      <c r="N43" s="315"/>
      <c r="O43" s="319"/>
    </row>
    <row r="44" spans="2:15" x14ac:dyDescent="0.3">
      <c r="B44" s="318">
        <f t="shared" si="0"/>
        <v>18</v>
      </c>
      <c r="C44" s="318" t="s">
        <v>474</v>
      </c>
      <c r="D44" s="315" t="s">
        <v>473</v>
      </c>
      <c r="E44" s="319"/>
      <c r="G44" s="318"/>
      <c r="H44" s="315"/>
      <c r="I44" s="315"/>
      <c r="J44" s="315"/>
      <c r="K44" s="315"/>
      <c r="L44" s="315"/>
      <c r="M44" s="315"/>
      <c r="N44" s="315"/>
      <c r="O44" s="319"/>
    </row>
    <row r="45" spans="2:15" x14ac:dyDescent="0.3">
      <c r="B45" s="318">
        <f t="shared" si="0"/>
        <v>19</v>
      </c>
      <c r="C45" s="318" t="s">
        <v>474</v>
      </c>
      <c r="D45" s="315" t="s">
        <v>473</v>
      </c>
      <c r="E45" s="319"/>
      <c r="G45" s="318"/>
      <c r="H45" s="315"/>
      <c r="I45" s="315"/>
      <c r="J45" s="315"/>
      <c r="K45" s="315"/>
      <c r="L45" s="315"/>
      <c r="M45" s="315"/>
      <c r="N45" s="315"/>
      <c r="O45" s="319"/>
    </row>
    <row r="46" spans="2:15" x14ac:dyDescent="0.3">
      <c r="B46" s="318">
        <f t="shared" si="0"/>
        <v>20</v>
      </c>
      <c r="C46" s="318" t="s">
        <v>474</v>
      </c>
      <c r="D46" s="315" t="s">
        <v>474</v>
      </c>
      <c r="E46" s="319"/>
      <c r="G46" s="318"/>
      <c r="H46" s="315"/>
      <c r="I46" s="315"/>
      <c r="J46" s="315"/>
      <c r="K46" s="315"/>
      <c r="L46" s="315"/>
      <c r="M46" s="315"/>
      <c r="N46" s="315"/>
      <c r="O46" s="319"/>
    </row>
    <row r="47" spans="2:15" x14ac:dyDescent="0.3">
      <c r="B47" s="318">
        <f t="shared" si="0"/>
        <v>21</v>
      </c>
      <c r="C47" s="318" t="s">
        <v>473</v>
      </c>
      <c r="D47" s="315" t="s">
        <v>474</v>
      </c>
      <c r="E47" s="319"/>
      <c r="G47" s="318"/>
      <c r="H47" s="315"/>
      <c r="I47" s="315"/>
      <c r="J47" s="315"/>
      <c r="K47" s="315"/>
      <c r="L47" s="315"/>
      <c r="M47" s="315"/>
      <c r="N47" s="315"/>
      <c r="O47" s="319"/>
    </row>
    <row r="48" spans="2:15" x14ac:dyDescent="0.3">
      <c r="B48" s="318">
        <f t="shared" si="0"/>
        <v>22</v>
      </c>
      <c r="C48" s="318" t="s">
        <v>474</v>
      </c>
      <c r="D48" s="315" t="s">
        <v>473</v>
      </c>
      <c r="E48" s="319"/>
      <c r="G48" s="318"/>
      <c r="H48" s="315"/>
      <c r="I48" s="315"/>
      <c r="J48" s="315"/>
      <c r="K48" s="315"/>
      <c r="L48" s="315"/>
      <c r="M48" s="315"/>
      <c r="N48" s="315"/>
      <c r="O48" s="319"/>
    </row>
    <row r="49" spans="2:15" x14ac:dyDescent="0.3">
      <c r="B49" s="318">
        <f t="shared" si="0"/>
        <v>23</v>
      </c>
      <c r="C49" s="318" t="s">
        <v>473</v>
      </c>
      <c r="D49" s="315" t="s">
        <v>474</v>
      </c>
      <c r="E49" s="319"/>
      <c r="G49" s="318"/>
      <c r="H49" s="315"/>
      <c r="I49" s="315"/>
      <c r="J49" s="315"/>
      <c r="K49" s="315"/>
      <c r="L49" s="315"/>
      <c r="M49" s="315"/>
      <c r="N49" s="315"/>
      <c r="O49" s="319"/>
    </row>
    <row r="50" spans="2:15" x14ac:dyDescent="0.3">
      <c r="B50" s="318">
        <f t="shared" si="0"/>
        <v>24</v>
      </c>
      <c r="C50" s="318" t="s">
        <v>474</v>
      </c>
      <c r="D50" s="315" t="s">
        <v>474</v>
      </c>
      <c r="E50" s="319"/>
      <c r="G50" s="318"/>
      <c r="H50" s="315"/>
      <c r="I50" s="315"/>
      <c r="J50" s="315"/>
      <c r="K50" s="315"/>
      <c r="L50" s="315"/>
      <c r="M50" s="315"/>
      <c r="N50" s="315"/>
      <c r="O50" s="319"/>
    </row>
    <row r="51" spans="2:15" x14ac:dyDescent="0.3">
      <c r="B51" s="318">
        <f t="shared" si="0"/>
        <v>25</v>
      </c>
      <c r="C51" s="318" t="s">
        <v>473</v>
      </c>
      <c r="D51" s="315" t="s">
        <v>474</v>
      </c>
      <c r="E51" s="319"/>
      <c r="G51" s="318"/>
      <c r="H51" s="315"/>
      <c r="I51" s="315"/>
      <c r="J51" s="315"/>
      <c r="K51" s="315"/>
      <c r="L51" s="315"/>
      <c r="M51" s="315"/>
      <c r="N51" s="315"/>
      <c r="O51" s="319"/>
    </row>
    <row r="52" spans="2:15" x14ac:dyDescent="0.3">
      <c r="B52" s="318">
        <f t="shared" si="0"/>
        <v>26</v>
      </c>
      <c r="C52" s="318" t="s">
        <v>473</v>
      </c>
      <c r="D52" s="315" t="s">
        <v>474</v>
      </c>
      <c r="E52" s="319"/>
      <c r="G52" s="318"/>
      <c r="H52" s="315"/>
      <c r="I52" s="315"/>
      <c r="J52" s="315"/>
      <c r="K52" s="315"/>
      <c r="L52" s="315"/>
      <c r="M52" s="315"/>
      <c r="N52" s="315"/>
      <c r="O52" s="319"/>
    </row>
    <row r="53" spans="2:15" x14ac:dyDescent="0.3">
      <c r="B53" s="318">
        <f t="shared" si="0"/>
        <v>27</v>
      </c>
      <c r="C53" s="318" t="s">
        <v>473</v>
      </c>
      <c r="D53" s="315" t="s">
        <v>474</v>
      </c>
      <c r="E53" s="319"/>
      <c r="G53" s="318"/>
      <c r="H53" s="315"/>
      <c r="I53" s="315"/>
      <c r="J53" s="315"/>
      <c r="K53" s="315"/>
      <c r="L53" s="315"/>
      <c r="M53" s="315"/>
      <c r="N53" s="315"/>
      <c r="O53" s="319"/>
    </row>
    <row r="54" spans="2:15" x14ac:dyDescent="0.3">
      <c r="B54" s="318">
        <f t="shared" si="0"/>
        <v>28</v>
      </c>
      <c r="C54" s="318" t="s">
        <v>473</v>
      </c>
      <c r="D54" s="315" t="s">
        <v>474</v>
      </c>
      <c r="E54" s="319"/>
      <c r="G54" s="318"/>
      <c r="H54" s="315"/>
      <c r="I54" s="315"/>
      <c r="J54" s="315"/>
      <c r="K54" s="315"/>
      <c r="L54" s="315"/>
      <c r="M54" s="315"/>
      <c r="N54" s="315"/>
      <c r="O54" s="319"/>
    </row>
    <row r="55" spans="2:15" x14ac:dyDescent="0.3">
      <c r="B55" s="318">
        <f t="shared" si="0"/>
        <v>29</v>
      </c>
      <c r="C55" s="318" t="s">
        <v>474</v>
      </c>
      <c r="D55" s="315" t="s">
        <v>474</v>
      </c>
      <c r="E55" s="319"/>
      <c r="G55" s="318"/>
      <c r="H55" s="315"/>
      <c r="I55" s="315"/>
      <c r="J55" s="315"/>
      <c r="K55" s="315"/>
      <c r="L55" s="315"/>
      <c r="M55" s="315"/>
      <c r="N55" s="315"/>
      <c r="O55" s="319"/>
    </row>
    <row r="56" spans="2:15" x14ac:dyDescent="0.3">
      <c r="B56" s="318">
        <f t="shared" si="0"/>
        <v>30</v>
      </c>
      <c r="C56" s="318" t="s">
        <v>474</v>
      </c>
      <c r="D56" s="315" t="s">
        <v>474</v>
      </c>
      <c r="E56" s="319"/>
      <c r="G56" s="318"/>
      <c r="H56" s="315"/>
      <c r="I56" s="315"/>
      <c r="J56" s="315"/>
      <c r="K56" s="315"/>
      <c r="L56" s="315"/>
      <c r="M56" s="315"/>
      <c r="N56" s="315"/>
      <c r="O56" s="319"/>
    </row>
    <row r="57" spans="2:15" x14ac:dyDescent="0.3">
      <c r="B57" s="318">
        <f t="shared" si="0"/>
        <v>31</v>
      </c>
      <c r="C57" s="318" t="s">
        <v>474</v>
      </c>
      <c r="D57" s="315" t="s">
        <v>474</v>
      </c>
      <c r="E57" s="319"/>
      <c r="G57" s="318"/>
      <c r="H57" s="315"/>
      <c r="I57" s="315"/>
      <c r="J57" s="315"/>
      <c r="K57" s="315"/>
      <c r="L57" s="315"/>
      <c r="M57" s="315"/>
      <c r="N57" s="315"/>
      <c r="O57" s="319"/>
    </row>
    <row r="58" spans="2:15" x14ac:dyDescent="0.3">
      <c r="B58" s="318">
        <f t="shared" si="0"/>
        <v>32</v>
      </c>
      <c r="C58" s="318" t="s">
        <v>474</v>
      </c>
      <c r="D58" s="315" t="s">
        <v>474</v>
      </c>
      <c r="E58" s="319"/>
      <c r="G58" s="318"/>
      <c r="H58" s="315"/>
      <c r="I58" s="315"/>
      <c r="J58" s="315"/>
      <c r="K58" s="315"/>
      <c r="L58" s="315"/>
      <c r="M58" s="315"/>
      <c r="N58" s="315"/>
      <c r="O58" s="319"/>
    </row>
    <row r="59" spans="2:15" x14ac:dyDescent="0.3">
      <c r="B59" s="318">
        <f t="shared" si="0"/>
        <v>33</v>
      </c>
      <c r="C59" s="318" t="s">
        <v>474</v>
      </c>
      <c r="D59" s="315" t="s">
        <v>474</v>
      </c>
      <c r="E59" s="319"/>
      <c r="G59" s="318"/>
      <c r="H59" s="315"/>
      <c r="I59" s="315"/>
      <c r="J59" s="315"/>
      <c r="K59" s="315"/>
      <c r="L59" s="315"/>
      <c r="M59" s="315"/>
      <c r="N59" s="315"/>
      <c r="O59" s="319"/>
    </row>
    <row r="60" spans="2:15" x14ac:dyDescent="0.3">
      <c r="B60" s="318">
        <f t="shared" si="0"/>
        <v>34</v>
      </c>
      <c r="C60" s="318" t="s">
        <v>474</v>
      </c>
      <c r="D60" s="315" t="s">
        <v>473</v>
      </c>
      <c r="E60" s="319"/>
      <c r="G60" s="318"/>
      <c r="H60" s="315"/>
      <c r="I60" s="315"/>
      <c r="J60" s="315"/>
      <c r="K60" s="315"/>
      <c r="L60" s="315"/>
      <c r="M60" s="315"/>
      <c r="N60" s="315"/>
      <c r="O60" s="319"/>
    </row>
    <row r="61" spans="2:15" x14ac:dyDescent="0.3">
      <c r="B61" s="318">
        <f t="shared" si="0"/>
        <v>35</v>
      </c>
      <c r="C61" s="318" t="s">
        <v>473</v>
      </c>
      <c r="D61" s="315" t="s">
        <v>474</v>
      </c>
      <c r="E61" s="319"/>
      <c r="G61" s="318"/>
      <c r="H61" s="315"/>
      <c r="I61" s="315"/>
      <c r="J61" s="315"/>
      <c r="K61" s="315"/>
      <c r="L61" s="315"/>
      <c r="M61" s="315"/>
      <c r="N61" s="315"/>
      <c r="O61" s="319"/>
    </row>
    <row r="62" spans="2:15" x14ac:dyDescent="0.3">
      <c r="B62" s="318">
        <f t="shared" si="0"/>
        <v>36</v>
      </c>
      <c r="C62" s="318" t="s">
        <v>473</v>
      </c>
      <c r="D62" s="315" t="s">
        <v>474</v>
      </c>
      <c r="E62" s="319"/>
      <c r="G62" s="318"/>
      <c r="H62" s="315"/>
      <c r="I62" s="315"/>
      <c r="J62" s="315"/>
      <c r="K62" s="315"/>
      <c r="L62" s="315"/>
      <c r="M62" s="315"/>
      <c r="N62" s="315"/>
      <c r="O62" s="319"/>
    </row>
    <row r="63" spans="2:15" x14ac:dyDescent="0.3">
      <c r="B63" s="318">
        <f t="shared" si="0"/>
        <v>37</v>
      </c>
      <c r="C63" s="318" t="s">
        <v>473</v>
      </c>
      <c r="D63" s="315" t="s">
        <v>473</v>
      </c>
      <c r="E63" s="319"/>
      <c r="G63" s="318"/>
      <c r="H63" s="315"/>
      <c r="I63" s="315"/>
      <c r="J63" s="315"/>
      <c r="K63" s="315"/>
      <c r="L63" s="315"/>
      <c r="M63" s="315"/>
      <c r="N63" s="315"/>
      <c r="O63" s="319"/>
    </row>
    <row r="64" spans="2:15" x14ac:dyDescent="0.3">
      <c r="B64" s="318">
        <f t="shared" si="0"/>
        <v>38</v>
      </c>
      <c r="C64" s="318" t="s">
        <v>473</v>
      </c>
      <c r="D64" s="315" t="s">
        <v>473</v>
      </c>
      <c r="E64" s="319"/>
      <c r="G64" s="318"/>
      <c r="H64" s="315"/>
      <c r="I64" s="315"/>
      <c r="J64" s="315"/>
      <c r="K64" s="315"/>
      <c r="L64" s="315"/>
      <c r="M64" s="315"/>
      <c r="N64" s="315"/>
      <c r="O64" s="319"/>
    </row>
    <row r="65" spans="2:15" x14ac:dyDescent="0.3">
      <c r="B65" s="318">
        <f t="shared" si="0"/>
        <v>39</v>
      </c>
      <c r="C65" s="318" t="s">
        <v>474</v>
      </c>
      <c r="D65" s="315" t="s">
        <v>473</v>
      </c>
      <c r="E65" s="319"/>
      <c r="G65" s="318"/>
      <c r="H65" s="315"/>
      <c r="I65" s="315"/>
      <c r="J65" s="315"/>
      <c r="K65" s="315"/>
      <c r="L65" s="315"/>
      <c r="M65" s="315"/>
      <c r="N65" s="315"/>
      <c r="O65" s="319"/>
    </row>
    <row r="66" spans="2:15" x14ac:dyDescent="0.3">
      <c r="B66" s="318">
        <f t="shared" si="0"/>
        <v>40</v>
      </c>
      <c r="C66" s="318" t="s">
        <v>473</v>
      </c>
      <c r="D66" s="315" t="s">
        <v>474</v>
      </c>
      <c r="E66" s="319"/>
      <c r="G66" s="318"/>
      <c r="H66" s="315"/>
      <c r="I66" s="315"/>
      <c r="J66" s="315"/>
      <c r="K66" s="315"/>
      <c r="L66" s="315"/>
      <c r="M66" s="315"/>
      <c r="N66" s="315"/>
      <c r="O66" s="319"/>
    </row>
    <row r="67" spans="2:15" x14ac:dyDescent="0.3">
      <c r="B67" s="318">
        <f t="shared" si="0"/>
        <v>41</v>
      </c>
      <c r="C67" s="318" t="s">
        <v>473</v>
      </c>
      <c r="D67" s="315" t="s">
        <v>474</v>
      </c>
      <c r="E67" s="319"/>
      <c r="G67" s="318"/>
      <c r="H67" s="315"/>
      <c r="I67" s="315"/>
      <c r="J67" s="315"/>
      <c r="K67" s="315"/>
      <c r="L67" s="315"/>
      <c r="M67" s="315"/>
      <c r="N67" s="315"/>
      <c r="O67" s="319"/>
    </row>
    <row r="68" spans="2:15" x14ac:dyDescent="0.3">
      <c r="B68" s="318">
        <f t="shared" si="0"/>
        <v>42</v>
      </c>
      <c r="C68" s="318" t="s">
        <v>473</v>
      </c>
      <c r="D68" s="315" t="s">
        <v>473</v>
      </c>
      <c r="E68" s="319"/>
      <c r="G68" s="318"/>
      <c r="H68" s="315"/>
      <c r="I68" s="315"/>
      <c r="J68" s="315"/>
      <c r="K68" s="315"/>
      <c r="L68" s="315"/>
      <c r="M68" s="315"/>
      <c r="N68" s="315"/>
      <c r="O68" s="319"/>
    </row>
    <row r="69" spans="2:15" x14ac:dyDescent="0.3">
      <c r="B69" s="318">
        <f t="shared" si="0"/>
        <v>43</v>
      </c>
      <c r="C69" s="318" t="s">
        <v>473</v>
      </c>
      <c r="D69" s="315" t="s">
        <v>473</v>
      </c>
      <c r="E69" s="319"/>
      <c r="G69" s="318"/>
      <c r="H69" s="315"/>
      <c r="I69" s="315"/>
      <c r="J69" s="315"/>
      <c r="K69" s="315"/>
      <c r="L69" s="315"/>
      <c r="M69" s="315"/>
      <c r="N69" s="315"/>
      <c r="O69" s="319"/>
    </row>
    <row r="70" spans="2:15" x14ac:dyDescent="0.3">
      <c r="B70" s="318">
        <f t="shared" si="0"/>
        <v>44</v>
      </c>
      <c r="C70" s="318" t="s">
        <v>473</v>
      </c>
      <c r="D70" s="315" t="s">
        <v>474</v>
      </c>
      <c r="E70" s="319"/>
      <c r="G70" s="318"/>
      <c r="H70" s="315"/>
      <c r="I70" s="315"/>
      <c r="J70" s="315"/>
      <c r="K70" s="315"/>
      <c r="L70" s="315"/>
      <c r="M70" s="315"/>
      <c r="N70" s="315"/>
      <c r="O70" s="319"/>
    </row>
    <row r="71" spans="2:15" x14ac:dyDescent="0.3">
      <c r="B71" s="318">
        <f t="shared" si="0"/>
        <v>45</v>
      </c>
      <c r="C71" s="318" t="s">
        <v>473</v>
      </c>
      <c r="D71" s="315" t="s">
        <v>474</v>
      </c>
      <c r="E71" s="319"/>
      <c r="G71" s="318"/>
      <c r="H71" s="315"/>
      <c r="I71" s="315"/>
      <c r="J71" s="315"/>
      <c r="K71" s="315"/>
      <c r="L71" s="315"/>
      <c r="M71" s="315"/>
      <c r="N71" s="315"/>
      <c r="O71" s="319"/>
    </row>
    <row r="72" spans="2:15" x14ac:dyDescent="0.3">
      <c r="B72" s="318">
        <f t="shared" si="0"/>
        <v>46</v>
      </c>
      <c r="C72" s="318" t="s">
        <v>473</v>
      </c>
      <c r="D72" s="315" t="s">
        <v>474</v>
      </c>
      <c r="E72" s="319"/>
      <c r="G72" s="318"/>
      <c r="H72" s="315"/>
      <c r="I72" s="315"/>
      <c r="J72" s="315"/>
      <c r="K72" s="315"/>
      <c r="L72" s="315"/>
      <c r="M72" s="315"/>
      <c r="N72" s="315"/>
      <c r="O72" s="319"/>
    </row>
    <row r="73" spans="2:15" x14ac:dyDescent="0.3">
      <c r="B73" s="318">
        <f t="shared" si="0"/>
        <v>47</v>
      </c>
      <c r="C73" s="318" t="s">
        <v>473</v>
      </c>
      <c r="D73" s="315" t="s">
        <v>474</v>
      </c>
      <c r="E73" s="319"/>
      <c r="G73" s="318"/>
      <c r="H73" s="315"/>
      <c r="I73" s="315"/>
      <c r="J73" s="315"/>
      <c r="K73" s="315"/>
      <c r="L73" s="315"/>
      <c r="M73" s="315"/>
      <c r="N73" s="315"/>
      <c r="O73" s="319"/>
    </row>
    <row r="74" spans="2:15" x14ac:dyDescent="0.3">
      <c r="B74" s="318">
        <f t="shared" si="0"/>
        <v>48</v>
      </c>
      <c r="C74" s="318" t="s">
        <v>474</v>
      </c>
      <c r="D74" s="315" t="s">
        <v>473</v>
      </c>
      <c r="E74" s="319"/>
      <c r="G74" s="318"/>
      <c r="H74" s="315"/>
      <c r="I74" s="315"/>
      <c r="J74" s="315"/>
      <c r="K74" s="315"/>
      <c r="L74" s="315"/>
      <c r="M74" s="315"/>
      <c r="N74" s="315"/>
      <c r="O74" s="319"/>
    </row>
    <row r="75" spans="2:15" x14ac:dyDescent="0.3">
      <c r="B75" s="318">
        <f t="shared" si="0"/>
        <v>49</v>
      </c>
      <c r="C75" s="318" t="s">
        <v>473</v>
      </c>
      <c r="D75" s="315" t="s">
        <v>474</v>
      </c>
      <c r="E75" s="319"/>
      <c r="G75" s="318"/>
      <c r="H75" s="315"/>
      <c r="I75" s="315"/>
      <c r="J75" s="315"/>
      <c r="K75" s="315"/>
      <c r="L75" s="315"/>
      <c r="M75" s="315"/>
      <c r="N75" s="315"/>
      <c r="O75" s="319"/>
    </row>
    <row r="76" spans="2:15" x14ac:dyDescent="0.3">
      <c r="B76" s="318">
        <f t="shared" si="0"/>
        <v>50</v>
      </c>
      <c r="C76" s="318" t="s">
        <v>474</v>
      </c>
      <c r="D76" s="315" t="s">
        <v>474</v>
      </c>
      <c r="E76" s="319"/>
      <c r="G76" s="318"/>
      <c r="H76" s="315"/>
      <c r="I76" s="315"/>
      <c r="J76" s="315"/>
      <c r="K76" s="315"/>
      <c r="L76" s="315"/>
      <c r="M76" s="315"/>
      <c r="N76" s="315"/>
      <c r="O76" s="319"/>
    </row>
    <row r="77" spans="2:15" x14ac:dyDescent="0.3">
      <c r="B77" s="318">
        <f t="shared" si="0"/>
        <v>51</v>
      </c>
      <c r="C77" s="318" t="s">
        <v>473</v>
      </c>
      <c r="D77" s="315" t="s">
        <v>474</v>
      </c>
      <c r="E77" s="319"/>
      <c r="G77" s="318"/>
      <c r="H77" s="315"/>
      <c r="I77" s="315"/>
      <c r="J77" s="315"/>
      <c r="K77" s="315"/>
      <c r="L77" s="315"/>
      <c r="M77" s="315"/>
      <c r="N77" s="315"/>
      <c r="O77" s="319"/>
    </row>
    <row r="78" spans="2:15" x14ac:dyDescent="0.3">
      <c r="B78" s="318">
        <f t="shared" si="0"/>
        <v>52</v>
      </c>
      <c r="C78" s="318" t="s">
        <v>474</v>
      </c>
      <c r="D78" s="315" t="s">
        <v>474</v>
      </c>
      <c r="E78" s="319"/>
      <c r="G78" s="318"/>
      <c r="H78" s="315"/>
      <c r="I78" s="315"/>
      <c r="J78" s="315"/>
      <c r="K78" s="315"/>
      <c r="L78" s="315"/>
      <c r="M78" s="315"/>
      <c r="N78" s="315"/>
      <c r="O78" s="319"/>
    </row>
    <row r="79" spans="2:15" x14ac:dyDescent="0.3">
      <c r="B79" s="318">
        <f t="shared" si="0"/>
        <v>53</v>
      </c>
      <c r="C79" s="318" t="s">
        <v>473</v>
      </c>
      <c r="D79" s="315" t="s">
        <v>474</v>
      </c>
      <c r="E79" s="319"/>
      <c r="G79" s="318"/>
      <c r="H79" s="315"/>
      <c r="I79" s="315"/>
      <c r="J79" s="315"/>
      <c r="K79" s="315"/>
      <c r="L79" s="315"/>
      <c r="M79" s="315"/>
      <c r="N79" s="315"/>
      <c r="O79" s="319"/>
    </row>
    <row r="80" spans="2:15" x14ac:dyDescent="0.3">
      <c r="B80" s="318">
        <f t="shared" si="0"/>
        <v>54</v>
      </c>
      <c r="C80" s="318" t="s">
        <v>473</v>
      </c>
      <c r="D80" s="315" t="s">
        <v>474</v>
      </c>
      <c r="E80" s="319"/>
      <c r="G80" s="318"/>
      <c r="H80" s="315"/>
      <c r="I80" s="315"/>
      <c r="J80" s="315"/>
      <c r="K80" s="315"/>
      <c r="L80" s="315"/>
      <c r="M80" s="315"/>
      <c r="N80" s="315"/>
      <c r="O80" s="319"/>
    </row>
    <row r="81" spans="2:15" x14ac:dyDescent="0.3">
      <c r="B81" s="318">
        <f t="shared" si="0"/>
        <v>55</v>
      </c>
      <c r="C81" s="318" t="s">
        <v>473</v>
      </c>
      <c r="D81" s="315" t="s">
        <v>474</v>
      </c>
      <c r="E81" s="319"/>
      <c r="G81" s="318"/>
      <c r="H81" s="315"/>
      <c r="I81" s="315"/>
      <c r="J81" s="315"/>
      <c r="K81" s="315"/>
      <c r="L81" s="315"/>
      <c r="M81" s="315"/>
      <c r="N81" s="315"/>
      <c r="O81" s="319"/>
    </row>
    <row r="82" spans="2:15" x14ac:dyDescent="0.3">
      <c r="B82" s="318">
        <f t="shared" si="0"/>
        <v>56</v>
      </c>
      <c r="C82" s="318" t="s">
        <v>473</v>
      </c>
      <c r="D82" s="315" t="s">
        <v>473</v>
      </c>
      <c r="E82" s="319"/>
      <c r="G82" s="318"/>
      <c r="H82" s="315"/>
      <c r="I82" s="315"/>
      <c r="J82" s="315"/>
      <c r="K82" s="315"/>
      <c r="L82" s="315"/>
      <c r="M82" s="315"/>
      <c r="N82" s="315"/>
      <c r="O82" s="319"/>
    </row>
    <row r="83" spans="2:15" x14ac:dyDescent="0.3">
      <c r="B83" s="318">
        <f t="shared" si="0"/>
        <v>57</v>
      </c>
      <c r="C83" s="318" t="s">
        <v>473</v>
      </c>
      <c r="D83" s="315" t="s">
        <v>474</v>
      </c>
      <c r="E83" s="319"/>
      <c r="G83" s="318"/>
      <c r="H83" s="315"/>
      <c r="I83" s="315"/>
      <c r="J83" s="315"/>
      <c r="K83" s="315"/>
      <c r="L83" s="315"/>
      <c r="M83" s="315"/>
      <c r="N83" s="315"/>
      <c r="O83" s="319"/>
    </row>
    <row r="84" spans="2:15" x14ac:dyDescent="0.3">
      <c r="B84" s="318">
        <f t="shared" si="0"/>
        <v>58</v>
      </c>
      <c r="C84" s="318" t="s">
        <v>474</v>
      </c>
      <c r="D84" s="315" t="s">
        <v>473</v>
      </c>
      <c r="E84" s="319"/>
      <c r="G84" s="318"/>
      <c r="H84" s="315"/>
      <c r="I84" s="315"/>
      <c r="J84" s="315"/>
      <c r="K84" s="315"/>
      <c r="L84" s="315"/>
      <c r="M84" s="315"/>
      <c r="N84" s="315"/>
      <c r="O84" s="319"/>
    </row>
    <row r="85" spans="2:15" x14ac:dyDescent="0.3">
      <c r="B85" s="318">
        <f t="shared" si="0"/>
        <v>59</v>
      </c>
      <c r="C85" s="318" t="s">
        <v>473</v>
      </c>
      <c r="D85" s="315" t="s">
        <v>474</v>
      </c>
      <c r="E85" s="319"/>
      <c r="G85" s="318"/>
      <c r="H85" s="315"/>
      <c r="I85" s="315"/>
      <c r="J85" s="315"/>
      <c r="K85" s="315"/>
      <c r="L85" s="315"/>
      <c r="M85" s="315"/>
      <c r="N85" s="315"/>
      <c r="O85" s="319"/>
    </row>
    <row r="86" spans="2:15" x14ac:dyDescent="0.3">
      <c r="B86" s="318">
        <f t="shared" si="0"/>
        <v>60</v>
      </c>
      <c r="C86" s="318" t="s">
        <v>473</v>
      </c>
      <c r="D86" s="315" t="s">
        <v>473</v>
      </c>
      <c r="E86" s="319"/>
      <c r="G86" s="318"/>
      <c r="H86" s="315"/>
      <c r="I86" s="315"/>
      <c r="J86" s="315"/>
      <c r="K86" s="315"/>
      <c r="L86" s="315"/>
      <c r="M86" s="315"/>
      <c r="N86" s="315"/>
      <c r="O86" s="319"/>
    </row>
    <row r="87" spans="2:15" x14ac:dyDescent="0.3">
      <c r="B87" s="318">
        <f t="shared" si="0"/>
        <v>61</v>
      </c>
      <c r="C87" s="318" t="s">
        <v>473</v>
      </c>
      <c r="D87" s="315" t="s">
        <v>474</v>
      </c>
      <c r="E87" s="319"/>
      <c r="G87" s="318"/>
      <c r="H87" s="315"/>
      <c r="I87" s="315"/>
      <c r="J87" s="315"/>
      <c r="K87" s="315"/>
      <c r="L87" s="315"/>
      <c r="M87" s="315"/>
      <c r="N87" s="315"/>
      <c r="O87" s="319"/>
    </row>
    <row r="88" spans="2:15" x14ac:dyDescent="0.3">
      <c r="B88" s="318">
        <f t="shared" si="0"/>
        <v>62</v>
      </c>
      <c r="C88" s="318" t="s">
        <v>473</v>
      </c>
      <c r="D88" s="315" t="s">
        <v>474</v>
      </c>
      <c r="E88" s="319"/>
      <c r="G88" s="318"/>
      <c r="H88" s="315"/>
      <c r="I88" s="315"/>
      <c r="J88" s="315"/>
      <c r="K88" s="315"/>
      <c r="L88" s="315"/>
      <c r="M88" s="315"/>
      <c r="N88" s="315"/>
      <c r="O88" s="319"/>
    </row>
    <row r="89" spans="2:15" x14ac:dyDescent="0.3">
      <c r="B89" s="318">
        <f t="shared" si="0"/>
        <v>63</v>
      </c>
      <c r="C89" s="318" t="s">
        <v>473</v>
      </c>
      <c r="D89" s="315" t="s">
        <v>474</v>
      </c>
      <c r="E89" s="319"/>
      <c r="G89" s="318"/>
      <c r="H89" s="315"/>
      <c r="I89" s="315"/>
      <c r="J89" s="315"/>
      <c r="K89" s="315"/>
      <c r="L89" s="315"/>
      <c r="M89" s="315"/>
      <c r="N89" s="315"/>
      <c r="O89" s="319"/>
    </row>
    <row r="90" spans="2:15" x14ac:dyDescent="0.3">
      <c r="B90" s="318">
        <f t="shared" si="0"/>
        <v>64</v>
      </c>
      <c r="C90" s="318" t="s">
        <v>473</v>
      </c>
      <c r="D90" s="315" t="s">
        <v>474</v>
      </c>
      <c r="E90" s="319"/>
      <c r="G90" s="318"/>
      <c r="H90" s="315"/>
      <c r="I90" s="315"/>
      <c r="J90" s="315"/>
      <c r="K90" s="315"/>
      <c r="L90" s="315"/>
      <c r="M90" s="315"/>
      <c r="N90" s="315"/>
      <c r="O90" s="319"/>
    </row>
    <row r="91" spans="2:15" x14ac:dyDescent="0.3">
      <c r="B91" s="318">
        <f t="shared" si="0"/>
        <v>65</v>
      </c>
      <c r="C91" s="318" t="s">
        <v>473</v>
      </c>
      <c r="D91" s="315" t="s">
        <v>474</v>
      </c>
      <c r="E91" s="319"/>
      <c r="G91" s="318"/>
      <c r="H91" s="315"/>
      <c r="I91" s="315"/>
      <c r="J91" s="315"/>
      <c r="K91" s="315"/>
      <c r="L91" s="315"/>
      <c r="M91" s="315"/>
      <c r="N91" s="315"/>
      <c r="O91" s="319"/>
    </row>
    <row r="92" spans="2:15" x14ac:dyDescent="0.3">
      <c r="B92" s="318">
        <f t="shared" si="0"/>
        <v>66</v>
      </c>
      <c r="C92" s="318" t="s">
        <v>473</v>
      </c>
      <c r="D92" s="315" t="s">
        <v>474</v>
      </c>
      <c r="E92" s="319"/>
      <c r="G92" s="318"/>
      <c r="H92" s="315"/>
      <c r="I92" s="315"/>
      <c r="J92" s="315"/>
      <c r="K92" s="315"/>
      <c r="L92" s="315"/>
      <c r="M92" s="315"/>
      <c r="N92" s="315"/>
      <c r="O92" s="319"/>
    </row>
    <row r="93" spans="2:15" x14ac:dyDescent="0.3">
      <c r="B93" s="318">
        <f t="shared" ref="B93:B126" si="1">B92+1</f>
        <v>67</v>
      </c>
      <c r="C93" s="318" t="s">
        <v>474</v>
      </c>
      <c r="D93" s="315" t="s">
        <v>474</v>
      </c>
      <c r="E93" s="319"/>
      <c r="G93" s="318"/>
      <c r="H93" s="315"/>
      <c r="I93" s="315"/>
      <c r="J93" s="315"/>
      <c r="K93" s="315"/>
      <c r="L93" s="315"/>
      <c r="M93" s="315"/>
      <c r="N93" s="315"/>
      <c r="O93" s="319"/>
    </row>
    <row r="94" spans="2:15" x14ac:dyDescent="0.3">
      <c r="B94" s="318">
        <f t="shared" si="1"/>
        <v>68</v>
      </c>
      <c r="C94" s="318" t="s">
        <v>473</v>
      </c>
      <c r="D94" s="315" t="s">
        <v>474</v>
      </c>
      <c r="E94" s="319"/>
      <c r="G94" s="318"/>
      <c r="H94" s="315"/>
      <c r="I94" s="315"/>
      <c r="J94" s="315"/>
      <c r="K94" s="315"/>
      <c r="L94" s="315"/>
      <c r="M94" s="315"/>
      <c r="N94" s="315"/>
      <c r="O94" s="319"/>
    </row>
    <row r="95" spans="2:15" x14ac:dyDescent="0.3">
      <c r="B95" s="318">
        <f t="shared" si="1"/>
        <v>69</v>
      </c>
      <c r="C95" s="318" t="s">
        <v>473</v>
      </c>
      <c r="D95" s="315" t="s">
        <v>474</v>
      </c>
      <c r="E95" s="319"/>
      <c r="G95" s="318"/>
      <c r="H95" s="315"/>
      <c r="I95" s="315"/>
      <c r="J95" s="315"/>
      <c r="K95" s="315"/>
      <c r="L95" s="315"/>
      <c r="M95" s="315"/>
      <c r="N95" s="315"/>
      <c r="O95" s="319"/>
    </row>
    <row r="96" spans="2:15" x14ac:dyDescent="0.3">
      <c r="B96" s="318">
        <f t="shared" si="1"/>
        <v>70</v>
      </c>
      <c r="C96" s="318" t="s">
        <v>474</v>
      </c>
      <c r="D96" s="315" t="s">
        <v>474</v>
      </c>
      <c r="E96" s="319"/>
      <c r="G96" s="318"/>
      <c r="H96" s="315"/>
      <c r="I96" s="315"/>
      <c r="J96" s="315"/>
      <c r="K96" s="315"/>
      <c r="L96" s="315"/>
      <c r="M96" s="315"/>
      <c r="N96" s="315"/>
      <c r="O96" s="319"/>
    </row>
    <row r="97" spans="2:15" x14ac:dyDescent="0.3">
      <c r="B97" s="318">
        <f t="shared" si="1"/>
        <v>71</v>
      </c>
      <c r="C97" s="318" t="s">
        <v>474</v>
      </c>
      <c r="D97" s="315" t="s">
        <v>474</v>
      </c>
      <c r="E97" s="319"/>
      <c r="G97" s="318"/>
      <c r="H97" s="315"/>
      <c r="I97" s="315"/>
      <c r="J97" s="315"/>
      <c r="K97" s="315"/>
      <c r="L97" s="315"/>
      <c r="M97" s="315"/>
      <c r="N97" s="315"/>
      <c r="O97" s="319"/>
    </row>
    <row r="98" spans="2:15" x14ac:dyDescent="0.3">
      <c r="B98" s="318">
        <f t="shared" si="1"/>
        <v>72</v>
      </c>
      <c r="C98" s="318" t="s">
        <v>473</v>
      </c>
      <c r="D98" s="315" t="s">
        <v>474</v>
      </c>
      <c r="E98" s="319"/>
      <c r="G98" s="318"/>
      <c r="H98" s="315"/>
      <c r="I98" s="315"/>
      <c r="J98" s="315"/>
      <c r="K98" s="315"/>
      <c r="L98" s="315"/>
      <c r="M98" s="315"/>
      <c r="N98" s="315"/>
      <c r="O98" s="319"/>
    </row>
    <row r="99" spans="2:15" x14ac:dyDescent="0.3">
      <c r="B99" s="318">
        <f t="shared" si="1"/>
        <v>73</v>
      </c>
      <c r="C99" s="318" t="s">
        <v>473</v>
      </c>
      <c r="D99" s="315" t="s">
        <v>474</v>
      </c>
      <c r="E99" s="319"/>
      <c r="G99" s="318"/>
      <c r="H99" s="315"/>
      <c r="I99" s="315"/>
      <c r="J99" s="315"/>
      <c r="K99" s="315"/>
      <c r="L99" s="315"/>
      <c r="M99" s="315"/>
      <c r="N99" s="315"/>
      <c r="O99" s="319"/>
    </row>
    <row r="100" spans="2:15" x14ac:dyDescent="0.3">
      <c r="B100" s="318">
        <f t="shared" si="1"/>
        <v>74</v>
      </c>
      <c r="C100" s="318" t="s">
        <v>474</v>
      </c>
      <c r="D100" s="315" t="s">
        <v>474</v>
      </c>
      <c r="E100" s="319"/>
      <c r="G100" s="318"/>
      <c r="H100" s="315"/>
      <c r="I100" s="315"/>
      <c r="J100" s="315"/>
      <c r="K100" s="315"/>
      <c r="L100" s="315"/>
      <c r="M100" s="315"/>
      <c r="N100" s="315"/>
      <c r="O100" s="319"/>
    </row>
    <row r="101" spans="2:15" x14ac:dyDescent="0.3">
      <c r="B101" s="318">
        <f t="shared" si="1"/>
        <v>75</v>
      </c>
      <c r="C101" s="318" t="s">
        <v>473</v>
      </c>
      <c r="D101" s="315" t="s">
        <v>474</v>
      </c>
      <c r="E101" s="319"/>
      <c r="G101" s="318"/>
      <c r="H101" s="315"/>
      <c r="I101" s="315"/>
      <c r="J101" s="315"/>
      <c r="K101" s="315"/>
      <c r="L101" s="315"/>
      <c r="M101" s="315"/>
      <c r="N101" s="315"/>
      <c r="O101" s="319"/>
    </row>
    <row r="102" spans="2:15" x14ac:dyDescent="0.3">
      <c r="B102" s="318">
        <f t="shared" si="1"/>
        <v>76</v>
      </c>
      <c r="C102" s="318" t="s">
        <v>474</v>
      </c>
      <c r="D102" s="315" t="s">
        <v>474</v>
      </c>
      <c r="E102" s="319"/>
      <c r="G102" s="318"/>
      <c r="H102" s="315"/>
      <c r="I102" s="315"/>
      <c r="J102" s="315"/>
      <c r="K102" s="315"/>
      <c r="L102" s="315"/>
      <c r="M102" s="315"/>
      <c r="N102" s="315"/>
      <c r="O102" s="319"/>
    </row>
    <row r="103" spans="2:15" x14ac:dyDescent="0.3">
      <c r="B103" s="318">
        <f t="shared" si="1"/>
        <v>77</v>
      </c>
      <c r="C103" s="318" t="s">
        <v>474</v>
      </c>
      <c r="D103" s="315" t="s">
        <v>474</v>
      </c>
      <c r="E103" s="319"/>
      <c r="G103" s="318"/>
      <c r="H103" s="315"/>
      <c r="I103" s="315"/>
      <c r="J103" s="315"/>
      <c r="K103" s="315"/>
      <c r="L103" s="315"/>
      <c r="M103" s="315"/>
      <c r="N103" s="315"/>
      <c r="O103" s="319"/>
    </row>
    <row r="104" spans="2:15" x14ac:dyDescent="0.3">
      <c r="B104" s="318">
        <f t="shared" si="1"/>
        <v>78</v>
      </c>
      <c r="C104" s="318" t="s">
        <v>474</v>
      </c>
      <c r="D104" s="315" t="s">
        <v>474</v>
      </c>
      <c r="E104" s="319"/>
      <c r="G104" s="318"/>
      <c r="H104" s="315"/>
      <c r="I104" s="315"/>
      <c r="J104" s="315"/>
      <c r="K104" s="315"/>
      <c r="L104" s="315"/>
      <c r="M104" s="315"/>
      <c r="N104" s="315"/>
      <c r="O104" s="319"/>
    </row>
    <row r="105" spans="2:15" x14ac:dyDescent="0.3">
      <c r="B105" s="318">
        <f t="shared" si="1"/>
        <v>79</v>
      </c>
      <c r="C105" s="318" t="s">
        <v>473</v>
      </c>
      <c r="D105" s="315" t="s">
        <v>474</v>
      </c>
      <c r="E105" s="319"/>
      <c r="G105" s="318"/>
      <c r="H105" s="315"/>
      <c r="I105" s="315"/>
      <c r="J105" s="315"/>
      <c r="K105" s="315"/>
      <c r="L105" s="315"/>
      <c r="M105" s="315"/>
      <c r="N105" s="315"/>
      <c r="O105" s="319"/>
    </row>
    <row r="106" spans="2:15" x14ac:dyDescent="0.3">
      <c r="B106" s="318">
        <f t="shared" si="1"/>
        <v>80</v>
      </c>
      <c r="C106" s="318" t="s">
        <v>473</v>
      </c>
      <c r="D106" s="315" t="s">
        <v>474</v>
      </c>
      <c r="E106" s="319"/>
      <c r="G106" s="318"/>
      <c r="H106" s="315"/>
      <c r="I106" s="315"/>
      <c r="J106" s="315"/>
      <c r="K106" s="315"/>
      <c r="L106" s="315"/>
      <c r="M106" s="315"/>
      <c r="N106" s="315"/>
      <c r="O106" s="319"/>
    </row>
    <row r="107" spans="2:15" x14ac:dyDescent="0.3">
      <c r="B107" s="318">
        <f t="shared" si="1"/>
        <v>81</v>
      </c>
      <c r="C107" s="318" t="s">
        <v>474</v>
      </c>
      <c r="D107" s="315" t="s">
        <v>473</v>
      </c>
      <c r="E107" s="319"/>
      <c r="G107" s="318"/>
      <c r="H107" s="315"/>
      <c r="I107" s="315"/>
      <c r="J107" s="315"/>
      <c r="K107" s="315"/>
      <c r="L107" s="315"/>
      <c r="M107" s="315"/>
      <c r="N107" s="315"/>
      <c r="O107" s="319"/>
    </row>
    <row r="108" spans="2:15" x14ac:dyDescent="0.3">
      <c r="B108" s="318">
        <f t="shared" si="1"/>
        <v>82</v>
      </c>
      <c r="C108" s="318" t="s">
        <v>473</v>
      </c>
      <c r="D108" s="315" t="s">
        <v>473</v>
      </c>
      <c r="E108" s="319"/>
      <c r="G108" s="318"/>
      <c r="H108" s="315"/>
      <c r="I108" s="315"/>
      <c r="J108" s="315"/>
      <c r="K108" s="315"/>
      <c r="L108" s="315"/>
      <c r="M108" s="315"/>
      <c r="N108" s="315"/>
      <c r="O108" s="319"/>
    </row>
    <row r="109" spans="2:15" x14ac:dyDescent="0.3">
      <c r="B109" s="318">
        <f t="shared" si="1"/>
        <v>83</v>
      </c>
      <c r="C109" s="318" t="s">
        <v>474</v>
      </c>
      <c r="D109" s="315" t="s">
        <v>474</v>
      </c>
      <c r="E109" s="319"/>
      <c r="G109" s="318"/>
      <c r="H109" s="315"/>
      <c r="I109" s="315"/>
      <c r="J109" s="315"/>
      <c r="K109" s="315"/>
      <c r="L109" s="315"/>
      <c r="M109" s="315"/>
      <c r="N109" s="315"/>
      <c r="O109" s="319"/>
    </row>
    <row r="110" spans="2:15" x14ac:dyDescent="0.3">
      <c r="B110" s="318">
        <f t="shared" si="1"/>
        <v>84</v>
      </c>
      <c r="C110" s="318" t="s">
        <v>473</v>
      </c>
      <c r="D110" s="315" t="s">
        <v>473</v>
      </c>
      <c r="E110" s="319"/>
      <c r="G110" s="318"/>
      <c r="H110" s="315"/>
      <c r="I110" s="315"/>
      <c r="J110" s="315"/>
      <c r="K110" s="315"/>
      <c r="L110" s="315"/>
      <c r="M110" s="315"/>
      <c r="N110" s="315"/>
      <c r="O110" s="319"/>
    </row>
    <row r="111" spans="2:15" x14ac:dyDescent="0.3">
      <c r="B111" s="318">
        <f t="shared" si="1"/>
        <v>85</v>
      </c>
      <c r="C111" s="318" t="s">
        <v>473</v>
      </c>
      <c r="D111" s="315" t="s">
        <v>474</v>
      </c>
      <c r="E111" s="319"/>
      <c r="G111" s="318"/>
      <c r="H111" s="315"/>
      <c r="I111" s="315"/>
      <c r="J111" s="315"/>
      <c r="K111" s="315"/>
      <c r="L111" s="315"/>
      <c r="M111" s="315"/>
      <c r="N111" s="315"/>
      <c r="O111" s="319"/>
    </row>
    <row r="112" spans="2:15" x14ac:dyDescent="0.3">
      <c r="B112" s="318">
        <f t="shared" si="1"/>
        <v>86</v>
      </c>
      <c r="C112" s="318" t="s">
        <v>474</v>
      </c>
      <c r="D112" s="315" t="s">
        <v>474</v>
      </c>
      <c r="E112" s="319"/>
      <c r="G112" s="318"/>
      <c r="H112" s="315"/>
      <c r="I112" s="315"/>
      <c r="J112" s="315"/>
      <c r="K112" s="315"/>
      <c r="L112" s="315"/>
      <c r="M112" s="315"/>
      <c r="N112" s="315"/>
      <c r="O112" s="319"/>
    </row>
    <row r="113" spans="2:15" x14ac:dyDescent="0.3">
      <c r="B113" s="318">
        <f t="shared" si="1"/>
        <v>87</v>
      </c>
      <c r="C113" s="318" t="s">
        <v>473</v>
      </c>
      <c r="D113" s="315" t="s">
        <v>474</v>
      </c>
      <c r="E113" s="319"/>
      <c r="G113" s="318"/>
      <c r="H113" s="315"/>
      <c r="I113" s="315"/>
      <c r="J113" s="315"/>
      <c r="K113" s="315"/>
      <c r="L113" s="315"/>
      <c r="M113" s="315"/>
      <c r="N113" s="315"/>
      <c r="O113" s="319"/>
    </row>
    <row r="114" spans="2:15" x14ac:dyDescent="0.3">
      <c r="B114" s="318">
        <f t="shared" si="1"/>
        <v>88</v>
      </c>
      <c r="C114" s="318" t="s">
        <v>474</v>
      </c>
      <c r="D114" s="315" t="s">
        <v>473</v>
      </c>
      <c r="E114" s="319"/>
      <c r="G114" s="318"/>
      <c r="H114" s="315"/>
      <c r="I114" s="315"/>
      <c r="J114" s="315"/>
      <c r="K114" s="315"/>
      <c r="L114" s="315"/>
      <c r="M114" s="315"/>
      <c r="N114" s="315"/>
      <c r="O114" s="319"/>
    </row>
    <row r="115" spans="2:15" x14ac:dyDescent="0.3">
      <c r="B115" s="318">
        <f t="shared" si="1"/>
        <v>89</v>
      </c>
      <c r="C115" s="318" t="s">
        <v>473</v>
      </c>
      <c r="D115" s="315" t="s">
        <v>474</v>
      </c>
      <c r="E115" s="319"/>
      <c r="G115" s="318"/>
      <c r="H115" s="315"/>
      <c r="I115" s="315"/>
      <c r="J115" s="315"/>
      <c r="K115" s="315"/>
      <c r="L115" s="315"/>
      <c r="M115" s="315"/>
      <c r="N115" s="315"/>
      <c r="O115" s="319"/>
    </row>
    <row r="116" spans="2:15" x14ac:dyDescent="0.3">
      <c r="B116" s="318">
        <f t="shared" si="1"/>
        <v>90</v>
      </c>
      <c r="C116" s="318" t="s">
        <v>473</v>
      </c>
      <c r="D116" s="315" t="s">
        <v>474</v>
      </c>
      <c r="E116" s="319"/>
      <c r="G116" s="318"/>
      <c r="H116" s="315"/>
      <c r="I116" s="315"/>
      <c r="J116" s="315"/>
      <c r="K116" s="315"/>
      <c r="L116" s="315"/>
      <c r="M116" s="315"/>
      <c r="N116" s="315"/>
      <c r="O116" s="319"/>
    </row>
    <row r="117" spans="2:15" x14ac:dyDescent="0.3">
      <c r="B117" s="318">
        <f t="shared" si="1"/>
        <v>91</v>
      </c>
      <c r="C117" s="318" t="s">
        <v>474</v>
      </c>
      <c r="D117" s="315" t="s">
        <v>473</v>
      </c>
      <c r="E117" s="319"/>
      <c r="G117" s="318"/>
      <c r="H117" s="315"/>
      <c r="I117" s="315"/>
      <c r="J117" s="315"/>
      <c r="K117" s="315"/>
      <c r="L117" s="315"/>
      <c r="M117" s="315"/>
      <c r="N117" s="315"/>
      <c r="O117" s="319"/>
    </row>
    <row r="118" spans="2:15" x14ac:dyDescent="0.3">
      <c r="B118" s="318">
        <f t="shared" si="1"/>
        <v>92</v>
      </c>
      <c r="C118" s="318" t="s">
        <v>473</v>
      </c>
      <c r="D118" s="315" t="s">
        <v>474</v>
      </c>
      <c r="E118" s="319"/>
      <c r="G118" s="318"/>
      <c r="H118" s="315"/>
      <c r="I118" s="315"/>
      <c r="J118" s="315"/>
      <c r="K118" s="315"/>
      <c r="L118" s="315"/>
      <c r="M118" s="315"/>
      <c r="N118" s="315"/>
      <c r="O118" s="319"/>
    </row>
    <row r="119" spans="2:15" x14ac:dyDescent="0.3">
      <c r="B119" s="318">
        <f t="shared" si="1"/>
        <v>93</v>
      </c>
      <c r="C119" s="318" t="s">
        <v>473</v>
      </c>
      <c r="D119" s="315" t="s">
        <v>473</v>
      </c>
      <c r="E119" s="319"/>
      <c r="G119" s="318"/>
      <c r="H119" s="315"/>
      <c r="I119" s="315"/>
      <c r="J119" s="315"/>
      <c r="K119" s="315"/>
      <c r="L119" s="315"/>
      <c r="M119" s="315"/>
      <c r="N119" s="315"/>
      <c r="O119" s="319"/>
    </row>
    <row r="120" spans="2:15" x14ac:dyDescent="0.3">
      <c r="B120" s="318">
        <f t="shared" si="1"/>
        <v>94</v>
      </c>
      <c r="C120" s="318" t="s">
        <v>473</v>
      </c>
      <c r="D120" s="315" t="s">
        <v>474</v>
      </c>
      <c r="E120" s="319"/>
      <c r="G120" s="318"/>
      <c r="H120" s="315"/>
      <c r="I120" s="315"/>
      <c r="J120" s="315"/>
      <c r="K120" s="315"/>
      <c r="L120" s="315"/>
      <c r="M120" s="315"/>
      <c r="N120" s="315"/>
      <c r="O120" s="319"/>
    </row>
    <row r="121" spans="2:15" x14ac:dyDescent="0.3">
      <c r="B121" s="318">
        <f t="shared" si="1"/>
        <v>95</v>
      </c>
      <c r="C121" s="318" t="s">
        <v>474</v>
      </c>
      <c r="D121" s="315" t="s">
        <v>474</v>
      </c>
      <c r="E121" s="319"/>
      <c r="G121" s="318"/>
      <c r="H121" s="315"/>
      <c r="I121" s="315"/>
      <c r="J121" s="315"/>
      <c r="K121" s="315"/>
      <c r="L121" s="315"/>
      <c r="M121" s="315"/>
      <c r="N121" s="315"/>
      <c r="O121" s="319"/>
    </row>
    <row r="122" spans="2:15" x14ac:dyDescent="0.3">
      <c r="B122" s="318">
        <f t="shared" si="1"/>
        <v>96</v>
      </c>
      <c r="C122" s="318" t="s">
        <v>473</v>
      </c>
      <c r="D122" s="315" t="s">
        <v>474</v>
      </c>
      <c r="E122" s="319"/>
      <c r="G122" s="318"/>
      <c r="H122" s="315"/>
      <c r="I122" s="315"/>
      <c r="J122" s="315"/>
      <c r="K122" s="315"/>
      <c r="L122" s="315"/>
      <c r="M122" s="315"/>
      <c r="N122" s="315"/>
      <c r="O122" s="319"/>
    </row>
    <row r="123" spans="2:15" x14ac:dyDescent="0.3">
      <c r="B123" s="318">
        <f t="shared" si="1"/>
        <v>97</v>
      </c>
      <c r="C123" s="318" t="s">
        <v>473</v>
      </c>
      <c r="D123" s="315" t="s">
        <v>473</v>
      </c>
      <c r="E123" s="319"/>
      <c r="G123" s="318"/>
      <c r="H123" s="315"/>
      <c r="I123" s="315"/>
      <c r="J123" s="315"/>
      <c r="K123" s="315"/>
      <c r="L123" s="315"/>
      <c r="M123" s="315"/>
      <c r="N123" s="315"/>
      <c r="O123" s="319"/>
    </row>
    <row r="124" spans="2:15" x14ac:dyDescent="0.3">
      <c r="B124" s="318">
        <f t="shared" si="1"/>
        <v>98</v>
      </c>
      <c r="C124" s="318" t="s">
        <v>473</v>
      </c>
      <c r="D124" s="315" t="s">
        <v>474</v>
      </c>
      <c r="E124" s="319"/>
      <c r="G124" s="318"/>
      <c r="H124" s="315"/>
      <c r="I124" s="315"/>
      <c r="J124" s="315"/>
      <c r="K124" s="315"/>
      <c r="L124" s="315"/>
      <c r="M124" s="315"/>
      <c r="N124" s="315"/>
      <c r="O124" s="319"/>
    </row>
    <row r="125" spans="2:15" x14ac:dyDescent="0.3">
      <c r="B125" s="318">
        <f t="shared" si="1"/>
        <v>99</v>
      </c>
      <c r="C125" s="318" t="s">
        <v>474</v>
      </c>
      <c r="D125" s="315" t="s">
        <v>473</v>
      </c>
      <c r="E125" s="319"/>
      <c r="G125" s="318"/>
      <c r="H125" s="315"/>
      <c r="I125" s="315"/>
      <c r="J125" s="315"/>
      <c r="K125" s="315"/>
      <c r="L125" s="315"/>
      <c r="M125" s="315"/>
      <c r="N125" s="315"/>
      <c r="O125" s="319"/>
    </row>
    <row r="126" spans="2:15" x14ac:dyDescent="0.3">
      <c r="B126" s="318">
        <f t="shared" si="1"/>
        <v>100</v>
      </c>
      <c r="C126" s="318" t="s">
        <v>474</v>
      </c>
      <c r="D126" s="315" t="s">
        <v>474</v>
      </c>
      <c r="E126" s="319"/>
      <c r="G126" s="318"/>
      <c r="H126" s="315"/>
      <c r="I126" s="315"/>
      <c r="J126" s="315"/>
      <c r="K126" s="315"/>
      <c r="L126" s="315"/>
      <c r="M126" s="315"/>
      <c r="N126" s="315"/>
      <c r="O126" s="319"/>
    </row>
    <row r="127" spans="2:15" x14ac:dyDescent="0.3">
      <c r="B127" s="376"/>
      <c r="C127" s="377"/>
      <c r="D127" s="377"/>
      <c r="E127" s="378"/>
      <c r="G127" s="376"/>
      <c r="H127" s="377"/>
      <c r="I127" s="377"/>
      <c r="J127" s="377"/>
      <c r="K127" s="377"/>
      <c r="L127" s="377"/>
      <c r="M127" s="377"/>
      <c r="N127" s="377"/>
      <c r="O127" s="378"/>
    </row>
    <row r="128" spans="2:15" x14ac:dyDescent="0.3">
      <c r="B128" s="314"/>
    </row>
    <row r="129" spans="2:2" x14ac:dyDescent="0.3">
      <c r="B129" s="314"/>
    </row>
    <row r="130" spans="2:2" x14ac:dyDescent="0.3">
      <c r="B130" s="314"/>
    </row>
    <row r="131" spans="2:2" x14ac:dyDescent="0.3">
      <c r="B131" s="314"/>
    </row>
    <row r="132" spans="2:2" x14ac:dyDescent="0.3">
      <c r="B132" s="314"/>
    </row>
    <row r="133" spans="2:2" x14ac:dyDescent="0.3">
      <c r="B133" s="314"/>
    </row>
    <row r="134" spans="2:2" x14ac:dyDescent="0.3">
      <c r="B134" s="314"/>
    </row>
    <row r="135" spans="2:2" x14ac:dyDescent="0.3">
      <c r="B135" s="314"/>
    </row>
    <row r="136" spans="2:2" x14ac:dyDescent="0.3">
      <c r="B136" s="314"/>
    </row>
    <row r="137" spans="2:2" x14ac:dyDescent="0.3">
      <c r="B137" s="314"/>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R137"/>
  <sheetViews>
    <sheetView zoomScaleNormal="100" workbookViewId="0">
      <selection activeCell="N1" sqref="N1"/>
    </sheetView>
  </sheetViews>
  <sheetFormatPr defaultRowHeight="14.4" x14ac:dyDescent="0.3"/>
  <cols>
    <col min="1" max="2" width="8.88671875" style="313"/>
    <col min="3" max="4" width="10.6640625" style="313" bestFit="1" customWidth="1"/>
    <col min="5" max="13" width="8.88671875" style="313"/>
    <col min="14" max="14" width="10.109375" style="313" customWidth="1"/>
    <col min="15" max="16384" width="8.88671875" style="313"/>
  </cols>
  <sheetData>
    <row r="1" spans="2:18" x14ac:dyDescent="0.3">
      <c r="B1" s="368"/>
      <c r="C1" s="340"/>
      <c r="D1" s="340"/>
      <c r="E1" s="340"/>
      <c r="F1" s="340"/>
      <c r="G1" s="340"/>
      <c r="H1" s="340"/>
      <c r="I1" s="340"/>
      <c r="J1" s="340"/>
      <c r="K1" s="340"/>
      <c r="L1" s="340"/>
      <c r="M1" s="340"/>
      <c r="N1" s="493" t="str">
        <f>HYPERLINK("#'Navigation'!A1","Navigation")</f>
        <v>Navigation</v>
      </c>
      <c r="O1" s="340"/>
      <c r="P1" s="340"/>
      <c r="Q1" s="340"/>
      <c r="R1" s="340"/>
    </row>
    <row r="2" spans="2:18" x14ac:dyDescent="0.3">
      <c r="B2" s="368" t="s">
        <v>573</v>
      </c>
      <c r="C2" s="340"/>
      <c r="D2" s="340"/>
      <c r="E2" s="340"/>
      <c r="F2" s="340"/>
      <c r="G2" s="340"/>
      <c r="H2" s="340"/>
      <c r="I2" s="340"/>
      <c r="J2" s="340"/>
      <c r="K2" s="340"/>
      <c r="L2" s="340"/>
      <c r="M2" s="340"/>
      <c r="N2" s="340"/>
      <c r="O2" s="340"/>
      <c r="P2" s="340"/>
      <c r="Q2" s="340"/>
      <c r="R2" s="340"/>
    </row>
    <row r="3" spans="2:18" x14ac:dyDescent="0.3">
      <c r="B3" s="340"/>
      <c r="C3" s="340"/>
      <c r="D3" s="340"/>
      <c r="E3" s="340"/>
      <c r="F3" s="340"/>
      <c r="G3" s="340"/>
      <c r="H3" s="340"/>
      <c r="I3" s="340"/>
      <c r="J3" s="340"/>
      <c r="K3" s="340"/>
      <c r="L3" s="340"/>
      <c r="M3" s="340"/>
      <c r="N3" s="340"/>
      <c r="O3" s="340"/>
      <c r="P3" s="340"/>
      <c r="Q3" s="340"/>
      <c r="R3" s="340"/>
    </row>
    <row r="4" spans="2:18" x14ac:dyDescent="0.3">
      <c r="B4" s="342" t="s">
        <v>572</v>
      </c>
      <c r="C4" s="321"/>
      <c r="D4" s="321"/>
      <c r="E4" s="321"/>
      <c r="F4" s="321"/>
      <c r="G4" s="321"/>
      <c r="H4" s="321"/>
      <c r="I4" s="321"/>
      <c r="J4" s="321"/>
      <c r="K4" s="321"/>
      <c r="L4" s="321"/>
      <c r="M4" s="321"/>
      <c r="N4" s="321"/>
      <c r="O4" s="322"/>
      <c r="P4" s="340"/>
      <c r="Q4" s="340"/>
      <c r="R4" s="340"/>
    </row>
    <row r="5" spans="2:18" x14ac:dyDescent="0.3">
      <c r="B5" s="326"/>
      <c r="C5" s="324"/>
      <c r="D5" s="324"/>
      <c r="E5" s="324"/>
      <c r="F5" s="324"/>
      <c r="G5" s="324"/>
      <c r="H5" s="324"/>
      <c r="I5" s="324"/>
      <c r="J5" s="324"/>
      <c r="K5" s="324"/>
      <c r="L5" s="324"/>
      <c r="M5" s="324"/>
      <c r="N5" s="324"/>
      <c r="O5" s="325"/>
      <c r="P5" s="340"/>
      <c r="Q5" s="340"/>
      <c r="R5" s="340"/>
    </row>
    <row r="6" spans="2:18" x14ac:dyDescent="0.3">
      <c r="B6" s="373" t="s">
        <v>623</v>
      </c>
      <c r="C6" s="334"/>
      <c r="D6" s="324"/>
      <c r="E6" s="324"/>
      <c r="F6" s="324"/>
      <c r="G6" s="324"/>
      <c r="H6" s="324"/>
      <c r="I6" s="324"/>
      <c r="J6" s="324"/>
      <c r="K6" s="324"/>
      <c r="L6" s="324"/>
      <c r="M6" s="324"/>
      <c r="N6" s="324"/>
      <c r="O6" s="325"/>
      <c r="P6" s="340"/>
      <c r="Q6" s="340"/>
      <c r="R6" s="340"/>
    </row>
    <row r="7" spans="2:18" x14ac:dyDescent="0.3">
      <c r="B7" s="373" t="s">
        <v>624</v>
      </c>
      <c r="C7" s="324"/>
      <c r="D7" s="324"/>
      <c r="E7" s="324"/>
      <c r="F7" s="324"/>
      <c r="G7" s="324"/>
      <c r="H7" s="324"/>
      <c r="I7" s="324"/>
      <c r="J7" s="324"/>
      <c r="K7" s="324"/>
      <c r="L7" s="324"/>
      <c r="M7" s="324"/>
      <c r="N7" s="324"/>
      <c r="O7" s="325"/>
      <c r="P7" s="340"/>
      <c r="Q7" s="340"/>
      <c r="R7" s="340"/>
    </row>
    <row r="8" spans="2:18" x14ac:dyDescent="0.3">
      <c r="B8" s="326" t="s">
        <v>625</v>
      </c>
      <c r="C8" s="324"/>
      <c r="D8" s="324"/>
      <c r="E8" s="324"/>
      <c r="F8" s="324"/>
      <c r="G8" s="324"/>
      <c r="H8" s="324"/>
      <c r="I8" s="324"/>
      <c r="J8" s="324"/>
      <c r="K8" s="324"/>
      <c r="L8" s="324"/>
      <c r="M8" s="324"/>
      <c r="N8" s="324"/>
      <c r="O8" s="325"/>
      <c r="P8" s="340"/>
      <c r="Q8" s="340"/>
      <c r="R8" s="340"/>
    </row>
    <row r="9" spans="2:18" x14ac:dyDescent="0.3">
      <c r="B9" s="371"/>
      <c r="C9" s="372"/>
      <c r="D9" s="336"/>
      <c r="E9" s="336"/>
      <c r="F9" s="336"/>
      <c r="G9" s="336"/>
      <c r="H9" s="336"/>
      <c r="I9" s="336"/>
      <c r="J9" s="336"/>
      <c r="K9" s="336"/>
      <c r="L9" s="336"/>
      <c r="M9" s="336"/>
      <c r="N9" s="336"/>
      <c r="O9" s="337"/>
      <c r="P9" s="340"/>
      <c r="Q9" s="340"/>
      <c r="R9" s="340"/>
    </row>
    <row r="10" spans="2:18" x14ac:dyDescent="0.3">
      <c r="B10" s="369"/>
      <c r="C10" s="340"/>
      <c r="D10" s="340"/>
      <c r="E10" s="340"/>
      <c r="F10" s="340"/>
      <c r="G10" s="340"/>
      <c r="H10" s="340"/>
      <c r="I10" s="340"/>
      <c r="J10" s="340"/>
      <c r="K10" s="340"/>
      <c r="L10" s="340"/>
      <c r="M10" s="340"/>
      <c r="N10" s="340"/>
      <c r="O10" s="340"/>
      <c r="P10" s="340"/>
      <c r="Q10" s="340"/>
      <c r="R10" s="340"/>
    </row>
    <row r="11" spans="2:18" x14ac:dyDescent="0.3">
      <c r="B11" s="187" t="s">
        <v>613</v>
      </c>
      <c r="C11" s="406"/>
      <c r="D11" s="406"/>
      <c r="E11" s="406"/>
      <c r="F11" s="491"/>
      <c r="G11" s="491"/>
      <c r="H11" s="321"/>
      <c r="I11" s="321"/>
      <c r="J11" s="321"/>
      <c r="K11" s="321"/>
      <c r="L11" s="321"/>
      <c r="M11" s="321"/>
      <c r="N11" s="321"/>
      <c r="O11" s="322"/>
      <c r="P11" s="340"/>
      <c r="Q11" s="340"/>
      <c r="R11" s="340"/>
    </row>
    <row r="12" spans="2:18" x14ac:dyDescent="0.3">
      <c r="B12" s="332"/>
      <c r="C12" s="324"/>
      <c r="D12" s="324"/>
      <c r="E12" s="324"/>
      <c r="F12" s="324"/>
      <c r="G12" s="324"/>
      <c r="H12" s="324"/>
      <c r="I12" s="324"/>
      <c r="J12" s="324"/>
      <c r="K12" s="324"/>
      <c r="L12" s="324"/>
      <c r="M12" s="324"/>
      <c r="N12" s="324"/>
      <c r="O12" s="325"/>
      <c r="P12" s="340"/>
      <c r="Q12" s="340"/>
      <c r="R12" s="340"/>
    </row>
    <row r="13" spans="2:18" x14ac:dyDescent="0.3">
      <c r="B13" s="332"/>
      <c r="C13" s="486"/>
      <c r="D13" s="315"/>
      <c r="E13" s="315"/>
      <c r="F13" s="315"/>
      <c r="G13" s="324"/>
      <c r="H13" s="324"/>
      <c r="I13" s="324"/>
      <c r="J13" s="324"/>
      <c r="K13" s="324"/>
      <c r="L13" s="324"/>
      <c r="M13" s="324"/>
      <c r="N13" s="324"/>
      <c r="O13" s="325"/>
    </row>
    <row r="14" spans="2:18" x14ac:dyDescent="0.3">
      <c r="B14" s="332"/>
      <c r="C14" s="486"/>
      <c r="D14" s="315"/>
      <c r="E14" s="315"/>
      <c r="F14" s="315"/>
      <c r="G14" s="324"/>
      <c r="H14" s="324"/>
      <c r="I14" s="324"/>
      <c r="J14" s="324"/>
      <c r="K14" s="324"/>
      <c r="L14" s="324"/>
      <c r="M14" s="324"/>
      <c r="N14" s="324"/>
      <c r="O14" s="325"/>
    </row>
    <row r="15" spans="2:18" x14ac:dyDescent="0.3">
      <c r="B15" s="335"/>
      <c r="C15" s="336"/>
      <c r="D15" s="336"/>
      <c r="E15" s="336"/>
      <c r="F15" s="336"/>
      <c r="G15" s="336"/>
      <c r="H15" s="336"/>
      <c r="I15" s="336"/>
      <c r="J15" s="336"/>
      <c r="K15" s="336"/>
      <c r="L15" s="336"/>
      <c r="M15" s="336"/>
      <c r="N15" s="336"/>
      <c r="O15" s="337"/>
    </row>
    <row r="17" spans="2:17" x14ac:dyDescent="0.3">
      <c r="B17" s="310" t="s">
        <v>629</v>
      </c>
      <c r="C17" s="379"/>
      <c r="D17" s="379"/>
      <c r="E17" s="379"/>
      <c r="G17" s="310" t="s">
        <v>631</v>
      </c>
      <c r="H17" s="379"/>
      <c r="I17" s="379"/>
      <c r="J17" s="379"/>
    </row>
    <row r="18" spans="2:17" x14ac:dyDescent="0.3">
      <c r="B18" s="379"/>
      <c r="C18" s="379"/>
      <c r="D18" s="379"/>
      <c r="E18" s="379"/>
      <c r="G18" s="379"/>
      <c r="H18" s="379"/>
      <c r="I18" s="379"/>
      <c r="J18" s="379"/>
    </row>
    <row r="19" spans="2:17" x14ac:dyDescent="0.3">
      <c r="B19" s="379"/>
      <c r="C19" s="379"/>
      <c r="D19" s="379" t="str">
        <f>'Q7-bi'!E13</f>
        <v>Label</v>
      </c>
      <c r="E19" s="379"/>
      <c r="G19" s="488"/>
      <c r="H19" s="488"/>
      <c r="I19" s="488"/>
      <c r="J19" s="488"/>
    </row>
    <row r="20" spans="2:17" x14ac:dyDescent="0.3">
      <c r="B20" s="379"/>
      <c r="C20" s="379"/>
      <c r="D20" s="379" t="str">
        <f>'Q7-bi'!E14</f>
        <v>Label</v>
      </c>
      <c r="E20" s="379" t="str">
        <f>'Q7-bi'!F14</f>
        <v>Label</v>
      </c>
      <c r="G20" s="488"/>
      <c r="H20" s="490" t="str">
        <f>'Q7-bii'!C13</f>
        <v>Precision</v>
      </c>
      <c r="I20" s="490">
        <f>'Q7-bii'!D13</f>
        <v>0</v>
      </c>
      <c r="J20" s="488"/>
    </row>
    <row r="21" spans="2:17" x14ac:dyDescent="0.3">
      <c r="B21" s="379" t="str">
        <f>'Q7-bi'!C15</f>
        <v>Label</v>
      </c>
      <c r="C21" s="379" t="str">
        <f>'Q7-bi'!D15</f>
        <v>Label</v>
      </c>
      <c r="D21" s="382">
        <f>'Q7-bi'!E15</f>
        <v>0</v>
      </c>
      <c r="E21" s="383">
        <f>'Q7-bi'!F15</f>
        <v>0</v>
      </c>
      <c r="G21" s="488"/>
      <c r="H21" s="490" t="str">
        <f>'Q7-bii'!C14</f>
        <v>Recall</v>
      </c>
      <c r="I21" s="490">
        <f>'Q7-bii'!D14</f>
        <v>0</v>
      </c>
      <c r="J21" s="489"/>
    </row>
    <row r="22" spans="2:17" x14ac:dyDescent="0.3">
      <c r="B22" s="379"/>
      <c r="C22" s="379" t="str">
        <f>'Q7-bi'!D16</f>
        <v>Label</v>
      </c>
      <c r="D22" s="384">
        <f>'Q7-bi'!E16</f>
        <v>0</v>
      </c>
      <c r="E22" s="385">
        <f>'Q7-bi'!F16</f>
        <v>0</v>
      </c>
      <c r="G22" s="488"/>
      <c r="H22" s="488"/>
      <c r="I22" s="489"/>
      <c r="J22" s="489"/>
    </row>
    <row r="24" spans="2:17" x14ac:dyDescent="0.3">
      <c r="B24" s="413" t="s">
        <v>488</v>
      </c>
      <c r="C24" s="316"/>
      <c r="D24" s="316"/>
      <c r="E24" s="317"/>
      <c r="G24" s="487"/>
      <c r="H24" s="485"/>
      <c r="I24" s="485"/>
      <c r="J24" s="485"/>
      <c r="K24" s="485"/>
      <c r="L24" s="485"/>
      <c r="M24" s="485"/>
      <c r="N24" s="485"/>
      <c r="O24" s="485"/>
    </row>
    <row r="25" spans="2:17" x14ac:dyDescent="0.3">
      <c r="B25" s="318"/>
      <c r="C25" s="315"/>
      <c r="D25" s="315"/>
      <c r="E25" s="319"/>
      <c r="G25" s="485"/>
      <c r="H25" s="485"/>
      <c r="I25" s="485"/>
      <c r="J25" s="485"/>
      <c r="K25" s="485"/>
      <c r="L25" s="485"/>
      <c r="M25" s="485"/>
      <c r="N25" s="485"/>
      <c r="O25" s="485"/>
    </row>
    <row r="26" spans="2:17" x14ac:dyDescent="0.3">
      <c r="B26" s="375" t="s">
        <v>470</v>
      </c>
      <c r="C26" s="308" t="s">
        <v>471</v>
      </c>
      <c r="D26" s="309" t="s">
        <v>472</v>
      </c>
      <c r="E26" s="319"/>
      <c r="G26" s="485"/>
      <c r="H26" s="485"/>
      <c r="I26" s="485"/>
      <c r="J26" s="485"/>
      <c r="K26" s="485"/>
      <c r="L26" s="485"/>
      <c r="M26" s="487"/>
      <c r="N26" s="485"/>
      <c r="O26" s="485"/>
      <c r="P26" s="367"/>
      <c r="Q26" s="367"/>
    </row>
    <row r="27" spans="2:17" x14ac:dyDescent="0.3">
      <c r="B27" s="318">
        <v>1</v>
      </c>
      <c r="C27" s="360" t="s">
        <v>473</v>
      </c>
      <c r="D27" s="316" t="s">
        <v>473</v>
      </c>
      <c r="E27" s="319"/>
      <c r="G27" s="485"/>
      <c r="H27" s="485"/>
      <c r="I27" s="485"/>
      <c r="J27" s="485"/>
      <c r="K27" s="485"/>
      <c r="L27" s="485"/>
      <c r="M27" s="485"/>
      <c r="N27" s="485"/>
      <c r="O27" s="485"/>
    </row>
    <row r="28" spans="2:17" x14ac:dyDescent="0.3">
      <c r="B28" s="318">
        <f>B27+1</f>
        <v>2</v>
      </c>
      <c r="C28" s="318" t="s">
        <v>473</v>
      </c>
      <c r="D28" s="315" t="s">
        <v>474</v>
      </c>
      <c r="E28" s="319"/>
      <c r="G28" s="485"/>
      <c r="H28" s="485"/>
      <c r="I28" s="485"/>
      <c r="J28" s="485"/>
      <c r="K28" s="485"/>
      <c r="L28" s="485"/>
      <c r="M28" s="485"/>
      <c r="N28" s="485"/>
      <c r="O28" s="485"/>
    </row>
    <row r="29" spans="2:17" x14ac:dyDescent="0.3">
      <c r="B29" s="318">
        <f t="shared" ref="B29:B92" si="0">B28+1</f>
        <v>3</v>
      </c>
      <c r="C29" s="318" t="s">
        <v>474</v>
      </c>
      <c r="D29" s="315" t="s">
        <v>473</v>
      </c>
      <c r="E29" s="319"/>
      <c r="G29" s="485"/>
      <c r="H29" s="485"/>
      <c r="I29" s="485"/>
      <c r="J29" s="485"/>
      <c r="K29" s="485"/>
      <c r="L29" s="485"/>
      <c r="M29" s="485"/>
      <c r="N29" s="485"/>
      <c r="O29" s="485"/>
    </row>
    <row r="30" spans="2:17" x14ac:dyDescent="0.3">
      <c r="B30" s="318">
        <f t="shared" si="0"/>
        <v>4</v>
      </c>
      <c r="C30" s="318" t="s">
        <v>473</v>
      </c>
      <c r="D30" s="315" t="s">
        <v>473</v>
      </c>
      <c r="E30" s="319"/>
      <c r="G30" s="485"/>
      <c r="H30" s="485"/>
      <c r="I30" s="485"/>
      <c r="J30" s="485"/>
      <c r="K30" s="485"/>
      <c r="L30" s="485"/>
      <c r="M30" s="485"/>
      <c r="N30" s="485"/>
      <c r="O30" s="485"/>
    </row>
    <row r="31" spans="2:17" x14ac:dyDescent="0.3">
      <c r="B31" s="318">
        <f t="shared" si="0"/>
        <v>5</v>
      </c>
      <c r="C31" s="318" t="s">
        <v>473</v>
      </c>
      <c r="D31" s="315" t="s">
        <v>474</v>
      </c>
      <c r="E31" s="319"/>
      <c r="G31" s="485"/>
      <c r="H31" s="485"/>
      <c r="I31" s="485"/>
      <c r="J31" s="485"/>
      <c r="K31" s="485"/>
      <c r="L31" s="485"/>
      <c r="M31" s="485"/>
      <c r="N31" s="485"/>
      <c r="O31" s="485"/>
    </row>
    <row r="32" spans="2:17" x14ac:dyDescent="0.3">
      <c r="B32" s="318">
        <f t="shared" si="0"/>
        <v>6</v>
      </c>
      <c r="C32" s="318" t="s">
        <v>473</v>
      </c>
      <c r="D32" s="315" t="s">
        <v>473</v>
      </c>
      <c r="E32" s="319"/>
      <c r="G32" s="485"/>
      <c r="H32" s="485"/>
      <c r="I32" s="485"/>
      <c r="J32" s="485"/>
      <c r="K32" s="485"/>
      <c r="L32" s="485"/>
      <c r="M32" s="485"/>
      <c r="N32" s="485"/>
      <c r="O32" s="485"/>
    </row>
    <row r="33" spans="2:15" x14ac:dyDescent="0.3">
      <c r="B33" s="318">
        <f t="shared" si="0"/>
        <v>7</v>
      </c>
      <c r="C33" s="318" t="s">
        <v>474</v>
      </c>
      <c r="D33" s="315" t="s">
        <v>474</v>
      </c>
      <c r="E33" s="319"/>
      <c r="G33" s="485"/>
      <c r="H33" s="485"/>
      <c r="I33" s="485"/>
      <c r="J33" s="485"/>
      <c r="K33" s="485"/>
      <c r="L33" s="485"/>
      <c r="M33" s="485"/>
      <c r="N33" s="485"/>
      <c r="O33" s="485"/>
    </row>
    <row r="34" spans="2:15" x14ac:dyDescent="0.3">
      <c r="B34" s="318">
        <f t="shared" si="0"/>
        <v>8</v>
      </c>
      <c r="C34" s="318" t="s">
        <v>473</v>
      </c>
      <c r="D34" s="315" t="s">
        <v>473</v>
      </c>
      <c r="E34" s="319"/>
      <c r="G34" s="485"/>
      <c r="H34" s="485"/>
      <c r="I34" s="485"/>
      <c r="J34" s="485"/>
      <c r="K34" s="485"/>
      <c r="L34" s="485"/>
      <c r="M34" s="485"/>
      <c r="N34" s="485"/>
      <c r="O34" s="485"/>
    </row>
    <row r="35" spans="2:15" x14ac:dyDescent="0.3">
      <c r="B35" s="318">
        <f t="shared" si="0"/>
        <v>9</v>
      </c>
      <c r="C35" s="318" t="s">
        <v>473</v>
      </c>
      <c r="D35" s="315" t="s">
        <v>473</v>
      </c>
      <c r="E35" s="319"/>
      <c r="G35" s="485"/>
      <c r="H35" s="485"/>
      <c r="I35" s="485"/>
      <c r="J35" s="485"/>
      <c r="K35" s="485"/>
      <c r="L35" s="485"/>
      <c r="M35" s="485"/>
      <c r="N35" s="485"/>
      <c r="O35" s="485"/>
    </row>
    <row r="36" spans="2:15" x14ac:dyDescent="0.3">
      <c r="B36" s="318">
        <f t="shared" si="0"/>
        <v>10</v>
      </c>
      <c r="C36" s="318" t="s">
        <v>473</v>
      </c>
      <c r="D36" s="315" t="s">
        <v>473</v>
      </c>
      <c r="E36" s="319"/>
      <c r="G36" s="485"/>
      <c r="H36" s="485"/>
      <c r="I36" s="485"/>
      <c r="J36" s="485"/>
      <c r="K36" s="485"/>
      <c r="L36" s="485"/>
      <c r="M36" s="485"/>
      <c r="N36" s="485"/>
      <c r="O36" s="485"/>
    </row>
    <row r="37" spans="2:15" x14ac:dyDescent="0.3">
      <c r="B37" s="318">
        <f t="shared" si="0"/>
        <v>11</v>
      </c>
      <c r="C37" s="318" t="s">
        <v>473</v>
      </c>
      <c r="D37" s="315" t="s">
        <v>474</v>
      </c>
      <c r="E37" s="319"/>
      <c r="G37" s="485"/>
      <c r="H37" s="485"/>
      <c r="I37" s="485"/>
      <c r="J37" s="485"/>
      <c r="K37" s="485"/>
      <c r="L37" s="485"/>
      <c r="M37" s="485"/>
      <c r="N37" s="485"/>
      <c r="O37" s="485"/>
    </row>
    <row r="38" spans="2:15" x14ac:dyDescent="0.3">
      <c r="B38" s="318">
        <f t="shared" si="0"/>
        <v>12</v>
      </c>
      <c r="C38" s="318" t="s">
        <v>473</v>
      </c>
      <c r="D38" s="315" t="s">
        <v>474</v>
      </c>
      <c r="E38" s="319"/>
      <c r="G38" s="485"/>
      <c r="H38" s="485"/>
      <c r="I38" s="485"/>
      <c r="J38" s="485"/>
      <c r="K38" s="485"/>
      <c r="L38" s="485"/>
      <c r="M38" s="485"/>
      <c r="N38" s="485"/>
      <c r="O38" s="485"/>
    </row>
    <row r="39" spans="2:15" x14ac:dyDescent="0.3">
      <c r="B39" s="318">
        <f t="shared" si="0"/>
        <v>13</v>
      </c>
      <c r="C39" s="318" t="s">
        <v>474</v>
      </c>
      <c r="D39" s="315" t="s">
        <v>474</v>
      </c>
      <c r="E39" s="319"/>
      <c r="G39" s="485"/>
      <c r="H39" s="485"/>
      <c r="I39" s="485"/>
      <c r="J39" s="485"/>
      <c r="K39" s="485"/>
      <c r="L39" s="485"/>
      <c r="M39" s="485"/>
      <c r="N39" s="485"/>
      <c r="O39" s="485"/>
    </row>
    <row r="40" spans="2:15" x14ac:dyDescent="0.3">
      <c r="B40" s="318">
        <f t="shared" si="0"/>
        <v>14</v>
      </c>
      <c r="C40" s="318" t="s">
        <v>474</v>
      </c>
      <c r="D40" s="315" t="s">
        <v>473</v>
      </c>
      <c r="E40" s="319"/>
      <c r="G40" s="485"/>
      <c r="H40" s="485"/>
      <c r="I40" s="485"/>
      <c r="J40" s="485"/>
      <c r="K40" s="485"/>
      <c r="L40" s="485"/>
      <c r="M40" s="485"/>
      <c r="N40" s="485"/>
      <c r="O40" s="485"/>
    </row>
    <row r="41" spans="2:15" x14ac:dyDescent="0.3">
      <c r="B41" s="318">
        <f t="shared" si="0"/>
        <v>15</v>
      </c>
      <c r="C41" s="318" t="s">
        <v>474</v>
      </c>
      <c r="D41" s="315" t="s">
        <v>474</v>
      </c>
      <c r="E41" s="319"/>
      <c r="G41" s="485"/>
      <c r="H41" s="485"/>
      <c r="I41" s="485"/>
      <c r="J41" s="485"/>
      <c r="K41" s="485"/>
      <c r="L41" s="485"/>
      <c r="M41" s="485"/>
      <c r="N41" s="485"/>
      <c r="O41" s="485"/>
    </row>
    <row r="42" spans="2:15" x14ac:dyDescent="0.3">
      <c r="B42" s="318">
        <f t="shared" si="0"/>
        <v>16</v>
      </c>
      <c r="C42" s="318" t="s">
        <v>474</v>
      </c>
      <c r="D42" s="315" t="s">
        <v>474</v>
      </c>
      <c r="E42" s="319"/>
      <c r="G42" s="485"/>
      <c r="H42" s="485"/>
      <c r="I42" s="485"/>
      <c r="J42" s="485"/>
      <c r="K42" s="485"/>
      <c r="L42" s="485"/>
      <c r="M42" s="485"/>
      <c r="N42" s="485"/>
      <c r="O42" s="485"/>
    </row>
    <row r="43" spans="2:15" x14ac:dyDescent="0.3">
      <c r="B43" s="318">
        <f t="shared" si="0"/>
        <v>17</v>
      </c>
      <c r="C43" s="318" t="s">
        <v>474</v>
      </c>
      <c r="D43" s="315" t="s">
        <v>474</v>
      </c>
      <c r="E43" s="319"/>
      <c r="G43" s="485"/>
      <c r="H43" s="485"/>
      <c r="I43" s="485"/>
      <c r="J43" s="485"/>
      <c r="K43" s="485"/>
      <c r="L43" s="485"/>
      <c r="M43" s="485"/>
      <c r="N43" s="485"/>
      <c r="O43" s="485"/>
    </row>
    <row r="44" spans="2:15" x14ac:dyDescent="0.3">
      <c r="B44" s="318">
        <f t="shared" si="0"/>
        <v>18</v>
      </c>
      <c r="C44" s="318" t="s">
        <v>474</v>
      </c>
      <c r="D44" s="315" t="s">
        <v>473</v>
      </c>
      <c r="E44" s="319"/>
      <c r="G44" s="485"/>
      <c r="H44" s="485"/>
      <c r="I44" s="485"/>
      <c r="J44" s="485"/>
      <c r="K44" s="485"/>
      <c r="L44" s="485"/>
      <c r="M44" s="485"/>
      <c r="N44" s="485"/>
      <c r="O44" s="485"/>
    </row>
    <row r="45" spans="2:15" x14ac:dyDescent="0.3">
      <c r="B45" s="318">
        <f t="shared" si="0"/>
        <v>19</v>
      </c>
      <c r="C45" s="318" t="s">
        <v>474</v>
      </c>
      <c r="D45" s="315" t="s">
        <v>473</v>
      </c>
      <c r="E45" s="319"/>
      <c r="G45" s="485"/>
      <c r="H45" s="485"/>
      <c r="I45" s="485"/>
      <c r="J45" s="485"/>
      <c r="K45" s="485"/>
      <c r="L45" s="485"/>
      <c r="M45" s="485"/>
      <c r="N45" s="485"/>
      <c r="O45" s="485"/>
    </row>
    <row r="46" spans="2:15" x14ac:dyDescent="0.3">
      <c r="B46" s="318">
        <f t="shared" si="0"/>
        <v>20</v>
      </c>
      <c r="C46" s="318" t="s">
        <v>474</v>
      </c>
      <c r="D46" s="315" t="s">
        <v>474</v>
      </c>
      <c r="E46" s="319"/>
      <c r="G46" s="485"/>
      <c r="H46" s="485"/>
      <c r="I46" s="485"/>
      <c r="J46" s="485"/>
      <c r="K46" s="485"/>
      <c r="L46" s="485"/>
      <c r="M46" s="485"/>
      <c r="N46" s="485"/>
      <c r="O46" s="485"/>
    </row>
    <row r="47" spans="2:15" x14ac:dyDescent="0.3">
      <c r="B47" s="318">
        <f t="shared" si="0"/>
        <v>21</v>
      </c>
      <c r="C47" s="318" t="s">
        <v>473</v>
      </c>
      <c r="D47" s="315" t="s">
        <v>474</v>
      </c>
      <c r="E47" s="319"/>
      <c r="G47" s="485"/>
      <c r="H47" s="485"/>
      <c r="I47" s="485"/>
      <c r="J47" s="485"/>
      <c r="K47" s="485"/>
      <c r="L47" s="485"/>
      <c r="M47" s="485"/>
      <c r="N47" s="485"/>
      <c r="O47" s="485"/>
    </row>
    <row r="48" spans="2:15" x14ac:dyDescent="0.3">
      <c r="B48" s="318">
        <f t="shared" si="0"/>
        <v>22</v>
      </c>
      <c r="C48" s="318" t="s">
        <v>474</v>
      </c>
      <c r="D48" s="315" t="s">
        <v>473</v>
      </c>
      <c r="E48" s="319"/>
      <c r="G48" s="485"/>
      <c r="H48" s="485"/>
      <c r="I48" s="485"/>
      <c r="J48" s="485"/>
      <c r="K48" s="485"/>
      <c r="L48" s="485"/>
      <c r="M48" s="485"/>
      <c r="N48" s="485"/>
      <c r="O48" s="485"/>
    </row>
    <row r="49" spans="2:15" x14ac:dyDescent="0.3">
      <c r="B49" s="318">
        <f t="shared" si="0"/>
        <v>23</v>
      </c>
      <c r="C49" s="318" t="s">
        <v>473</v>
      </c>
      <c r="D49" s="315" t="s">
        <v>474</v>
      </c>
      <c r="E49" s="319"/>
      <c r="G49" s="485"/>
      <c r="H49" s="485"/>
      <c r="I49" s="485"/>
      <c r="J49" s="485"/>
      <c r="K49" s="485"/>
      <c r="L49" s="485"/>
      <c r="M49" s="485"/>
      <c r="N49" s="485"/>
      <c r="O49" s="485"/>
    </row>
    <row r="50" spans="2:15" x14ac:dyDescent="0.3">
      <c r="B50" s="318">
        <f t="shared" si="0"/>
        <v>24</v>
      </c>
      <c r="C50" s="318" t="s">
        <v>474</v>
      </c>
      <c r="D50" s="315" t="s">
        <v>474</v>
      </c>
      <c r="E50" s="319"/>
      <c r="G50" s="485"/>
      <c r="H50" s="485"/>
      <c r="I50" s="485"/>
      <c r="J50" s="485"/>
      <c r="K50" s="485"/>
      <c r="L50" s="485"/>
      <c r="M50" s="485"/>
      <c r="N50" s="485"/>
      <c r="O50" s="485"/>
    </row>
    <row r="51" spans="2:15" x14ac:dyDescent="0.3">
      <c r="B51" s="318">
        <f t="shared" si="0"/>
        <v>25</v>
      </c>
      <c r="C51" s="318" t="s">
        <v>473</v>
      </c>
      <c r="D51" s="315" t="s">
        <v>474</v>
      </c>
      <c r="E51" s="319"/>
      <c r="G51" s="485"/>
      <c r="H51" s="485"/>
      <c r="I51" s="485"/>
      <c r="J51" s="485"/>
      <c r="K51" s="485"/>
      <c r="L51" s="485"/>
      <c r="M51" s="485"/>
      <c r="N51" s="485"/>
      <c r="O51" s="485"/>
    </row>
    <row r="52" spans="2:15" x14ac:dyDescent="0.3">
      <c r="B52" s="318">
        <f t="shared" si="0"/>
        <v>26</v>
      </c>
      <c r="C52" s="318" t="s">
        <v>473</v>
      </c>
      <c r="D52" s="315" t="s">
        <v>474</v>
      </c>
      <c r="E52" s="319"/>
      <c r="G52" s="485"/>
      <c r="H52" s="485"/>
      <c r="I52" s="485"/>
      <c r="J52" s="485"/>
      <c r="K52" s="485"/>
      <c r="L52" s="485"/>
      <c r="M52" s="485"/>
      <c r="N52" s="485"/>
      <c r="O52" s="485"/>
    </row>
    <row r="53" spans="2:15" x14ac:dyDescent="0.3">
      <c r="B53" s="318">
        <f t="shared" si="0"/>
        <v>27</v>
      </c>
      <c r="C53" s="318" t="s">
        <v>473</v>
      </c>
      <c r="D53" s="315" t="s">
        <v>474</v>
      </c>
      <c r="E53" s="319"/>
      <c r="G53" s="485"/>
      <c r="H53" s="485"/>
      <c r="I53" s="485"/>
      <c r="J53" s="485"/>
      <c r="K53" s="485"/>
      <c r="L53" s="485"/>
      <c r="M53" s="485"/>
      <c r="N53" s="485"/>
      <c r="O53" s="485"/>
    </row>
    <row r="54" spans="2:15" x14ac:dyDescent="0.3">
      <c r="B54" s="318">
        <f t="shared" si="0"/>
        <v>28</v>
      </c>
      <c r="C54" s="318" t="s">
        <v>473</v>
      </c>
      <c r="D54" s="315" t="s">
        <v>474</v>
      </c>
      <c r="E54" s="319"/>
      <c r="G54" s="485"/>
      <c r="H54" s="485"/>
      <c r="I54" s="485"/>
      <c r="J54" s="485"/>
      <c r="K54" s="485"/>
      <c r="L54" s="485"/>
      <c r="M54" s="485"/>
      <c r="N54" s="485"/>
      <c r="O54" s="485"/>
    </row>
    <row r="55" spans="2:15" x14ac:dyDescent="0.3">
      <c r="B55" s="318">
        <f t="shared" si="0"/>
        <v>29</v>
      </c>
      <c r="C55" s="318" t="s">
        <v>474</v>
      </c>
      <c r="D55" s="315" t="s">
        <v>474</v>
      </c>
      <c r="E55" s="319"/>
      <c r="G55" s="485"/>
      <c r="H55" s="485"/>
      <c r="I55" s="485"/>
      <c r="J55" s="485"/>
      <c r="K55" s="485"/>
      <c r="L55" s="485"/>
      <c r="M55" s="485"/>
      <c r="N55" s="485"/>
      <c r="O55" s="485"/>
    </row>
    <row r="56" spans="2:15" x14ac:dyDescent="0.3">
      <c r="B56" s="318">
        <f t="shared" si="0"/>
        <v>30</v>
      </c>
      <c r="C56" s="318" t="s">
        <v>474</v>
      </c>
      <c r="D56" s="315" t="s">
        <v>474</v>
      </c>
      <c r="E56" s="319"/>
      <c r="G56" s="485"/>
      <c r="H56" s="485"/>
      <c r="I56" s="485"/>
      <c r="J56" s="485"/>
      <c r="K56" s="485"/>
      <c r="L56" s="485"/>
      <c r="M56" s="485"/>
      <c r="N56" s="485"/>
      <c r="O56" s="485"/>
    </row>
    <row r="57" spans="2:15" x14ac:dyDescent="0.3">
      <c r="B57" s="318">
        <f t="shared" si="0"/>
        <v>31</v>
      </c>
      <c r="C57" s="318" t="s">
        <v>474</v>
      </c>
      <c r="D57" s="315" t="s">
        <v>474</v>
      </c>
      <c r="E57" s="319"/>
      <c r="G57" s="485"/>
      <c r="H57" s="485"/>
      <c r="I57" s="485"/>
      <c r="J57" s="485"/>
      <c r="K57" s="485"/>
      <c r="L57" s="485"/>
      <c r="M57" s="485"/>
      <c r="N57" s="485"/>
      <c r="O57" s="485"/>
    </row>
    <row r="58" spans="2:15" x14ac:dyDescent="0.3">
      <c r="B58" s="318">
        <f t="shared" si="0"/>
        <v>32</v>
      </c>
      <c r="C58" s="318" t="s">
        <v>474</v>
      </c>
      <c r="D58" s="315" t="s">
        <v>474</v>
      </c>
      <c r="E58" s="319"/>
      <c r="G58" s="485"/>
      <c r="H58" s="485"/>
      <c r="I58" s="485"/>
      <c r="J58" s="485"/>
      <c r="K58" s="485"/>
      <c r="L58" s="485"/>
      <c r="M58" s="485"/>
      <c r="N58" s="485"/>
      <c r="O58" s="485"/>
    </row>
    <row r="59" spans="2:15" x14ac:dyDescent="0.3">
      <c r="B59" s="318">
        <f t="shared" si="0"/>
        <v>33</v>
      </c>
      <c r="C59" s="318" t="s">
        <v>474</v>
      </c>
      <c r="D59" s="315" t="s">
        <v>474</v>
      </c>
      <c r="E59" s="319"/>
      <c r="G59" s="485"/>
      <c r="H59" s="485"/>
      <c r="I59" s="485"/>
      <c r="J59" s="485"/>
      <c r="K59" s="485"/>
      <c r="L59" s="485"/>
      <c r="M59" s="485"/>
      <c r="N59" s="485"/>
      <c r="O59" s="485"/>
    </row>
    <row r="60" spans="2:15" x14ac:dyDescent="0.3">
      <c r="B60" s="318">
        <f t="shared" si="0"/>
        <v>34</v>
      </c>
      <c r="C60" s="318" t="s">
        <v>474</v>
      </c>
      <c r="D60" s="315" t="s">
        <v>473</v>
      </c>
      <c r="E60" s="319"/>
      <c r="G60" s="485"/>
      <c r="H60" s="485"/>
      <c r="I60" s="485"/>
      <c r="J60" s="485"/>
      <c r="K60" s="485"/>
      <c r="L60" s="485"/>
      <c r="M60" s="485"/>
      <c r="N60" s="485"/>
      <c r="O60" s="485"/>
    </row>
    <row r="61" spans="2:15" x14ac:dyDescent="0.3">
      <c r="B61" s="318">
        <f t="shared" si="0"/>
        <v>35</v>
      </c>
      <c r="C61" s="318" t="s">
        <v>473</v>
      </c>
      <c r="D61" s="315" t="s">
        <v>474</v>
      </c>
      <c r="E61" s="319"/>
      <c r="G61" s="485"/>
      <c r="H61" s="485"/>
      <c r="I61" s="485"/>
      <c r="J61" s="485"/>
      <c r="K61" s="485"/>
      <c r="L61" s="485"/>
      <c r="M61" s="485"/>
      <c r="N61" s="485"/>
      <c r="O61" s="485"/>
    </row>
    <row r="62" spans="2:15" x14ac:dyDescent="0.3">
      <c r="B62" s="318">
        <f t="shared" si="0"/>
        <v>36</v>
      </c>
      <c r="C62" s="318" t="s">
        <v>473</v>
      </c>
      <c r="D62" s="315" t="s">
        <v>474</v>
      </c>
      <c r="E62" s="319"/>
      <c r="G62" s="485"/>
      <c r="H62" s="485"/>
      <c r="I62" s="485"/>
      <c r="J62" s="485"/>
      <c r="K62" s="485"/>
      <c r="L62" s="485"/>
      <c r="M62" s="485"/>
      <c r="N62" s="485"/>
      <c r="O62" s="485"/>
    </row>
    <row r="63" spans="2:15" x14ac:dyDescent="0.3">
      <c r="B63" s="318">
        <f t="shared" si="0"/>
        <v>37</v>
      </c>
      <c r="C63" s="318" t="s">
        <v>473</v>
      </c>
      <c r="D63" s="315" t="s">
        <v>473</v>
      </c>
      <c r="E63" s="319"/>
      <c r="G63" s="485"/>
      <c r="H63" s="485"/>
      <c r="I63" s="485"/>
      <c r="J63" s="485"/>
      <c r="K63" s="485"/>
      <c r="L63" s="485"/>
      <c r="M63" s="485"/>
      <c r="N63" s="485"/>
      <c r="O63" s="485"/>
    </row>
    <row r="64" spans="2:15" x14ac:dyDescent="0.3">
      <c r="B64" s="318">
        <f t="shared" si="0"/>
        <v>38</v>
      </c>
      <c r="C64" s="318" t="s">
        <v>473</v>
      </c>
      <c r="D64" s="315" t="s">
        <v>473</v>
      </c>
      <c r="E64" s="319"/>
      <c r="G64" s="485"/>
      <c r="H64" s="485"/>
      <c r="I64" s="485"/>
      <c r="J64" s="485"/>
      <c r="K64" s="485"/>
      <c r="L64" s="485"/>
      <c r="M64" s="485"/>
      <c r="N64" s="485"/>
      <c r="O64" s="485"/>
    </row>
    <row r="65" spans="2:15" x14ac:dyDescent="0.3">
      <c r="B65" s="318">
        <f t="shared" si="0"/>
        <v>39</v>
      </c>
      <c r="C65" s="318" t="s">
        <v>474</v>
      </c>
      <c r="D65" s="315" t="s">
        <v>473</v>
      </c>
      <c r="E65" s="319"/>
      <c r="G65" s="485"/>
      <c r="H65" s="485"/>
      <c r="I65" s="485"/>
      <c r="J65" s="485"/>
      <c r="K65" s="485"/>
      <c r="L65" s="485"/>
      <c r="M65" s="485"/>
      <c r="N65" s="485"/>
      <c r="O65" s="485"/>
    </row>
    <row r="66" spans="2:15" x14ac:dyDescent="0.3">
      <c r="B66" s="318">
        <f t="shared" si="0"/>
        <v>40</v>
      </c>
      <c r="C66" s="318" t="s">
        <v>473</v>
      </c>
      <c r="D66" s="315" t="s">
        <v>474</v>
      </c>
      <c r="E66" s="319"/>
      <c r="G66" s="485"/>
      <c r="H66" s="485"/>
      <c r="I66" s="485"/>
      <c r="J66" s="485"/>
      <c r="K66" s="485"/>
      <c r="L66" s="485"/>
      <c r="M66" s="485"/>
      <c r="N66" s="485"/>
      <c r="O66" s="485"/>
    </row>
    <row r="67" spans="2:15" x14ac:dyDescent="0.3">
      <c r="B67" s="318">
        <f t="shared" si="0"/>
        <v>41</v>
      </c>
      <c r="C67" s="318" t="s">
        <v>473</v>
      </c>
      <c r="D67" s="315" t="s">
        <v>474</v>
      </c>
      <c r="E67" s="319"/>
      <c r="G67" s="485"/>
      <c r="H67" s="485"/>
      <c r="I67" s="485"/>
      <c r="J67" s="485"/>
      <c r="K67" s="485"/>
      <c r="L67" s="485"/>
      <c r="M67" s="485"/>
      <c r="N67" s="485"/>
      <c r="O67" s="485"/>
    </row>
    <row r="68" spans="2:15" x14ac:dyDescent="0.3">
      <c r="B68" s="318">
        <f t="shared" si="0"/>
        <v>42</v>
      </c>
      <c r="C68" s="318" t="s">
        <v>473</v>
      </c>
      <c r="D68" s="315" t="s">
        <v>473</v>
      </c>
      <c r="E68" s="319"/>
      <c r="G68" s="485"/>
      <c r="H68" s="485"/>
      <c r="I68" s="485"/>
      <c r="J68" s="485"/>
      <c r="K68" s="485"/>
      <c r="L68" s="485"/>
      <c r="M68" s="485"/>
      <c r="N68" s="485"/>
      <c r="O68" s="485"/>
    </row>
    <row r="69" spans="2:15" x14ac:dyDescent="0.3">
      <c r="B69" s="318">
        <f t="shared" si="0"/>
        <v>43</v>
      </c>
      <c r="C69" s="318" t="s">
        <v>473</v>
      </c>
      <c r="D69" s="315" t="s">
        <v>473</v>
      </c>
      <c r="E69" s="319"/>
      <c r="G69" s="485"/>
      <c r="H69" s="485"/>
      <c r="I69" s="485"/>
      <c r="J69" s="485"/>
      <c r="K69" s="485"/>
      <c r="L69" s="485"/>
      <c r="M69" s="485"/>
      <c r="N69" s="485"/>
      <c r="O69" s="485"/>
    </row>
    <row r="70" spans="2:15" x14ac:dyDescent="0.3">
      <c r="B70" s="318">
        <f t="shared" si="0"/>
        <v>44</v>
      </c>
      <c r="C70" s="318" t="s">
        <v>473</v>
      </c>
      <c r="D70" s="315" t="s">
        <v>474</v>
      </c>
      <c r="E70" s="319"/>
      <c r="G70" s="485"/>
      <c r="H70" s="485"/>
      <c r="I70" s="485"/>
      <c r="J70" s="485"/>
      <c r="K70" s="485"/>
      <c r="L70" s="485"/>
      <c r="M70" s="485"/>
      <c r="N70" s="485"/>
      <c r="O70" s="485"/>
    </row>
    <row r="71" spans="2:15" x14ac:dyDescent="0.3">
      <c r="B71" s="318">
        <f t="shared" si="0"/>
        <v>45</v>
      </c>
      <c r="C71" s="318" t="s">
        <v>473</v>
      </c>
      <c r="D71" s="315" t="s">
        <v>474</v>
      </c>
      <c r="E71" s="319"/>
      <c r="G71" s="485"/>
      <c r="H71" s="485"/>
      <c r="I71" s="485"/>
      <c r="J71" s="485"/>
      <c r="K71" s="485"/>
      <c r="L71" s="485"/>
      <c r="M71" s="485"/>
      <c r="N71" s="485"/>
      <c r="O71" s="485"/>
    </row>
    <row r="72" spans="2:15" x14ac:dyDescent="0.3">
      <c r="B72" s="318">
        <f t="shared" si="0"/>
        <v>46</v>
      </c>
      <c r="C72" s="318" t="s">
        <v>473</v>
      </c>
      <c r="D72" s="315" t="s">
        <v>474</v>
      </c>
      <c r="E72" s="319"/>
      <c r="G72" s="485"/>
      <c r="H72" s="485"/>
      <c r="I72" s="485"/>
      <c r="J72" s="485"/>
      <c r="K72" s="485"/>
      <c r="L72" s="485"/>
      <c r="M72" s="485"/>
      <c r="N72" s="485"/>
      <c r="O72" s="485"/>
    </row>
    <row r="73" spans="2:15" x14ac:dyDescent="0.3">
      <c r="B73" s="318">
        <f t="shared" si="0"/>
        <v>47</v>
      </c>
      <c r="C73" s="318" t="s">
        <v>473</v>
      </c>
      <c r="D73" s="315" t="s">
        <v>474</v>
      </c>
      <c r="E73" s="319"/>
      <c r="G73" s="485"/>
      <c r="H73" s="485"/>
      <c r="I73" s="485"/>
      <c r="J73" s="485"/>
      <c r="K73" s="485"/>
      <c r="L73" s="485"/>
      <c r="M73" s="485"/>
      <c r="N73" s="485"/>
      <c r="O73" s="485"/>
    </row>
    <row r="74" spans="2:15" x14ac:dyDescent="0.3">
      <c r="B74" s="318">
        <f t="shared" si="0"/>
        <v>48</v>
      </c>
      <c r="C74" s="318" t="s">
        <v>474</v>
      </c>
      <c r="D74" s="315" t="s">
        <v>473</v>
      </c>
      <c r="E74" s="319"/>
      <c r="G74" s="485"/>
      <c r="H74" s="485"/>
      <c r="I74" s="485"/>
      <c r="J74" s="485"/>
      <c r="K74" s="485"/>
      <c r="L74" s="485"/>
      <c r="M74" s="485"/>
      <c r="N74" s="485"/>
      <c r="O74" s="485"/>
    </row>
    <row r="75" spans="2:15" x14ac:dyDescent="0.3">
      <c r="B75" s="318">
        <f t="shared" si="0"/>
        <v>49</v>
      </c>
      <c r="C75" s="318" t="s">
        <v>473</v>
      </c>
      <c r="D75" s="315" t="s">
        <v>474</v>
      </c>
      <c r="E75" s="319"/>
      <c r="G75" s="485"/>
      <c r="H75" s="485"/>
      <c r="I75" s="485"/>
      <c r="J75" s="485"/>
      <c r="K75" s="485"/>
      <c r="L75" s="485"/>
      <c r="M75" s="485"/>
      <c r="N75" s="485"/>
      <c r="O75" s="485"/>
    </row>
    <row r="76" spans="2:15" x14ac:dyDescent="0.3">
      <c r="B76" s="318">
        <f t="shared" si="0"/>
        <v>50</v>
      </c>
      <c r="C76" s="318" t="s">
        <v>474</v>
      </c>
      <c r="D76" s="315" t="s">
        <v>474</v>
      </c>
      <c r="E76" s="319"/>
      <c r="G76" s="485"/>
      <c r="H76" s="485"/>
      <c r="I76" s="485"/>
      <c r="J76" s="485"/>
      <c r="K76" s="485"/>
      <c r="L76" s="485"/>
      <c r="M76" s="485"/>
      <c r="N76" s="485"/>
      <c r="O76" s="485"/>
    </row>
    <row r="77" spans="2:15" x14ac:dyDescent="0.3">
      <c r="B77" s="318">
        <f t="shared" si="0"/>
        <v>51</v>
      </c>
      <c r="C77" s="318" t="s">
        <v>473</v>
      </c>
      <c r="D77" s="315" t="s">
        <v>474</v>
      </c>
      <c r="E77" s="319"/>
      <c r="G77" s="485"/>
      <c r="H77" s="485"/>
      <c r="I77" s="485"/>
      <c r="J77" s="485"/>
      <c r="K77" s="485"/>
      <c r="L77" s="485"/>
      <c r="M77" s="485"/>
      <c r="N77" s="485"/>
      <c r="O77" s="485"/>
    </row>
    <row r="78" spans="2:15" x14ac:dyDescent="0.3">
      <c r="B78" s="318">
        <f t="shared" si="0"/>
        <v>52</v>
      </c>
      <c r="C78" s="318" t="s">
        <v>474</v>
      </c>
      <c r="D78" s="315" t="s">
        <v>474</v>
      </c>
      <c r="E78" s="319"/>
      <c r="G78" s="485"/>
      <c r="H78" s="485"/>
      <c r="I78" s="485"/>
      <c r="J78" s="485"/>
      <c r="K78" s="485"/>
      <c r="L78" s="485"/>
      <c r="M78" s="485"/>
      <c r="N78" s="485"/>
      <c r="O78" s="485"/>
    </row>
    <row r="79" spans="2:15" x14ac:dyDescent="0.3">
      <c r="B79" s="318">
        <f t="shared" si="0"/>
        <v>53</v>
      </c>
      <c r="C79" s="318" t="s">
        <v>473</v>
      </c>
      <c r="D79" s="315" t="s">
        <v>474</v>
      </c>
      <c r="E79" s="319"/>
      <c r="G79" s="485"/>
      <c r="H79" s="485"/>
      <c r="I79" s="485"/>
      <c r="J79" s="485"/>
      <c r="K79" s="485"/>
      <c r="L79" s="485"/>
      <c r="M79" s="485"/>
      <c r="N79" s="485"/>
      <c r="O79" s="485"/>
    </row>
    <row r="80" spans="2:15" x14ac:dyDescent="0.3">
      <c r="B80" s="318">
        <f t="shared" si="0"/>
        <v>54</v>
      </c>
      <c r="C80" s="318" t="s">
        <v>473</v>
      </c>
      <c r="D80" s="315" t="s">
        <v>474</v>
      </c>
      <c r="E80" s="319"/>
      <c r="G80" s="485"/>
      <c r="H80" s="485"/>
      <c r="I80" s="485"/>
      <c r="J80" s="485"/>
      <c r="K80" s="485"/>
      <c r="L80" s="485"/>
      <c r="M80" s="485"/>
      <c r="N80" s="485"/>
      <c r="O80" s="485"/>
    </row>
    <row r="81" spans="2:15" x14ac:dyDescent="0.3">
      <c r="B81" s="318">
        <f t="shared" si="0"/>
        <v>55</v>
      </c>
      <c r="C81" s="318" t="s">
        <v>473</v>
      </c>
      <c r="D81" s="315" t="s">
        <v>474</v>
      </c>
      <c r="E81" s="319"/>
      <c r="G81" s="485"/>
      <c r="H81" s="485"/>
      <c r="I81" s="485"/>
      <c r="J81" s="485"/>
      <c r="K81" s="485"/>
      <c r="L81" s="485"/>
      <c r="M81" s="485"/>
      <c r="N81" s="485"/>
      <c r="O81" s="485"/>
    </row>
    <row r="82" spans="2:15" x14ac:dyDescent="0.3">
      <c r="B82" s="318">
        <f t="shared" si="0"/>
        <v>56</v>
      </c>
      <c r="C82" s="318" t="s">
        <v>473</v>
      </c>
      <c r="D82" s="315" t="s">
        <v>473</v>
      </c>
      <c r="E82" s="319"/>
      <c r="G82" s="485"/>
      <c r="H82" s="485"/>
      <c r="I82" s="485"/>
      <c r="J82" s="485"/>
      <c r="K82" s="485"/>
      <c r="L82" s="485"/>
      <c r="M82" s="485"/>
      <c r="N82" s="485"/>
      <c r="O82" s="485"/>
    </row>
    <row r="83" spans="2:15" x14ac:dyDescent="0.3">
      <c r="B83" s="318">
        <f t="shared" si="0"/>
        <v>57</v>
      </c>
      <c r="C83" s="318" t="s">
        <v>473</v>
      </c>
      <c r="D83" s="315" t="s">
        <v>474</v>
      </c>
      <c r="E83" s="319"/>
      <c r="G83" s="485"/>
      <c r="H83" s="485"/>
      <c r="I83" s="485"/>
      <c r="J83" s="485"/>
      <c r="K83" s="485"/>
      <c r="L83" s="485"/>
      <c r="M83" s="485"/>
      <c r="N83" s="485"/>
      <c r="O83" s="485"/>
    </row>
    <row r="84" spans="2:15" x14ac:dyDescent="0.3">
      <c r="B84" s="318">
        <f t="shared" si="0"/>
        <v>58</v>
      </c>
      <c r="C84" s="318" t="s">
        <v>474</v>
      </c>
      <c r="D84" s="315" t="s">
        <v>473</v>
      </c>
      <c r="E84" s="319"/>
      <c r="G84" s="485"/>
      <c r="H84" s="485"/>
      <c r="I84" s="485"/>
      <c r="J84" s="485"/>
      <c r="K84" s="485"/>
      <c r="L84" s="485"/>
      <c r="M84" s="485"/>
      <c r="N84" s="485"/>
      <c r="O84" s="485"/>
    </row>
    <row r="85" spans="2:15" x14ac:dyDescent="0.3">
      <c r="B85" s="318">
        <f t="shared" si="0"/>
        <v>59</v>
      </c>
      <c r="C85" s="318" t="s">
        <v>473</v>
      </c>
      <c r="D85" s="315" t="s">
        <v>474</v>
      </c>
      <c r="E85" s="319"/>
      <c r="G85" s="485"/>
      <c r="H85" s="485"/>
      <c r="I85" s="485"/>
      <c r="J85" s="485"/>
      <c r="K85" s="485"/>
      <c r="L85" s="485"/>
      <c r="M85" s="485"/>
      <c r="N85" s="485"/>
      <c r="O85" s="485"/>
    </row>
    <row r="86" spans="2:15" x14ac:dyDescent="0.3">
      <c r="B86" s="318">
        <f t="shared" si="0"/>
        <v>60</v>
      </c>
      <c r="C86" s="318" t="s">
        <v>473</v>
      </c>
      <c r="D86" s="315" t="s">
        <v>473</v>
      </c>
      <c r="E86" s="319"/>
      <c r="G86" s="485"/>
      <c r="H86" s="485"/>
      <c r="I86" s="485"/>
      <c r="J86" s="485"/>
      <c r="K86" s="485"/>
      <c r="L86" s="485"/>
      <c r="M86" s="485"/>
      <c r="N86" s="485"/>
      <c r="O86" s="485"/>
    </row>
    <row r="87" spans="2:15" x14ac:dyDescent="0.3">
      <c r="B87" s="318">
        <f t="shared" si="0"/>
        <v>61</v>
      </c>
      <c r="C87" s="318" t="s">
        <v>473</v>
      </c>
      <c r="D87" s="315" t="s">
        <v>474</v>
      </c>
      <c r="E87" s="319"/>
      <c r="G87" s="485"/>
      <c r="H87" s="485"/>
      <c r="I87" s="485"/>
      <c r="J87" s="485"/>
      <c r="K87" s="485"/>
      <c r="L87" s="485"/>
      <c r="M87" s="485"/>
      <c r="N87" s="485"/>
      <c r="O87" s="485"/>
    </row>
    <row r="88" spans="2:15" x14ac:dyDescent="0.3">
      <c r="B88" s="318">
        <f t="shared" si="0"/>
        <v>62</v>
      </c>
      <c r="C88" s="318" t="s">
        <v>473</v>
      </c>
      <c r="D88" s="315" t="s">
        <v>474</v>
      </c>
      <c r="E88" s="319"/>
      <c r="G88" s="485"/>
      <c r="H88" s="485"/>
      <c r="I88" s="485"/>
      <c r="J88" s="485"/>
      <c r="K88" s="485"/>
      <c r="L88" s="485"/>
      <c r="M88" s="485"/>
      <c r="N88" s="485"/>
      <c r="O88" s="485"/>
    </row>
    <row r="89" spans="2:15" x14ac:dyDescent="0.3">
      <c r="B89" s="318">
        <f t="shared" si="0"/>
        <v>63</v>
      </c>
      <c r="C89" s="318" t="s">
        <v>473</v>
      </c>
      <c r="D89" s="315" t="s">
        <v>474</v>
      </c>
      <c r="E89" s="319"/>
      <c r="G89" s="485"/>
      <c r="H89" s="485"/>
      <c r="I89" s="485"/>
      <c r="J89" s="485"/>
      <c r="K89" s="485"/>
      <c r="L89" s="485"/>
      <c r="M89" s="485"/>
      <c r="N89" s="485"/>
      <c r="O89" s="485"/>
    </row>
    <row r="90" spans="2:15" x14ac:dyDescent="0.3">
      <c r="B90" s="318">
        <f t="shared" si="0"/>
        <v>64</v>
      </c>
      <c r="C90" s="318" t="s">
        <v>473</v>
      </c>
      <c r="D90" s="315" t="s">
        <v>474</v>
      </c>
      <c r="E90" s="319"/>
      <c r="G90" s="485"/>
      <c r="H90" s="485"/>
      <c r="I90" s="485"/>
      <c r="J90" s="485"/>
      <c r="K90" s="485"/>
      <c r="L90" s="485"/>
      <c r="M90" s="485"/>
      <c r="N90" s="485"/>
      <c r="O90" s="485"/>
    </row>
    <row r="91" spans="2:15" x14ac:dyDescent="0.3">
      <c r="B91" s="318">
        <f t="shared" si="0"/>
        <v>65</v>
      </c>
      <c r="C91" s="318" t="s">
        <v>473</v>
      </c>
      <c r="D91" s="315" t="s">
        <v>474</v>
      </c>
      <c r="E91" s="319"/>
      <c r="G91" s="485"/>
      <c r="H91" s="485"/>
      <c r="I91" s="485"/>
      <c r="J91" s="485"/>
      <c r="K91" s="485"/>
      <c r="L91" s="485"/>
      <c r="M91" s="485"/>
      <c r="N91" s="485"/>
      <c r="O91" s="485"/>
    </row>
    <row r="92" spans="2:15" x14ac:dyDescent="0.3">
      <c r="B92" s="318">
        <f t="shared" si="0"/>
        <v>66</v>
      </c>
      <c r="C92" s="318" t="s">
        <v>473</v>
      </c>
      <c r="D92" s="315" t="s">
        <v>474</v>
      </c>
      <c r="E92" s="319"/>
      <c r="G92" s="485"/>
      <c r="H92" s="485"/>
      <c r="I92" s="485"/>
      <c r="J92" s="485"/>
      <c r="K92" s="485"/>
      <c r="L92" s="485"/>
      <c r="M92" s="485"/>
      <c r="N92" s="485"/>
      <c r="O92" s="485"/>
    </row>
    <row r="93" spans="2:15" x14ac:dyDescent="0.3">
      <c r="B93" s="318">
        <f t="shared" ref="B93:B126" si="1">B92+1</f>
        <v>67</v>
      </c>
      <c r="C93" s="318" t="s">
        <v>474</v>
      </c>
      <c r="D93" s="315" t="s">
        <v>474</v>
      </c>
      <c r="E93" s="319"/>
      <c r="G93" s="485"/>
      <c r="H93" s="485"/>
      <c r="I93" s="485"/>
      <c r="J93" s="485"/>
      <c r="K93" s="485"/>
      <c r="L93" s="485"/>
      <c r="M93" s="485"/>
      <c r="N93" s="485"/>
      <c r="O93" s="485"/>
    </row>
    <row r="94" spans="2:15" x14ac:dyDescent="0.3">
      <c r="B94" s="318">
        <f t="shared" si="1"/>
        <v>68</v>
      </c>
      <c r="C94" s="318" t="s">
        <v>473</v>
      </c>
      <c r="D94" s="315" t="s">
        <v>474</v>
      </c>
      <c r="E94" s="319"/>
      <c r="G94" s="485"/>
      <c r="H94" s="485"/>
      <c r="I94" s="485"/>
      <c r="J94" s="485"/>
      <c r="K94" s="485"/>
      <c r="L94" s="485"/>
      <c r="M94" s="485"/>
      <c r="N94" s="485"/>
      <c r="O94" s="485"/>
    </row>
    <row r="95" spans="2:15" x14ac:dyDescent="0.3">
      <c r="B95" s="318">
        <f t="shared" si="1"/>
        <v>69</v>
      </c>
      <c r="C95" s="318" t="s">
        <v>473</v>
      </c>
      <c r="D95" s="315" t="s">
        <v>474</v>
      </c>
      <c r="E95" s="319"/>
      <c r="G95" s="485"/>
      <c r="H95" s="485"/>
      <c r="I95" s="485"/>
      <c r="J95" s="485"/>
      <c r="K95" s="485"/>
      <c r="L95" s="485"/>
      <c r="M95" s="485"/>
      <c r="N95" s="485"/>
      <c r="O95" s="485"/>
    </row>
    <row r="96" spans="2:15" x14ac:dyDescent="0.3">
      <c r="B96" s="318">
        <f t="shared" si="1"/>
        <v>70</v>
      </c>
      <c r="C96" s="318" t="s">
        <v>474</v>
      </c>
      <c r="D96" s="315" t="s">
        <v>474</v>
      </c>
      <c r="E96" s="319"/>
      <c r="G96" s="485"/>
      <c r="H96" s="485"/>
      <c r="I96" s="485"/>
      <c r="J96" s="485"/>
      <c r="K96" s="485"/>
      <c r="L96" s="485"/>
      <c r="M96" s="485"/>
      <c r="N96" s="485"/>
      <c r="O96" s="485"/>
    </row>
    <row r="97" spans="2:15" x14ac:dyDescent="0.3">
      <c r="B97" s="318">
        <f t="shared" si="1"/>
        <v>71</v>
      </c>
      <c r="C97" s="318" t="s">
        <v>474</v>
      </c>
      <c r="D97" s="315" t="s">
        <v>474</v>
      </c>
      <c r="E97" s="319"/>
      <c r="G97" s="485"/>
      <c r="H97" s="485"/>
      <c r="I97" s="485"/>
      <c r="J97" s="485"/>
      <c r="K97" s="485"/>
      <c r="L97" s="485"/>
      <c r="M97" s="485"/>
      <c r="N97" s="485"/>
      <c r="O97" s="485"/>
    </row>
    <row r="98" spans="2:15" x14ac:dyDescent="0.3">
      <c r="B98" s="318">
        <f t="shared" si="1"/>
        <v>72</v>
      </c>
      <c r="C98" s="318" t="s">
        <v>473</v>
      </c>
      <c r="D98" s="315" t="s">
        <v>474</v>
      </c>
      <c r="E98" s="319"/>
      <c r="G98" s="485"/>
      <c r="H98" s="485"/>
      <c r="I98" s="485"/>
      <c r="J98" s="485"/>
      <c r="K98" s="485"/>
      <c r="L98" s="485"/>
      <c r="M98" s="485"/>
      <c r="N98" s="485"/>
      <c r="O98" s="485"/>
    </row>
    <row r="99" spans="2:15" x14ac:dyDescent="0.3">
      <c r="B99" s="318">
        <f t="shared" si="1"/>
        <v>73</v>
      </c>
      <c r="C99" s="318" t="s">
        <v>473</v>
      </c>
      <c r="D99" s="315" t="s">
        <v>474</v>
      </c>
      <c r="E99" s="319"/>
      <c r="G99" s="485"/>
      <c r="H99" s="485"/>
      <c r="I99" s="485"/>
      <c r="J99" s="485"/>
      <c r="K99" s="485"/>
      <c r="L99" s="485"/>
      <c r="M99" s="485"/>
      <c r="N99" s="485"/>
      <c r="O99" s="485"/>
    </row>
    <row r="100" spans="2:15" x14ac:dyDescent="0.3">
      <c r="B100" s="318">
        <f t="shared" si="1"/>
        <v>74</v>
      </c>
      <c r="C100" s="318" t="s">
        <v>474</v>
      </c>
      <c r="D100" s="315" t="s">
        <v>474</v>
      </c>
      <c r="E100" s="319"/>
      <c r="G100" s="485"/>
      <c r="H100" s="485"/>
      <c r="I100" s="485"/>
      <c r="J100" s="485"/>
      <c r="K100" s="485"/>
      <c r="L100" s="485"/>
      <c r="M100" s="485"/>
      <c r="N100" s="485"/>
      <c r="O100" s="485"/>
    </row>
    <row r="101" spans="2:15" x14ac:dyDescent="0.3">
      <c r="B101" s="318">
        <f t="shared" si="1"/>
        <v>75</v>
      </c>
      <c r="C101" s="318" t="s">
        <v>473</v>
      </c>
      <c r="D101" s="315" t="s">
        <v>474</v>
      </c>
      <c r="E101" s="319"/>
      <c r="G101" s="485"/>
      <c r="H101" s="485"/>
      <c r="I101" s="485"/>
      <c r="J101" s="485"/>
      <c r="K101" s="485"/>
      <c r="L101" s="485"/>
      <c r="M101" s="485"/>
      <c r="N101" s="485"/>
      <c r="O101" s="485"/>
    </row>
    <row r="102" spans="2:15" x14ac:dyDescent="0.3">
      <c r="B102" s="318">
        <f t="shared" si="1"/>
        <v>76</v>
      </c>
      <c r="C102" s="318" t="s">
        <v>474</v>
      </c>
      <c r="D102" s="315" t="s">
        <v>474</v>
      </c>
      <c r="E102" s="319"/>
      <c r="G102" s="485"/>
      <c r="H102" s="485"/>
      <c r="I102" s="485"/>
      <c r="J102" s="485"/>
      <c r="K102" s="485"/>
      <c r="L102" s="485"/>
      <c r="M102" s="485"/>
      <c r="N102" s="485"/>
      <c r="O102" s="485"/>
    </row>
    <row r="103" spans="2:15" x14ac:dyDescent="0.3">
      <c r="B103" s="318">
        <f t="shared" si="1"/>
        <v>77</v>
      </c>
      <c r="C103" s="318" t="s">
        <v>474</v>
      </c>
      <c r="D103" s="315" t="s">
        <v>474</v>
      </c>
      <c r="E103" s="319"/>
      <c r="G103" s="485"/>
      <c r="H103" s="485"/>
      <c r="I103" s="485"/>
      <c r="J103" s="485"/>
      <c r="K103" s="485"/>
      <c r="L103" s="485"/>
      <c r="M103" s="485"/>
      <c r="N103" s="485"/>
      <c r="O103" s="485"/>
    </row>
    <row r="104" spans="2:15" x14ac:dyDescent="0.3">
      <c r="B104" s="318">
        <f t="shared" si="1"/>
        <v>78</v>
      </c>
      <c r="C104" s="318" t="s">
        <v>474</v>
      </c>
      <c r="D104" s="315" t="s">
        <v>474</v>
      </c>
      <c r="E104" s="319"/>
      <c r="G104" s="485"/>
      <c r="H104" s="485"/>
      <c r="I104" s="485"/>
      <c r="J104" s="485"/>
      <c r="K104" s="485"/>
      <c r="L104" s="485"/>
      <c r="M104" s="485"/>
      <c r="N104" s="485"/>
      <c r="O104" s="485"/>
    </row>
    <row r="105" spans="2:15" x14ac:dyDescent="0.3">
      <c r="B105" s="318">
        <f t="shared" si="1"/>
        <v>79</v>
      </c>
      <c r="C105" s="318" t="s">
        <v>473</v>
      </c>
      <c r="D105" s="315" t="s">
        <v>474</v>
      </c>
      <c r="E105" s="319"/>
      <c r="G105" s="485"/>
      <c r="H105" s="485"/>
      <c r="I105" s="485"/>
      <c r="J105" s="485"/>
      <c r="K105" s="485"/>
      <c r="L105" s="485"/>
      <c r="M105" s="485"/>
      <c r="N105" s="485"/>
      <c r="O105" s="485"/>
    </row>
    <row r="106" spans="2:15" x14ac:dyDescent="0.3">
      <c r="B106" s="318">
        <f t="shared" si="1"/>
        <v>80</v>
      </c>
      <c r="C106" s="318" t="s">
        <v>473</v>
      </c>
      <c r="D106" s="315" t="s">
        <v>474</v>
      </c>
      <c r="E106" s="319"/>
      <c r="G106" s="485"/>
      <c r="H106" s="485"/>
      <c r="I106" s="485"/>
      <c r="J106" s="485"/>
      <c r="K106" s="485"/>
      <c r="L106" s="485"/>
      <c r="M106" s="485"/>
      <c r="N106" s="485"/>
      <c r="O106" s="485"/>
    </row>
    <row r="107" spans="2:15" x14ac:dyDescent="0.3">
      <c r="B107" s="318">
        <f t="shared" si="1"/>
        <v>81</v>
      </c>
      <c r="C107" s="318" t="s">
        <v>474</v>
      </c>
      <c r="D107" s="315" t="s">
        <v>473</v>
      </c>
      <c r="E107" s="319"/>
      <c r="G107" s="485"/>
      <c r="H107" s="485"/>
      <c r="I107" s="485"/>
      <c r="J107" s="485"/>
      <c r="K107" s="485"/>
      <c r="L107" s="485"/>
      <c r="M107" s="485"/>
      <c r="N107" s="485"/>
      <c r="O107" s="485"/>
    </row>
    <row r="108" spans="2:15" x14ac:dyDescent="0.3">
      <c r="B108" s="318">
        <f t="shared" si="1"/>
        <v>82</v>
      </c>
      <c r="C108" s="318" t="s">
        <v>473</v>
      </c>
      <c r="D108" s="315" t="s">
        <v>473</v>
      </c>
      <c r="E108" s="319"/>
      <c r="G108" s="485"/>
      <c r="H108" s="485"/>
      <c r="I108" s="485"/>
      <c r="J108" s="485"/>
      <c r="K108" s="485"/>
      <c r="L108" s="485"/>
      <c r="M108" s="485"/>
      <c r="N108" s="485"/>
      <c r="O108" s="485"/>
    </row>
    <row r="109" spans="2:15" x14ac:dyDescent="0.3">
      <c r="B109" s="318">
        <f t="shared" si="1"/>
        <v>83</v>
      </c>
      <c r="C109" s="318" t="s">
        <v>474</v>
      </c>
      <c r="D109" s="315" t="s">
        <v>474</v>
      </c>
      <c r="E109" s="319"/>
      <c r="G109" s="485"/>
      <c r="H109" s="485"/>
      <c r="I109" s="485"/>
      <c r="J109" s="485"/>
      <c r="K109" s="485"/>
      <c r="L109" s="485"/>
      <c r="M109" s="485"/>
      <c r="N109" s="485"/>
      <c r="O109" s="485"/>
    </row>
    <row r="110" spans="2:15" x14ac:dyDescent="0.3">
      <c r="B110" s="318">
        <f t="shared" si="1"/>
        <v>84</v>
      </c>
      <c r="C110" s="318" t="s">
        <v>473</v>
      </c>
      <c r="D110" s="315" t="s">
        <v>473</v>
      </c>
      <c r="E110" s="319"/>
      <c r="G110" s="485"/>
      <c r="H110" s="485"/>
      <c r="I110" s="485"/>
      <c r="J110" s="485"/>
      <c r="K110" s="485"/>
      <c r="L110" s="485"/>
      <c r="M110" s="485"/>
      <c r="N110" s="485"/>
      <c r="O110" s="485"/>
    </row>
    <row r="111" spans="2:15" x14ac:dyDescent="0.3">
      <c r="B111" s="318">
        <f t="shared" si="1"/>
        <v>85</v>
      </c>
      <c r="C111" s="318" t="s">
        <v>473</v>
      </c>
      <c r="D111" s="315" t="s">
        <v>474</v>
      </c>
      <c r="E111" s="319"/>
      <c r="G111" s="485"/>
      <c r="H111" s="485"/>
      <c r="I111" s="485"/>
      <c r="J111" s="485"/>
      <c r="K111" s="485"/>
      <c r="L111" s="485"/>
      <c r="M111" s="485"/>
      <c r="N111" s="485"/>
      <c r="O111" s="485"/>
    </row>
    <row r="112" spans="2:15" x14ac:dyDescent="0.3">
      <c r="B112" s="318">
        <f t="shared" si="1"/>
        <v>86</v>
      </c>
      <c r="C112" s="318" t="s">
        <v>474</v>
      </c>
      <c r="D112" s="315" t="s">
        <v>474</v>
      </c>
      <c r="E112" s="319"/>
      <c r="G112" s="485"/>
      <c r="H112" s="485"/>
      <c r="I112" s="485"/>
      <c r="J112" s="485"/>
      <c r="K112" s="485"/>
      <c r="L112" s="485"/>
      <c r="M112" s="485"/>
      <c r="N112" s="485"/>
      <c r="O112" s="485"/>
    </row>
    <row r="113" spans="2:15" x14ac:dyDescent="0.3">
      <c r="B113" s="318">
        <f t="shared" si="1"/>
        <v>87</v>
      </c>
      <c r="C113" s="318" t="s">
        <v>473</v>
      </c>
      <c r="D113" s="315" t="s">
        <v>474</v>
      </c>
      <c r="E113" s="319"/>
      <c r="G113" s="485"/>
      <c r="H113" s="485"/>
      <c r="I113" s="485"/>
      <c r="J113" s="485"/>
      <c r="K113" s="485"/>
      <c r="L113" s="485"/>
      <c r="M113" s="485"/>
      <c r="N113" s="485"/>
      <c r="O113" s="485"/>
    </row>
    <row r="114" spans="2:15" x14ac:dyDescent="0.3">
      <c r="B114" s="318">
        <f t="shared" si="1"/>
        <v>88</v>
      </c>
      <c r="C114" s="318" t="s">
        <v>474</v>
      </c>
      <c r="D114" s="315" t="s">
        <v>473</v>
      </c>
      <c r="E114" s="319"/>
      <c r="G114" s="485"/>
      <c r="H114" s="485"/>
      <c r="I114" s="485"/>
      <c r="J114" s="485"/>
      <c r="K114" s="485"/>
      <c r="L114" s="485"/>
      <c r="M114" s="485"/>
      <c r="N114" s="485"/>
      <c r="O114" s="485"/>
    </row>
    <row r="115" spans="2:15" x14ac:dyDescent="0.3">
      <c r="B115" s="318">
        <f t="shared" si="1"/>
        <v>89</v>
      </c>
      <c r="C115" s="318" t="s">
        <v>473</v>
      </c>
      <c r="D115" s="315" t="s">
        <v>474</v>
      </c>
      <c r="E115" s="319"/>
      <c r="G115" s="485"/>
      <c r="H115" s="485"/>
      <c r="I115" s="485"/>
      <c r="J115" s="485"/>
      <c r="K115" s="485"/>
      <c r="L115" s="485"/>
      <c r="M115" s="485"/>
      <c r="N115" s="485"/>
      <c r="O115" s="485"/>
    </row>
    <row r="116" spans="2:15" x14ac:dyDescent="0.3">
      <c r="B116" s="318">
        <f t="shared" si="1"/>
        <v>90</v>
      </c>
      <c r="C116" s="318" t="s">
        <v>473</v>
      </c>
      <c r="D116" s="315" t="s">
        <v>474</v>
      </c>
      <c r="E116" s="319"/>
      <c r="G116" s="485"/>
      <c r="H116" s="485"/>
      <c r="I116" s="485"/>
      <c r="J116" s="485"/>
      <c r="K116" s="485"/>
      <c r="L116" s="485"/>
      <c r="M116" s="485"/>
      <c r="N116" s="485"/>
      <c r="O116" s="485"/>
    </row>
    <row r="117" spans="2:15" x14ac:dyDescent="0.3">
      <c r="B117" s="318">
        <f t="shared" si="1"/>
        <v>91</v>
      </c>
      <c r="C117" s="318" t="s">
        <v>474</v>
      </c>
      <c r="D117" s="315" t="s">
        <v>473</v>
      </c>
      <c r="E117" s="319"/>
      <c r="G117" s="485"/>
      <c r="H117" s="485"/>
      <c r="I117" s="485"/>
      <c r="J117" s="485"/>
      <c r="K117" s="485"/>
      <c r="L117" s="485"/>
      <c r="M117" s="485"/>
      <c r="N117" s="485"/>
      <c r="O117" s="485"/>
    </row>
    <row r="118" spans="2:15" x14ac:dyDescent="0.3">
      <c r="B118" s="318">
        <f t="shared" si="1"/>
        <v>92</v>
      </c>
      <c r="C118" s="318" t="s">
        <v>473</v>
      </c>
      <c r="D118" s="315" t="s">
        <v>474</v>
      </c>
      <c r="E118" s="319"/>
      <c r="G118" s="485"/>
      <c r="H118" s="485"/>
      <c r="I118" s="485"/>
      <c r="J118" s="485"/>
      <c r="K118" s="485"/>
      <c r="L118" s="485"/>
      <c r="M118" s="485"/>
      <c r="N118" s="485"/>
      <c r="O118" s="485"/>
    </row>
    <row r="119" spans="2:15" x14ac:dyDescent="0.3">
      <c r="B119" s="318">
        <f t="shared" si="1"/>
        <v>93</v>
      </c>
      <c r="C119" s="318" t="s">
        <v>473</v>
      </c>
      <c r="D119" s="315" t="s">
        <v>473</v>
      </c>
      <c r="E119" s="319"/>
      <c r="G119" s="485"/>
      <c r="H119" s="485"/>
      <c r="I119" s="485"/>
      <c r="J119" s="485"/>
      <c r="K119" s="485"/>
      <c r="L119" s="485"/>
      <c r="M119" s="485"/>
      <c r="N119" s="485"/>
      <c r="O119" s="485"/>
    </row>
    <row r="120" spans="2:15" x14ac:dyDescent="0.3">
      <c r="B120" s="318">
        <f t="shared" si="1"/>
        <v>94</v>
      </c>
      <c r="C120" s="318" t="s">
        <v>473</v>
      </c>
      <c r="D120" s="315" t="s">
        <v>474</v>
      </c>
      <c r="E120" s="319"/>
      <c r="G120" s="485"/>
      <c r="H120" s="485"/>
      <c r="I120" s="485"/>
      <c r="J120" s="485"/>
      <c r="K120" s="485"/>
      <c r="L120" s="485"/>
      <c r="M120" s="485"/>
      <c r="N120" s="485"/>
      <c r="O120" s="485"/>
    </row>
    <row r="121" spans="2:15" x14ac:dyDescent="0.3">
      <c r="B121" s="318">
        <f t="shared" si="1"/>
        <v>95</v>
      </c>
      <c r="C121" s="318" t="s">
        <v>474</v>
      </c>
      <c r="D121" s="315" t="s">
        <v>474</v>
      </c>
      <c r="E121" s="319"/>
      <c r="G121" s="485"/>
      <c r="H121" s="485"/>
      <c r="I121" s="485"/>
      <c r="J121" s="485"/>
      <c r="K121" s="485"/>
      <c r="L121" s="485"/>
      <c r="M121" s="485"/>
      <c r="N121" s="485"/>
      <c r="O121" s="485"/>
    </row>
    <row r="122" spans="2:15" x14ac:dyDescent="0.3">
      <c r="B122" s="318">
        <f t="shared" si="1"/>
        <v>96</v>
      </c>
      <c r="C122" s="318" t="s">
        <v>473</v>
      </c>
      <c r="D122" s="315" t="s">
        <v>474</v>
      </c>
      <c r="E122" s="319"/>
      <c r="G122" s="485"/>
      <c r="H122" s="485"/>
      <c r="I122" s="485"/>
      <c r="J122" s="485"/>
      <c r="K122" s="485"/>
      <c r="L122" s="485"/>
      <c r="M122" s="485"/>
      <c r="N122" s="485"/>
      <c r="O122" s="485"/>
    </row>
    <row r="123" spans="2:15" x14ac:dyDescent="0.3">
      <c r="B123" s="318">
        <f t="shared" si="1"/>
        <v>97</v>
      </c>
      <c r="C123" s="318" t="s">
        <v>473</v>
      </c>
      <c r="D123" s="315" t="s">
        <v>473</v>
      </c>
      <c r="E123" s="319"/>
      <c r="G123" s="485"/>
      <c r="H123" s="485"/>
      <c r="I123" s="485"/>
      <c r="J123" s="485"/>
      <c r="K123" s="485"/>
      <c r="L123" s="485"/>
      <c r="M123" s="485"/>
      <c r="N123" s="485"/>
      <c r="O123" s="485"/>
    </row>
    <row r="124" spans="2:15" x14ac:dyDescent="0.3">
      <c r="B124" s="318">
        <f t="shared" si="1"/>
        <v>98</v>
      </c>
      <c r="C124" s="318" t="s">
        <v>473</v>
      </c>
      <c r="D124" s="315" t="s">
        <v>474</v>
      </c>
      <c r="E124" s="319"/>
      <c r="G124" s="485"/>
      <c r="H124" s="485"/>
      <c r="I124" s="485"/>
      <c r="J124" s="485"/>
      <c r="K124" s="485"/>
      <c r="L124" s="485"/>
      <c r="M124" s="485"/>
      <c r="N124" s="485"/>
      <c r="O124" s="485"/>
    </row>
    <row r="125" spans="2:15" x14ac:dyDescent="0.3">
      <c r="B125" s="318">
        <f t="shared" si="1"/>
        <v>99</v>
      </c>
      <c r="C125" s="318" t="s">
        <v>474</v>
      </c>
      <c r="D125" s="315" t="s">
        <v>473</v>
      </c>
      <c r="E125" s="319"/>
      <c r="G125" s="485"/>
      <c r="H125" s="485"/>
      <c r="I125" s="485"/>
      <c r="J125" s="485"/>
      <c r="K125" s="485"/>
      <c r="L125" s="485"/>
      <c r="M125" s="485"/>
      <c r="N125" s="485"/>
      <c r="O125" s="485"/>
    </row>
    <row r="126" spans="2:15" x14ac:dyDescent="0.3">
      <c r="B126" s="318">
        <f t="shared" si="1"/>
        <v>100</v>
      </c>
      <c r="C126" s="318" t="s">
        <v>474</v>
      </c>
      <c r="D126" s="315" t="s">
        <v>474</v>
      </c>
      <c r="E126" s="319"/>
      <c r="G126" s="485"/>
      <c r="H126" s="485"/>
      <c r="I126" s="485"/>
      <c r="J126" s="485"/>
      <c r="K126" s="485"/>
      <c r="L126" s="485"/>
      <c r="M126" s="485"/>
      <c r="N126" s="485"/>
      <c r="O126" s="485"/>
    </row>
    <row r="127" spans="2:15" x14ac:dyDescent="0.3">
      <c r="B127" s="376"/>
      <c r="C127" s="377"/>
      <c r="D127" s="377"/>
      <c r="E127" s="378"/>
      <c r="G127" s="485"/>
      <c r="H127" s="485"/>
      <c r="I127" s="485"/>
      <c r="J127" s="485"/>
      <c r="K127" s="485"/>
      <c r="L127" s="485"/>
      <c r="M127" s="485"/>
      <c r="N127" s="485"/>
      <c r="O127" s="485"/>
    </row>
    <row r="128" spans="2:15" x14ac:dyDescent="0.3">
      <c r="B128" s="314"/>
    </row>
    <row r="129" spans="2:2" x14ac:dyDescent="0.3">
      <c r="B129" s="314"/>
    </row>
    <row r="130" spans="2:2" x14ac:dyDescent="0.3">
      <c r="B130" s="314"/>
    </row>
    <row r="131" spans="2:2" x14ac:dyDescent="0.3">
      <c r="B131" s="314"/>
    </row>
    <row r="132" spans="2:2" x14ac:dyDescent="0.3">
      <c r="B132" s="314"/>
    </row>
    <row r="133" spans="2:2" x14ac:dyDescent="0.3">
      <c r="B133" s="314"/>
    </row>
    <row r="134" spans="2:2" x14ac:dyDescent="0.3">
      <c r="B134" s="314"/>
    </row>
    <row r="135" spans="2:2" x14ac:dyDescent="0.3">
      <c r="B135" s="314"/>
    </row>
    <row r="136" spans="2:2" x14ac:dyDescent="0.3">
      <c r="B136" s="314"/>
    </row>
    <row r="137" spans="2:2" x14ac:dyDescent="0.3">
      <c r="B137" s="314"/>
    </row>
  </sheetData>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P117"/>
  <sheetViews>
    <sheetView zoomScaleNormal="100" workbookViewId="0">
      <selection activeCell="N1" sqref="N1"/>
    </sheetView>
  </sheetViews>
  <sheetFormatPr defaultColWidth="8.88671875" defaultRowHeight="14.4" x14ac:dyDescent="0.3"/>
  <cols>
    <col min="1" max="2" width="8.88671875" style="141"/>
    <col min="3" max="3" width="4.88671875" style="141" customWidth="1"/>
    <col min="4" max="4" width="8.88671875" style="141"/>
    <col min="5" max="5" width="20.77734375" style="141" customWidth="1"/>
    <col min="6" max="6" width="10.6640625" style="141" customWidth="1"/>
    <col min="7" max="7" width="20.6640625" style="141" customWidth="1"/>
    <col min="8" max="8" width="5.44140625" style="141" customWidth="1"/>
    <col min="9" max="15" width="15.109375" style="141" customWidth="1"/>
    <col min="16" max="16384" width="8.88671875" style="141"/>
  </cols>
  <sheetData>
    <row r="1" spans="2:16" x14ac:dyDescent="0.3">
      <c r="N1" s="493" t="str">
        <f>HYPERLINK("#'Navigation'!A1","Navigation")</f>
        <v>Navigation</v>
      </c>
    </row>
    <row r="2" spans="2:16" x14ac:dyDescent="0.3">
      <c r="B2" s="368" t="s">
        <v>574</v>
      </c>
      <c r="C2" s="340"/>
      <c r="D2" s="340"/>
      <c r="E2" s="340"/>
      <c r="F2" s="340"/>
      <c r="G2" s="340"/>
      <c r="H2" s="340"/>
      <c r="I2" s="340"/>
      <c r="J2" s="340"/>
      <c r="K2" s="340"/>
      <c r="L2" s="340"/>
      <c r="M2" s="340"/>
      <c r="N2" s="506"/>
      <c r="O2" s="340"/>
    </row>
    <row r="3" spans="2:16" x14ac:dyDescent="0.3">
      <c r="B3" s="340"/>
      <c r="C3" s="340"/>
      <c r="D3" s="340"/>
      <c r="E3" s="340"/>
      <c r="F3" s="340"/>
      <c r="G3" s="340"/>
      <c r="H3" s="340"/>
      <c r="I3" s="340"/>
      <c r="J3" s="340"/>
      <c r="K3" s="340"/>
      <c r="L3" s="340"/>
      <c r="M3" s="340"/>
      <c r="N3" s="340"/>
      <c r="O3" s="340"/>
    </row>
    <row r="4" spans="2:16" x14ac:dyDescent="0.3">
      <c r="B4" s="374"/>
      <c r="C4" s="321"/>
      <c r="D4" s="321"/>
      <c r="E4" s="321"/>
      <c r="F4" s="321"/>
      <c r="G4" s="321"/>
      <c r="H4" s="321"/>
      <c r="I4" s="321"/>
      <c r="J4" s="321"/>
      <c r="K4" s="321"/>
      <c r="L4" s="321"/>
      <c r="M4" s="321"/>
      <c r="N4" s="321"/>
      <c r="O4" s="322"/>
      <c r="P4" s="340"/>
    </row>
    <row r="5" spans="2:16" x14ac:dyDescent="0.3">
      <c r="B5" s="333" t="s">
        <v>632</v>
      </c>
      <c r="C5" s="334"/>
      <c r="D5" s="324"/>
      <c r="E5" s="324"/>
      <c r="F5" s="324"/>
      <c r="G5" s="324"/>
      <c r="H5" s="324"/>
      <c r="I5" s="324"/>
      <c r="J5" s="324"/>
      <c r="K5" s="324"/>
      <c r="L5" s="324"/>
      <c r="M5" s="324"/>
      <c r="N5" s="324"/>
      <c r="O5" s="325"/>
      <c r="P5" s="340"/>
    </row>
    <row r="6" spans="2:16" x14ac:dyDescent="0.3">
      <c r="B6" s="335"/>
      <c r="C6" s="336"/>
      <c r="D6" s="336"/>
      <c r="E6" s="336"/>
      <c r="F6" s="336"/>
      <c r="G6" s="336"/>
      <c r="H6" s="336"/>
      <c r="I6" s="336"/>
      <c r="J6" s="336"/>
      <c r="K6" s="336"/>
      <c r="L6" s="336"/>
      <c r="M6" s="336"/>
      <c r="N6" s="336"/>
      <c r="O6" s="337"/>
      <c r="P6" s="340"/>
    </row>
    <row r="7" spans="2:16" x14ac:dyDescent="0.3">
      <c r="B7" s="340"/>
      <c r="C7" s="340"/>
      <c r="D7" s="340"/>
      <c r="E7" s="340"/>
      <c r="F7" s="340"/>
      <c r="G7" s="340"/>
      <c r="H7" s="340"/>
      <c r="I7" s="340"/>
      <c r="J7" s="340"/>
      <c r="K7" s="340"/>
      <c r="L7" s="340"/>
      <c r="M7" s="340"/>
      <c r="N7" s="340"/>
      <c r="O7" s="340"/>
    </row>
    <row r="8" spans="2:16" x14ac:dyDescent="0.3">
      <c r="B8" s="411" t="s">
        <v>633</v>
      </c>
      <c r="C8" s="406"/>
      <c r="D8" s="406"/>
      <c r="E8" s="406"/>
      <c r="F8" s="406"/>
      <c r="G8" s="406"/>
      <c r="H8" s="321"/>
      <c r="I8" s="321"/>
      <c r="J8" s="321"/>
      <c r="K8" s="321"/>
      <c r="L8" s="321"/>
      <c r="M8" s="321"/>
      <c r="N8" s="321"/>
      <c r="O8" s="322"/>
    </row>
    <row r="9" spans="2:16" x14ac:dyDescent="0.3">
      <c r="B9" s="323"/>
      <c r="C9" s="324"/>
      <c r="D9" s="324"/>
      <c r="E9" s="324"/>
      <c r="F9" s="324"/>
      <c r="G9" s="324"/>
      <c r="H9" s="324"/>
      <c r="I9" s="324"/>
      <c r="J9" s="324"/>
      <c r="K9" s="324"/>
      <c r="L9" s="324"/>
      <c r="M9" s="324"/>
      <c r="N9" s="324"/>
      <c r="O9" s="325"/>
    </row>
    <row r="10" spans="2:16" x14ac:dyDescent="0.3">
      <c r="B10" s="323"/>
      <c r="C10" s="324"/>
      <c r="D10" s="324"/>
      <c r="E10" s="324"/>
      <c r="F10" s="324"/>
      <c r="G10" s="324"/>
      <c r="H10" s="324"/>
      <c r="I10" s="324"/>
      <c r="J10" s="324"/>
      <c r="K10" s="324"/>
      <c r="L10" s="324"/>
      <c r="M10" s="324"/>
      <c r="N10" s="324"/>
      <c r="O10" s="325"/>
    </row>
    <row r="11" spans="2:16" x14ac:dyDescent="0.3">
      <c r="B11" s="323"/>
      <c r="C11" s="324"/>
      <c r="D11" s="324"/>
      <c r="E11" s="324"/>
      <c r="F11" s="324"/>
      <c r="G11" s="324"/>
      <c r="H11" s="324"/>
      <c r="I11" s="324"/>
      <c r="J11" s="324"/>
      <c r="K11" s="324"/>
      <c r="L11" s="324"/>
      <c r="M11" s="324"/>
      <c r="N11" s="324"/>
      <c r="O11" s="325"/>
    </row>
    <row r="12" spans="2:16" x14ac:dyDescent="0.3">
      <c r="B12" s="341"/>
      <c r="C12" s="336"/>
      <c r="D12" s="336"/>
      <c r="E12" s="336"/>
      <c r="F12" s="336"/>
      <c r="G12" s="336"/>
      <c r="H12" s="336"/>
      <c r="I12" s="336"/>
      <c r="J12" s="336"/>
      <c r="K12" s="336"/>
      <c r="L12" s="336"/>
      <c r="M12" s="336"/>
      <c r="N12" s="336"/>
      <c r="O12" s="337"/>
    </row>
    <row r="14" spans="2:16" x14ac:dyDescent="0.3">
      <c r="B14" s="342" t="s">
        <v>583</v>
      </c>
      <c r="C14" s="321"/>
      <c r="D14" s="321"/>
      <c r="E14" s="321"/>
      <c r="F14" s="321"/>
      <c r="G14" s="322"/>
      <c r="I14" s="408" t="s">
        <v>634</v>
      </c>
      <c r="J14" s="321"/>
      <c r="K14" s="321"/>
      <c r="L14" s="321"/>
      <c r="M14" s="321"/>
      <c r="N14" s="321"/>
      <c r="O14" s="322"/>
    </row>
    <row r="15" spans="2:16" x14ac:dyDescent="0.3">
      <c r="B15" s="323"/>
      <c r="C15" s="324"/>
      <c r="D15" s="324"/>
      <c r="E15" s="324"/>
      <c r="F15" s="324"/>
      <c r="G15" s="325"/>
      <c r="I15" s="323"/>
      <c r="J15" s="324"/>
      <c r="K15" s="324"/>
      <c r="L15" s="324"/>
      <c r="M15" s="324"/>
      <c r="N15" s="324"/>
      <c r="O15" s="325"/>
    </row>
    <row r="16" spans="2:16" x14ac:dyDescent="0.3">
      <c r="B16" s="370" t="s">
        <v>471</v>
      </c>
      <c r="C16" s="324"/>
      <c r="D16" s="409" t="s">
        <v>478</v>
      </c>
      <c r="E16" s="409" t="s">
        <v>472</v>
      </c>
      <c r="F16" s="409" t="s">
        <v>479</v>
      </c>
      <c r="G16" s="410" t="s">
        <v>480</v>
      </c>
      <c r="I16" s="323"/>
      <c r="J16" s="324"/>
      <c r="K16" s="324"/>
      <c r="L16" s="324"/>
      <c r="M16" s="324"/>
      <c r="N16" s="324"/>
      <c r="O16" s="325"/>
    </row>
    <row r="17" spans="2:15" x14ac:dyDescent="0.3">
      <c r="B17" s="323" t="s">
        <v>481</v>
      </c>
      <c r="C17" s="324"/>
      <c r="D17" s="324">
        <v>2</v>
      </c>
      <c r="E17" s="324" t="str">
        <f t="shared" ref="E17:E80" si="0">IF(D17&gt;=$G$17,$F$17,IF(D17&gt;=$G$18,$F$18,$F$19))</f>
        <v>Low</v>
      </c>
      <c r="F17" s="324" t="s">
        <v>482</v>
      </c>
      <c r="G17" s="325">
        <v>90</v>
      </c>
      <c r="I17" s="323"/>
      <c r="J17" s="324"/>
      <c r="K17" s="324"/>
      <c r="L17" s="324"/>
      <c r="M17" s="324"/>
      <c r="N17" s="324"/>
      <c r="O17" s="325"/>
    </row>
    <row r="18" spans="2:15" x14ac:dyDescent="0.3">
      <c r="B18" s="323" t="s">
        <v>483</v>
      </c>
      <c r="C18" s="324"/>
      <c r="D18" s="324">
        <v>63</v>
      </c>
      <c r="E18" s="324" t="str">
        <f t="shared" si="0"/>
        <v>Medium</v>
      </c>
      <c r="F18" s="324" t="s">
        <v>483</v>
      </c>
      <c r="G18" s="325">
        <v>40</v>
      </c>
      <c r="I18" s="323"/>
      <c r="J18" s="324"/>
      <c r="K18" s="324"/>
      <c r="L18" s="324"/>
      <c r="M18" s="324"/>
      <c r="N18" s="324"/>
      <c r="O18" s="325"/>
    </row>
    <row r="19" spans="2:15" x14ac:dyDescent="0.3">
      <c r="B19" s="323" t="s">
        <v>482</v>
      </c>
      <c r="C19" s="324"/>
      <c r="D19" s="324">
        <v>70</v>
      </c>
      <c r="E19" s="324" t="str">
        <f t="shared" si="0"/>
        <v>Medium</v>
      </c>
      <c r="F19" s="324" t="s">
        <v>481</v>
      </c>
      <c r="G19" s="325">
        <v>0</v>
      </c>
      <c r="I19" s="323"/>
      <c r="J19" s="324"/>
      <c r="K19" s="324"/>
      <c r="L19" s="324"/>
      <c r="M19" s="324"/>
      <c r="N19" s="324"/>
      <c r="O19" s="325"/>
    </row>
    <row r="20" spans="2:15" x14ac:dyDescent="0.3">
      <c r="B20" s="323" t="s">
        <v>481</v>
      </c>
      <c r="C20" s="324"/>
      <c r="D20" s="324">
        <v>1</v>
      </c>
      <c r="E20" s="324" t="str">
        <f t="shared" si="0"/>
        <v>Low</v>
      </c>
      <c r="F20" s="324"/>
      <c r="G20" s="325"/>
      <c r="I20" s="323"/>
      <c r="J20" s="324"/>
      <c r="K20" s="324"/>
      <c r="L20" s="324"/>
      <c r="M20" s="324"/>
      <c r="N20" s="324"/>
      <c r="O20" s="325"/>
    </row>
    <row r="21" spans="2:15" x14ac:dyDescent="0.3">
      <c r="B21" s="323" t="s">
        <v>483</v>
      </c>
      <c r="C21" s="324"/>
      <c r="D21" s="324">
        <v>18</v>
      </c>
      <c r="E21" s="324" t="str">
        <f t="shared" si="0"/>
        <v>Low</v>
      </c>
      <c r="F21" s="324"/>
      <c r="G21" s="325"/>
      <c r="I21" s="323"/>
      <c r="J21" s="324"/>
      <c r="K21" s="324"/>
      <c r="L21" s="324"/>
      <c r="M21" s="324"/>
      <c r="N21" s="324"/>
      <c r="O21" s="325"/>
    </row>
    <row r="22" spans="2:15" x14ac:dyDescent="0.3">
      <c r="B22" s="323" t="s">
        <v>482</v>
      </c>
      <c r="C22" s="324"/>
      <c r="D22" s="324">
        <v>79</v>
      </c>
      <c r="E22" s="324" t="str">
        <f t="shared" si="0"/>
        <v>Medium</v>
      </c>
      <c r="F22" s="324"/>
      <c r="G22" s="325"/>
      <c r="I22" s="323"/>
      <c r="J22" s="324"/>
      <c r="K22" s="324"/>
      <c r="L22" s="324"/>
      <c r="M22" s="324"/>
      <c r="N22" s="324"/>
      <c r="O22" s="325"/>
    </row>
    <row r="23" spans="2:15" x14ac:dyDescent="0.3">
      <c r="B23" s="323" t="s">
        <v>483</v>
      </c>
      <c r="C23" s="324"/>
      <c r="D23" s="324">
        <v>35</v>
      </c>
      <c r="E23" s="324" t="str">
        <f t="shared" si="0"/>
        <v>Low</v>
      </c>
      <c r="F23" s="324"/>
      <c r="G23" s="325"/>
      <c r="I23" s="323"/>
      <c r="J23" s="324"/>
      <c r="K23" s="324"/>
      <c r="L23" s="324"/>
      <c r="M23" s="324"/>
      <c r="N23" s="324"/>
      <c r="O23" s="325"/>
    </row>
    <row r="24" spans="2:15" x14ac:dyDescent="0.3">
      <c r="B24" s="323" t="s">
        <v>483</v>
      </c>
      <c r="C24" s="324"/>
      <c r="D24" s="324">
        <v>29</v>
      </c>
      <c r="E24" s="324" t="str">
        <f t="shared" si="0"/>
        <v>Low</v>
      </c>
      <c r="F24" s="324"/>
      <c r="G24" s="325"/>
      <c r="I24" s="323"/>
      <c r="J24" s="324"/>
      <c r="K24" s="324"/>
      <c r="L24" s="324"/>
      <c r="M24" s="324"/>
      <c r="N24" s="324"/>
      <c r="O24" s="325"/>
    </row>
    <row r="25" spans="2:15" x14ac:dyDescent="0.3">
      <c r="B25" s="323" t="s">
        <v>482</v>
      </c>
      <c r="C25" s="324"/>
      <c r="D25" s="324">
        <v>68</v>
      </c>
      <c r="E25" s="324" t="str">
        <f t="shared" si="0"/>
        <v>Medium</v>
      </c>
      <c r="F25" s="324"/>
      <c r="G25" s="325"/>
      <c r="I25" s="323"/>
      <c r="J25" s="324"/>
      <c r="K25" s="324"/>
      <c r="L25" s="324"/>
      <c r="M25" s="324"/>
      <c r="N25" s="324"/>
      <c r="O25" s="325"/>
    </row>
    <row r="26" spans="2:15" x14ac:dyDescent="0.3">
      <c r="B26" s="323" t="s">
        <v>482</v>
      </c>
      <c r="C26" s="324"/>
      <c r="D26" s="324">
        <v>88</v>
      </c>
      <c r="E26" s="324" t="str">
        <f t="shared" si="0"/>
        <v>Medium</v>
      </c>
      <c r="F26" s="324"/>
      <c r="G26" s="325"/>
      <c r="I26" s="323"/>
      <c r="J26" s="324"/>
      <c r="K26" s="324"/>
      <c r="L26" s="324"/>
      <c r="M26" s="324"/>
      <c r="N26" s="324"/>
      <c r="O26" s="325"/>
    </row>
    <row r="27" spans="2:15" x14ac:dyDescent="0.3">
      <c r="B27" s="323" t="s">
        <v>482</v>
      </c>
      <c r="C27" s="324"/>
      <c r="D27" s="324">
        <v>78</v>
      </c>
      <c r="E27" s="324" t="str">
        <f t="shared" si="0"/>
        <v>Medium</v>
      </c>
      <c r="F27" s="324"/>
      <c r="G27" s="325"/>
      <c r="I27" s="323"/>
      <c r="J27" s="324"/>
      <c r="K27" s="324"/>
      <c r="L27" s="324"/>
      <c r="M27" s="324"/>
      <c r="N27" s="324"/>
      <c r="O27" s="325"/>
    </row>
    <row r="28" spans="2:15" x14ac:dyDescent="0.3">
      <c r="B28" s="323" t="s">
        <v>481</v>
      </c>
      <c r="C28" s="324"/>
      <c r="D28" s="324">
        <v>3</v>
      </c>
      <c r="E28" s="324" t="str">
        <f t="shared" si="0"/>
        <v>Low</v>
      </c>
      <c r="F28" s="324"/>
      <c r="G28" s="325"/>
      <c r="I28" s="323"/>
      <c r="J28" s="324"/>
      <c r="K28" s="324"/>
      <c r="L28" s="324"/>
      <c r="M28" s="324"/>
      <c r="N28" s="324"/>
      <c r="O28" s="325"/>
    </row>
    <row r="29" spans="2:15" x14ac:dyDescent="0.3">
      <c r="B29" s="323" t="s">
        <v>483</v>
      </c>
      <c r="C29" s="324"/>
      <c r="D29" s="324">
        <v>87</v>
      </c>
      <c r="E29" s="324" t="str">
        <f t="shared" si="0"/>
        <v>Medium</v>
      </c>
      <c r="F29" s="324"/>
      <c r="G29" s="325"/>
      <c r="I29" s="323"/>
      <c r="J29" s="324"/>
      <c r="K29" s="324"/>
      <c r="L29" s="324"/>
      <c r="M29" s="324"/>
      <c r="N29" s="324"/>
      <c r="O29" s="325"/>
    </row>
    <row r="30" spans="2:15" x14ac:dyDescent="0.3">
      <c r="B30" s="323" t="s">
        <v>482</v>
      </c>
      <c r="C30" s="324"/>
      <c r="D30" s="324">
        <v>95</v>
      </c>
      <c r="E30" s="324" t="str">
        <f t="shared" si="0"/>
        <v>High</v>
      </c>
      <c r="F30" s="324"/>
      <c r="G30" s="325"/>
      <c r="I30" s="323"/>
      <c r="J30" s="324"/>
      <c r="K30" s="324"/>
      <c r="L30" s="324"/>
      <c r="M30" s="324"/>
      <c r="N30" s="324"/>
      <c r="O30" s="325"/>
    </row>
    <row r="31" spans="2:15" x14ac:dyDescent="0.3">
      <c r="B31" s="323" t="s">
        <v>481</v>
      </c>
      <c r="C31" s="324"/>
      <c r="D31" s="324">
        <v>5</v>
      </c>
      <c r="E31" s="324" t="str">
        <f t="shared" si="0"/>
        <v>Low</v>
      </c>
      <c r="F31" s="324"/>
      <c r="G31" s="325"/>
      <c r="I31" s="323"/>
      <c r="J31" s="324"/>
      <c r="K31" s="324"/>
      <c r="L31" s="324"/>
      <c r="M31" s="324"/>
      <c r="N31" s="324"/>
      <c r="O31" s="325"/>
    </row>
    <row r="32" spans="2:15" x14ac:dyDescent="0.3">
      <c r="B32" s="323" t="s">
        <v>483</v>
      </c>
      <c r="C32" s="324"/>
      <c r="D32" s="324">
        <v>49</v>
      </c>
      <c r="E32" s="324" t="str">
        <f t="shared" si="0"/>
        <v>Medium</v>
      </c>
      <c r="F32" s="324"/>
      <c r="G32" s="325"/>
      <c r="I32" s="323"/>
      <c r="J32" s="324"/>
      <c r="K32" s="324"/>
      <c r="L32" s="324"/>
      <c r="M32" s="324"/>
      <c r="N32" s="324"/>
      <c r="O32" s="325"/>
    </row>
    <row r="33" spans="2:15" x14ac:dyDescent="0.3">
      <c r="B33" s="323" t="s">
        <v>481</v>
      </c>
      <c r="C33" s="324"/>
      <c r="D33" s="324">
        <v>8</v>
      </c>
      <c r="E33" s="324" t="str">
        <f t="shared" si="0"/>
        <v>Low</v>
      </c>
      <c r="F33" s="324"/>
      <c r="G33" s="325"/>
      <c r="I33" s="323"/>
      <c r="J33" s="324"/>
      <c r="K33" s="324"/>
      <c r="L33" s="324"/>
      <c r="M33" s="324"/>
      <c r="N33" s="324"/>
      <c r="O33" s="325"/>
    </row>
    <row r="34" spans="2:15" x14ac:dyDescent="0.3">
      <c r="B34" s="323" t="s">
        <v>481</v>
      </c>
      <c r="C34" s="324"/>
      <c r="D34" s="324">
        <v>18</v>
      </c>
      <c r="E34" s="324" t="str">
        <f t="shared" si="0"/>
        <v>Low</v>
      </c>
      <c r="F34" s="324"/>
      <c r="G34" s="325"/>
      <c r="I34" s="323"/>
      <c r="J34" s="324"/>
      <c r="K34" s="324"/>
      <c r="L34" s="324"/>
      <c r="M34" s="324"/>
      <c r="N34" s="324"/>
      <c r="O34" s="325"/>
    </row>
    <row r="35" spans="2:15" x14ac:dyDescent="0.3">
      <c r="B35" s="323" t="s">
        <v>483</v>
      </c>
      <c r="C35" s="324"/>
      <c r="D35" s="324">
        <v>61</v>
      </c>
      <c r="E35" s="324" t="str">
        <f t="shared" si="0"/>
        <v>Medium</v>
      </c>
      <c r="F35" s="324"/>
      <c r="G35" s="325"/>
      <c r="I35" s="323"/>
      <c r="J35" s="324"/>
      <c r="K35" s="324"/>
      <c r="L35" s="324"/>
      <c r="M35" s="324"/>
      <c r="N35" s="324"/>
      <c r="O35" s="325"/>
    </row>
    <row r="36" spans="2:15" x14ac:dyDescent="0.3">
      <c r="B36" s="323" t="s">
        <v>481</v>
      </c>
      <c r="C36" s="324"/>
      <c r="D36" s="324">
        <v>10</v>
      </c>
      <c r="E36" s="324" t="str">
        <f t="shared" si="0"/>
        <v>Low</v>
      </c>
      <c r="F36" s="324"/>
      <c r="G36" s="325"/>
      <c r="I36" s="323"/>
      <c r="J36" s="324"/>
      <c r="K36" s="324"/>
      <c r="L36" s="324"/>
      <c r="M36" s="324"/>
      <c r="N36" s="324"/>
      <c r="O36" s="325"/>
    </row>
    <row r="37" spans="2:15" x14ac:dyDescent="0.3">
      <c r="B37" s="323" t="s">
        <v>481</v>
      </c>
      <c r="C37" s="324"/>
      <c r="D37" s="324">
        <v>4</v>
      </c>
      <c r="E37" s="324" t="str">
        <f t="shared" si="0"/>
        <v>Low</v>
      </c>
      <c r="F37" s="324"/>
      <c r="G37" s="325"/>
      <c r="I37" s="323"/>
      <c r="J37" s="324"/>
      <c r="K37" s="324"/>
      <c r="L37" s="324"/>
      <c r="M37" s="324"/>
      <c r="N37" s="324"/>
      <c r="O37" s="325"/>
    </row>
    <row r="38" spans="2:15" x14ac:dyDescent="0.3">
      <c r="B38" s="323" t="s">
        <v>483</v>
      </c>
      <c r="C38" s="324"/>
      <c r="D38" s="324">
        <v>64</v>
      </c>
      <c r="E38" s="324" t="str">
        <f t="shared" si="0"/>
        <v>Medium</v>
      </c>
      <c r="F38" s="324"/>
      <c r="G38" s="325"/>
      <c r="I38" s="323"/>
      <c r="J38" s="324"/>
      <c r="K38" s="324"/>
      <c r="L38" s="324"/>
      <c r="M38" s="324"/>
      <c r="N38" s="324"/>
      <c r="O38" s="325"/>
    </row>
    <row r="39" spans="2:15" x14ac:dyDescent="0.3">
      <c r="B39" s="323" t="s">
        <v>481</v>
      </c>
      <c r="C39" s="324"/>
      <c r="D39" s="324">
        <v>18</v>
      </c>
      <c r="E39" s="324" t="str">
        <f t="shared" si="0"/>
        <v>Low</v>
      </c>
      <c r="F39" s="324"/>
      <c r="G39" s="325"/>
      <c r="I39" s="323"/>
      <c r="J39" s="324"/>
      <c r="K39" s="324"/>
      <c r="L39" s="324"/>
      <c r="M39" s="324"/>
      <c r="N39" s="324"/>
      <c r="O39" s="325"/>
    </row>
    <row r="40" spans="2:15" x14ac:dyDescent="0.3">
      <c r="B40" s="323" t="s">
        <v>481</v>
      </c>
      <c r="C40" s="324"/>
      <c r="D40" s="324">
        <v>7</v>
      </c>
      <c r="E40" s="324" t="str">
        <f t="shared" si="0"/>
        <v>Low</v>
      </c>
      <c r="F40" s="324"/>
      <c r="G40" s="325"/>
      <c r="I40" s="323"/>
      <c r="J40" s="324"/>
      <c r="K40" s="324"/>
      <c r="L40" s="324"/>
      <c r="M40" s="324"/>
      <c r="N40" s="324"/>
      <c r="O40" s="325"/>
    </row>
    <row r="41" spans="2:15" x14ac:dyDescent="0.3">
      <c r="B41" s="323" t="s">
        <v>483</v>
      </c>
      <c r="C41" s="324"/>
      <c r="D41" s="324">
        <v>17</v>
      </c>
      <c r="E41" s="324" t="str">
        <f t="shared" si="0"/>
        <v>Low</v>
      </c>
      <c r="F41" s="324"/>
      <c r="G41" s="325"/>
      <c r="I41" s="323"/>
      <c r="J41" s="324"/>
      <c r="K41" s="324"/>
      <c r="L41" s="324"/>
      <c r="M41" s="324"/>
      <c r="N41" s="324"/>
      <c r="O41" s="325"/>
    </row>
    <row r="42" spans="2:15" x14ac:dyDescent="0.3">
      <c r="B42" s="323" t="s">
        <v>482</v>
      </c>
      <c r="C42" s="324"/>
      <c r="D42" s="324">
        <v>91</v>
      </c>
      <c r="E42" s="324" t="str">
        <f t="shared" si="0"/>
        <v>High</v>
      </c>
      <c r="F42" s="324"/>
      <c r="G42" s="325"/>
      <c r="I42" s="323"/>
      <c r="J42" s="324"/>
      <c r="K42" s="324"/>
      <c r="L42" s="324"/>
      <c r="M42" s="324"/>
      <c r="N42" s="324"/>
      <c r="O42" s="325"/>
    </row>
    <row r="43" spans="2:15" x14ac:dyDescent="0.3">
      <c r="B43" s="323" t="s">
        <v>481</v>
      </c>
      <c r="C43" s="324"/>
      <c r="D43" s="324">
        <v>34</v>
      </c>
      <c r="E43" s="324" t="str">
        <f t="shared" si="0"/>
        <v>Low</v>
      </c>
      <c r="F43" s="324"/>
      <c r="G43" s="325"/>
      <c r="I43" s="323"/>
      <c r="J43" s="324"/>
      <c r="K43" s="324"/>
      <c r="L43" s="324"/>
      <c r="M43" s="324"/>
      <c r="N43" s="324"/>
      <c r="O43" s="325"/>
    </row>
    <row r="44" spans="2:15" x14ac:dyDescent="0.3">
      <c r="B44" s="323" t="s">
        <v>483</v>
      </c>
      <c r="C44" s="324"/>
      <c r="D44" s="324">
        <v>20</v>
      </c>
      <c r="E44" s="324" t="str">
        <f t="shared" si="0"/>
        <v>Low</v>
      </c>
      <c r="F44" s="324"/>
      <c r="G44" s="325"/>
      <c r="I44" s="323"/>
      <c r="J44" s="324"/>
      <c r="K44" s="324"/>
      <c r="L44" s="324"/>
      <c r="M44" s="324"/>
      <c r="N44" s="324"/>
      <c r="O44" s="325"/>
    </row>
    <row r="45" spans="2:15" x14ac:dyDescent="0.3">
      <c r="B45" s="323" t="s">
        <v>481</v>
      </c>
      <c r="C45" s="324"/>
      <c r="D45" s="324">
        <v>1</v>
      </c>
      <c r="E45" s="324" t="str">
        <f t="shared" si="0"/>
        <v>Low</v>
      </c>
      <c r="F45" s="324"/>
      <c r="G45" s="325"/>
      <c r="I45" s="323"/>
      <c r="J45" s="324"/>
      <c r="K45" s="324"/>
      <c r="L45" s="324"/>
      <c r="M45" s="324"/>
      <c r="N45" s="324"/>
      <c r="O45" s="325"/>
    </row>
    <row r="46" spans="2:15" x14ac:dyDescent="0.3">
      <c r="B46" s="323" t="s">
        <v>483</v>
      </c>
      <c r="C46" s="324"/>
      <c r="D46" s="324">
        <v>31</v>
      </c>
      <c r="E46" s="324" t="str">
        <f t="shared" si="0"/>
        <v>Low</v>
      </c>
      <c r="F46" s="324"/>
      <c r="G46" s="325"/>
      <c r="I46" s="323"/>
      <c r="J46" s="324"/>
      <c r="K46" s="324"/>
      <c r="L46" s="324"/>
      <c r="M46" s="324"/>
      <c r="N46" s="324"/>
      <c r="O46" s="325"/>
    </row>
    <row r="47" spans="2:15" x14ac:dyDescent="0.3">
      <c r="B47" s="323" t="s">
        <v>483</v>
      </c>
      <c r="C47" s="324"/>
      <c r="D47" s="324">
        <v>55</v>
      </c>
      <c r="E47" s="324" t="str">
        <f t="shared" si="0"/>
        <v>Medium</v>
      </c>
      <c r="F47" s="324"/>
      <c r="G47" s="325"/>
      <c r="I47" s="323"/>
      <c r="J47" s="324"/>
      <c r="K47" s="324"/>
      <c r="L47" s="324"/>
      <c r="M47" s="324"/>
      <c r="N47" s="324"/>
      <c r="O47" s="325"/>
    </row>
    <row r="48" spans="2:15" x14ac:dyDescent="0.3">
      <c r="B48" s="323" t="s">
        <v>483</v>
      </c>
      <c r="C48" s="324"/>
      <c r="D48" s="324">
        <v>2</v>
      </c>
      <c r="E48" s="324" t="str">
        <f t="shared" si="0"/>
        <v>Low</v>
      </c>
      <c r="F48" s="324"/>
      <c r="G48" s="325"/>
      <c r="I48" s="323"/>
      <c r="J48" s="324"/>
      <c r="K48" s="324"/>
      <c r="L48" s="324"/>
      <c r="M48" s="324"/>
      <c r="N48" s="324"/>
      <c r="O48" s="325"/>
    </row>
    <row r="49" spans="2:15" x14ac:dyDescent="0.3">
      <c r="B49" s="323" t="s">
        <v>483</v>
      </c>
      <c r="C49" s="324"/>
      <c r="D49" s="324">
        <v>23</v>
      </c>
      <c r="E49" s="324" t="str">
        <f t="shared" si="0"/>
        <v>Low</v>
      </c>
      <c r="F49" s="324"/>
      <c r="G49" s="325"/>
      <c r="I49" s="323"/>
      <c r="J49" s="324"/>
      <c r="K49" s="324"/>
      <c r="L49" s="324"/>
      <c r="M49" s="324"/>
      <c r="N49" s="324"/>
      <c r="O49" s="325"/>
    </row>
    <row r="50" spans="2:15" x14ac:dyDescent="0.3">
      <c r="B50" s="323" t="s">
        <v>481</v>
      </c>
      <c r="C50" s="324"/>
      <c r="D50" s="324">
        <v>18</v>
      </c>
      <c r="E50" s="324" t="str">
        <f t="shared" si="0"/>
        <v>Low</v>
      </c>
      <c r="F50" s="324"/>
      <c r="G50" s="325"/>
      <c r="I50" s="323"/>
      <c r="J50" s="324"/>
      <c r="K50" s="324"/>
      <c r="L50" s="324"/>
      <c r="M50" s="324"/>
      <c r="N50" s="324"/>
      <c r="O50" s="325"/>
    </row>
    <row r="51" spans="2:15" x14ac:dyDescent="0.3">
      <c r="B51" s="323" t="s">
        <v>483</v>
      </c>
      <c r="C51" s="324"/>
      <c r="D51" s="324">
        <v>67</v>
      </c>
      <c r="E51" s="324" t="str">
        <f t="shared" si="0"/>
        <v>Medium</v>
      </c>
      <c r="F51" s="324"/>
      <c r="G51" s="325"/>
      <c r="I51" s="323"/>
      <c r="J51" s="324"/>
      <c r="K51" s="324"/>
      <c r="L51" s="324"/>
      <c r="M51" s="324"/>
      <c r="N51" s="324"/>
      <c r="O51" s="325"/>
    </row>
    <row r="52" spans="2:15" x14ac:dyDescent="0.3">
      <c r="B52" s="323" t="s">
        <v>481</v>
      </c>
      <c r="C52" s="324"/>
      <c r="D52" s="324">
        <v>4</v>
      </c>
      <c r="E52" s="324" t="str">
        <f t="shared" si="0"/>
        <v>Low</v>
      </c>
      <c r="F52" s="324"/>
      <c r="G52" s="325"/>
      <c r="I52" s="323"/>
      <c r="J52" s="324"/>
      <c r="K52" s="324"/>
      <c r="L52" s="324"/>
      <c r="M52" s="324"/>
      <c r="N52" s="324"/>
      <c r="O52" s="325"/>
    </row>
    <row r="53" spans="2:15" x14ac:dyDescent="0.3">
      <c r="B53" s="323" t="s">
        <v>483</v>
      </c>
      <c r="C53" s="324"/>
      <c r="D53" s="324">
        <v>40</v>
      </c>
      <c r="E53" s="324" t="str">
        <f t="shared" si="0"/>
        <v>Medium</v>
      </c>
      <c r="F53" s="324"/>
      <c r="G53" s="325"/>
      <c r="I53" s="323"/>
      <c r="J53" s="324"/>
      <c r="K53" s="324"/>
      <c r="L53" s="324"/>
      <c r="M53" s="324"/>
      <c r="N53" s="324"/>
      <c r="O53" s="325"/>
    </row>
    <row r="54" spans="2:15" x14ac:dyDescent="0.3">
      <c r="B54" s="323" t="s">
        <v>481</v>
      </c>
      <c r="C54" s="324"/>
      <c r="D54" s="324">
        <v>22</v>
      </c>
      <c r="E54" s="324" t="str">
        <f t="shared" si="0"/>
        <v>Low</v>
      </c>
      <c r="F54" s="324"/>
      <c r="G54" s="325"/>
      <c r="I54" s="323"/>
      <c r="J54" s="324"/>
      <c r="K54" s="324"/>
      <c r="L54" s="324"/>
      <c r="M54" s="324"/>
      <c r="N54" s="324"/>
      <c r="O54" s="325"/>
    </row>
    <row r="55" spans="2:15" x14ac:dyDescent="0.3">
      <c r="B55" s="323" t="s">
        <v>483</v>
      </c>
      <c r="C55" s="324"/>
      <c r="D55" s="324">
        <v>65</v>
      </c>
      <c r="E55" s="324" t="str">
        <f t="shared" si="0"/>
        <v>Medium</v>
      </c>
      <c r="F55" s="324"/>
      <c r="G55" s="325"/>
      <c r="I55" s="323"/>
      <c r="J55" s="324"/>
      <c r="K55" s="324"/>
      <c r="L55" s="324"/>
      <c r="M55" s="324"/>
      <c r="N55" s="324"/>
      <c r="O55" s="325"/>
    </row>
    <row r="56" spans="2:15" x14ac:dyDescent="0.3">
      <c r="B56" s="323" t="s">
        <v>483</v>
      </c>
      <c r="C56" s="324"/>
      <c r="D56" s="324">
        <v>20</v>
      </c>
      <c r="E56" s="324" t="str">
        <f t="shared" si="0"/>
        <v>Low</v>
      </c>
      <c r="F56" s="324"/>
      <c r="G56" s="325"/>
      <c r="I56" s="323"/>
      <c r="J56" s="324"/>
      <c r="K56" s="324"/>
      <c r="L56" s="324"/>
      <c r="M56" s="324"/>
      <c r="N56" s="324"/>
      <c r="O56" s="325"/>
    </row>
    <row r="57" spans="2:15" x14ac:dyDescent="0.3">
      <c r="B57" s="323" t="s">
        <v>481</v>
      </c>
      <c r="C57" s="324"/>
      <c r="D57" s="324">
        <v>16</v>
      </c>
      <c r="E57" s="324" t="str">
        <f t="shared" si="0"/>
        <v>Low</v>
      </c>
      <c r="F57" s="324"/>
      <c r="G57" s="325"/>
      <c r="I57" s="323"/>
      <c r="J57" s="324"/>
      <c r="K57" s="324"/>
      <c r="L57" s="324"/>
      <c r="M57" s="324"/>
      <c r="N57" s="324"/>
      <c r="O57" s="325"/>
    </row>
    <row r="58" spans="2:15" x14ac:dyDescent="0.3">
      <c r="B58" s="323" t="s">
        <v>482</v>
      </c>
      <c r="C58" s="324"/>
      <c r="D58" s="324">
        <v>86</v>
      </c>
      <c r="E58" s="324" t="str">
        <f t="shared" si="0"/>
        <v>Medium</v>
      </c>
      <c r="F58" s="324"/>
      <c r="G58" s="325"/>
      <c r="I58" s="323"/>
      <c r="J58" s="324"/>
      <c r="K58" s="324"/>
      <c r="L58" s="324"/>
      <c r="M58" s="324"/>
      <c r="N58" s="324"/>
      <c r="O58" s="325"/>
    </row>
    <row r="59" spans="2:15" x14ac:dyDescent="0.3">
      <c r="B59" s="323" t="s">
        <v>481</v>
      </c>
      <c r="C59" s="324"/>
      <c r="D59" s="324">
        <v>1</v>
      </c>
      <c r="E59" s="324" t="str">
        <f t="shared" si="0"/>
        <v>Low</v>
      </c>
      <c r="F59" s="324"/>
      <c r="G59" s="325"/>
      <c r="I59" s="323"/>
      <c r="J59" s="324"/>
      <c r="K59" s="324"/>
      <c r="L59" s="324"/>
      <c r="M59" s="324"/>
      <c r="N59" s="324"/>
      <c r="O59" s="325"/>
    </row>
    <row r="60" spans="2:15" x14ac:dyDescent="0.3">
      <c r="B60" s="323" t="s">
        <v>483</v>
      </c>
      <c r="C60" s="324"/>
      <c r="D60" s="324">
        <v>9</v>
      </c>
      <c r="E60" s="324" t="str">
        <f t="shared" si="0"/>
        <v>Low</v>
      </c>
      <c r="F60" s="324"/>
      <c r="G60" s="325"/>
      <c r="I60" s="323"/>
      <c r="J60" s="324"/>
      <c r="K60" s="324"/>
      <c r="L60" s="324"/>
      <c r="M60" s="324"/>
      <c r="N60" s="324"/>
      <c r="O60" s="325"/>
    </row>
    <row r="61" spans="2:15" x14ac:dyDescent="0.3">
      <c r="B61" s="323" t="s">
        <v>482</v>
      </c>
      <c r="C61" s="324"/>
      <c r="D61" s="324">
        <v>76</v>
      </c>
      <c r="E61" s="324" t="str">
        <f t="shared" si="0"/>
        <v>Medium</v>
      </c>
      <c r="F61" s="324"/>
      <c r="G61" s="325"/>
      <c r="I61" s="323"/>
      <c r="J61" s="324"/>
      <c r="K61" s="324"/>
      <c r="L61" s="324"/>
      <c r="M61" s="324"/>
      <c r="N61" s="324"/>
      <c r="O61" s="325"/>
    </row>
    <row r="62" spans="2:15" x14ac:dyDescent="0.3">
      <c r="B62" s="323" t="s">
        <v>481</v>
      </c>
      <c r="C62" s="324"/>
      <c r="D62" s="324">
        <v>6</v>
      </c>
      <c r="E62" s="324" t="str">
        <f t="shared" si="0"/>
        <v>Low</v>
      </c>
      <c r="F62" s="324"/>
      <c r="G62" s="325"/>
      <c r="I62" s="323"/>
      <c r="J62" s="324"/>
      <c r="K62" s="324"/>
      <c r="L62" s="324"/>
      <c r="M62" s="324"/>
      <c r="N62" s="324"/>
      <c r="O62" s="325"/>
    </row>
    <row r="63" spans="2:15" x14ac:dyDescent="0.3">
      <c r="B63" s="323" t="s">
        <v>481</v>
      </c>
      <c r="C63" s="324"/>
      <c r="D63" s="324">
        <v>2</v>
      </c>
      <c r="E63" s="324" t="str">
        <f t="shared" si="0"/>
        <v>Low</v>
      </c>
      <c r="F63" s="324"/>
      <c r="G63" s="325"/>
      <c r="I63" s="323"/>
      <c r="J63" s="324"/>
      <c r="K63" s="324"/>
      <c r="L63" s="324"/>
      <c r="M63" s="324"/>
      <c r="N63" s="324"/>
      <c r="O63" s="325"/>
    </row>
    <row r="64" spans="2:15" x14ac:dyDescent="0.3">
      <c r="B64" s="323" t="s">
        <v>482</v>
      </c>
      <c r="C64" s="324"/>
      <c r="D64" s="324">
        <v>70</v>
      </c>
      <c r="E64" s="324" t="str">
        <f t="shared" si="0"/>
        <v>Medium</v>
      </c>
      <c r="F64" s="324"/>
      <c r="G64" s="325"/>
      <c r="I64" s="323"/>
      <c r="J64" s="324"/>
      <c r="K64" s="324"/>
      <c r="L64" s="324"/>
      <c r="M64" s="324"/>
      <c r="N64" s="324"/>
      <c r="O64" s="325"/>
    </row>
    <row r="65" spans="2:15" x14ac:dyDescent="0.3">
      <c r="B65" s="323" t="s">
        <v>483</v>
      </c>
      <c r="C65" s="324"/>
      <c r="D65" s="324">
        <v>38</v>
      </c>
      <c r="E65" s="324" t="str">
        <f t="shared" si="0"/>
        <v>Low</v>
      </c>
      <c r="F65" s="324"/>
      <c r="G65" s="325"/>
      <c r="I65" s="323"/>
      <c r="J65" s="324"/>
      <c r="K65" s="324"/>
      <c r="L65" s="324"/>
      <c r="M65" s="324"/>
      <c r="N65" s="324"/>
      <c r="O65" s="325"/>
    </row>
    <row r="66" spans="2:15" x14ac:dyDescent="0.3">
      <c r="B66" s="323" t="s">
        <v>483</v>
      </c>
      <c r="C66" s="324"/>
      <c r="D66" s="324">
        <v>76</v>
      </c>
      <c r="E66" s="324" t="str">
        <f t="shared" si="0"/>
        <v>Medium</v>
      </c>
      <c r="F66" s="324"/>
      <c r="G66" s="325"/>
      <c r="I66" s="323"/>
      <c r="J66" s="324"/>
      <c r="K66" s="324"/>
      <c r="L66" s="324"/>
      <c r="M66" s="324"/>
      <c r="N66" s="324"/>
      <c r="O66" s="325"/>
    </row>
    <row r="67" spans="2:15" x14ac:dyDescent="0.3">
      <c r="B67" s="323" t="s">
        <v>483</v>
      </c>
      <c r="C67" s="324"/>
      <c r="D67" s="324">
        <v>3</v>
      </c>
      <c r="E67" s="324" t="str">
        <f t="shared" si="0"/>
        <v>Low</v>
      </c>
      <c r="F67" s="324"/>
      <c r="G67" s="325"/>
      <c r="I67" s="323"/>
      <c r="J67" s="324"/>
      <c r="K67" s="324"/>
      <c r="L67" s="324"/>
      <c r="M67" s="324"/>
      <c r="N67" s="324"/>
      <c r="O67" s="325"/>
    </row>
    <row r="68" spans="2:15" x14ac:dyDescent="0.3">
      <c r="B68" s="323" t="s">
        <v>483</v>
      </c>
      <c r="C68" s="324"/>
      <c r="D68" s="324">
        <v>15</v>
      </c>
      <c r="E68" s="324" t="str">
        <f t="shared" si="0"/>
        <v>Low</v>
      </c>
      <c r="F68" s="324"/>
      <c r="G68" s="325"/>
      <c r="I68" s="323"/>
      <c r="J68" s="324"/>
      <c r="K68" s="324"/>
      <c r="L68" s="324"/>
      <c r="M68" s="324"/>
      <c r="N68" s="324"/>
      <c r="O68" s="325"/>
    </row>
    <row r="69" spans="2:15" x14ac:dyDescent="0.3">
      <c r="B69" s="323" t="s">
        <v>481</v>
      </c>
      <c r="C69" s="324"/>
      <c r="D69" s="324">
        <v>22</v>
      </c>
      <c r="E69" s="324" t="str">
        <f t="shared" si="0"/>
        <v>Low</v>
      </c>
      <c r="F69" s="324"/>
      <c r="G69" s="325"/>
      <c r="I69" s="323"/>
      <c r="J69" s="324"/>
      <c r="K69" s="324"/>
      <c r="L69" s="324"/>
      <c r="M69" s="324"/>
      <c r="N69" s="324"/>
      <c r="O69" s="325"/>
    </row>
    <row r="70" spans="2:15" x14ac:dyDescent="0.3">
      <c r="B70" s="323" t="s">
        <v>483</v>
      </c>
      <c r="C70" s="324"/>
      <c r="D70" s="324">
        <v>71</v>
      </c>
      <c r="E70" s="324" t="str">
        <f t="shared" si="0"/>
        <v>Medium</v>
      </c>
      <c r="F70" s="324"/>
      <c r="G70" s="325"/>
      <c r="I70" s="323"/>
      <c r="J70" s="324"/>
      <c r="K70" s="324"/>
      <c r="L70" s="324"/>
      <c r="M70" s="324"/>
      <c r="N70" s="324"/>
      <c r="O70" s="325"/>
    </row>
    <row r="71" spans="2:15" x14ac:dyDescent="0.3">
      <c r="B71" s="323" t="s">
        <v>483</v>
      </c>
      <c r="C71" s="324"/>
      <c r="D71" s="324">
        <v>49</v>
      </c>
      <c r="E71" s="324" t="str">
        <f t="shared" si="0"/>
        <v>Medium</v>
      </c>
      <c r="F71" s="324"/>
      <c r="G71" s="325"/>
      <c r="I71" s="323"/>
      <c r="J71" s="324"/>
      <c r="K71" s="324"/>
      <c r="L71" s="324"/>
      <c r="M71" s="324"/>
      <c r="N71" s="324"/>
      <c r="O71" s="325"/>
    </row>
    <row r="72" spans="2:15" x14ac:dyDescent="0.3">
      <c r="B72" s="323" t="s">
        <v>483</v>
      </c>
      <c r="C72" s="324"/>
      <c r="D72" s="324">
        <v>63</v>
      </c>
      <c r="E72" s="324" t="str">
        <f t="shared" si="0"/>
        <v>Medium</v>
      </c>
      <c r="F72" s="324"/>
      <c r="G72" s="325"/>
      <c r="I72" s="323"/>
      <c r="J72" s="324"/>
      <c r="K72" s="324"/>
      <c r="L72" s="324"/>
      <c r="M72" s="324"/>
      <c r="N72" s="324"/>
      <c r="O72" s="325"/>
    </row>
    <row r="73" spans="2:15" x14ac:dyDescent="0.3">
      <c r="B73" s="323" t="s">
        <v>481</v>
      </c>
      <c r="C73" s="324"/>
      <c r="D73" s="324">
        <v>20</v>
      </c>
      <c r="E73" s="324" t="str">
        <f t="shared" si="0"/>
        <v>Low</v>
      </c>
      <c r="F73" s="324"/>
      <c r="G73" s="325"/>
      <c r="I73" s="323"/>
      <c r="J73" s="324"/>
      <c r="K73" s="324"/>
      <c r="L73" s="324"/>
      <c r="M73" s="324"/>
      <c r="N73" s="324"/>
      <c r="O73" s="325"/>
    </row>
    <row r="74" spans="2:15" x14ac:dyDescent="0.3">
      <c r="B74" s="323" t="s">
        <v>483</v>
      </c>
      <c r="C74" s="324"/>
      <c r="D74" s="324">
        <v>30</v>
      </c>
      <c r="E74" s="324" t="str">
        <f t="shared" si="0"/>
        <v>Low</v>
      </c>
      <c r="F74" s="324"/>
      <c r="G74" s="325"/>
      <c r="I74" s="323"/>
      <c r="J74" s="324"/>
      <c r="K74" s="324"/>
      <c r="L74" s="324"/>
      <c r="M74" s="324"/>
      <c r="N74" s="324"/>
      <c r="O74" s="325"/>
    </row>
    <row r="75" spans="2:15" x14ac:dyDescent="0.3">
      <c r="B75" s="323" t="s">
        <v>483</v>
      </c>
      <c r="C75" s="324"/>
      <c r="D75" s="324">
        <v>55</v>
      </c>
      <c r="E75" s="324" t="str">
        <f t="shared" si="0"/>
        <v>Medium</v>
      </c>
      <c r="F75" s="324"/>
      <c r="G75" s="325"/>
      <c r="I75" s="323"/>
      <c r="J75" s="324"/>
      <c r="K75" s="324"/>
      <c r="L75" s="324"/>
      <c r="M75" s="324"/>
      <c r="N75" s="324"/>
      <c r="O75" s="325"/>
    </row>
    <row r="76" spans="2:15" x14ac:dyDescent="0.3">
      <c r="B76" s="323" t="s">
        <v>483</v>
      </c>
      <c r="C76" s="324"/>
      <c r="D76" s="324">
        <v>34</v>
      </c>
      <c r="E76" s="324" t="str">
        <f t="shared" si="0"/>
        <v>Low</v>
      </c>
      <c r="F76" s="324"/>
      <c r="G76" s="325"/>
      <c r="I76" s="323"/>
      <c r="J76" s="324"/>
      <c r="K76" s="324"/>
      <c r="L76" s="324"/>
      <c r="M76" s="324"/>
      <c r="N76" s="324"/>
      <c r="O76" s="325"/>
    </row>
    <row r="77" spans="2:15" x14ac:dyDescent="0.3">
      <c r="B77" s="323" t="s">
        <v>483</v>
      </c>
      <c r="C77" s="324"/>
      <c r="D77" s="324">
        <v>52</v>
      </c>
      <c r="E77" s="324" t="str">
        <f t="shared" si="0"/>
        <v>Medium</v>
      </c>
      <c r="F77" s="324"/>
      <c r="G77" s="325"/>
      <c r="I77" s="323"/>
      <c r="J77" s="324"/>
      <c r="K77" s="324"/>
      <c r="L77" s="324"/>
      <c r="M77" s="324"/>
      <c r="N77" s="324"/>
      <c r="O77" s="325"/>
    </row>
    <row r="78" spans="2:15" x14ac:dyDescent="0.3">
      <c r="B78" s="323" t="s">
        <v>482</v>
      </c>
      <c r="C78" s="324"/>
      <c r="D78" s="324">
        <v>97</v>
      </c>
      <c r="E78" s="324" t="str">
        <f t="shared" si="0"/>
        <v>High</v>
      </c>
      <c r="F78" s="324"/>
      <c r="G78" s="325"/>
      <c r="I78" s="323"/>
      <c r="J78" s="324"/>
      <c r="K78" s="324"/>
      <c r="L78" s="324"/>
      <c r="M78" s="324"/>
      <c r="N78" s="324"/>
      <c r="O78" s="325"/>
    </row>
    <row r="79" spans="2:15" x14ac:dyDescent="0.3">
      <c r="B79" s="323" t="s">
        <v>482</v>
      </c>
      <c r="C79" s="324"/>
      <c r="D79" s="324">
        <v>86</v>
      </c>
      <c r="E79" s="324" t="str">
        <f t="shared" si="0"/>
        <v>Medium</v>
      </c>
      <c r="F79" s="324"/>
      <c r="G79" s="325"/>
      <c r="I79" s="323"/>
      <c r="J79" s="324"/>
      <c r="K79" s="324"/>
      <c r="L79" s="324"/>
      <c r="M79" s="324"/>
      <c r="N79" s="324"/>
      <c r="O79" s="325"/>
    </row>
    <row r="80" spans="2:15" x14ac:dyDescent="0.3">
      <c r="B80" s="323" t="s">
        <v>481</v>
      </c>
      <c r="C80" s="324"/>
      <c r="D80" s="324">
        <v>1</v>
      </c>
      <c r="E80" s="324" t="str">
        <f t="shared" si="0"/>
        <v>Low</v>
      </c>
      <c r="F80" s="324"/>
      <c r="G80" s="325"/>
      <c r="I80" s="323"/>
      <c r="J80" s="324"/>
      <c r="K80" s="324"/>
      <c r="L80" s="324"/>
      <c r="M80" s="324"/>
      <c r="N80" s="324"/>
      <c r="O80" s="325"/>
    </row>
    <row r="81" spans="2:15" x14ac:dyDescent="0.3">
      <c r="B81" s="323" t="s">
        <v>483</v>
      </c>
      <c r="C81" s="324"/>
      <c r="D81" s="324">
        <v>43</v>
      </c>
      <c r="E81" s="324" t="str">
        <f t="shared" ref="E81:E116" si="1">IF(D81&gt;=$G$17,$F$17,IF(D81&gt;=$G$18,$F$18,$F$19))</f>
        <v>Medium</v>
      </c>
      <c r="F81" s="324"/>
      <c r="G81" s="325"/>
      <c r="I81" s="323"/>
      <c r="J81" s="324"/>
      <c r="K81" s="324"/>
      <c r="L81" s="324"/>
      <c r="M81" s="324"/>
      <c r="N81" s="324"/>
      <c r="O81" s="325"/>
    </row>
    <row r="82" spans="2:15" x14ac:dyDescent="0.3">
      <c r="B82" s="323" t="s">
        <v>481</v>
      </c>
      <c r="C82" s="324"/>
      <c r="D82" s="324">
        <v>4</v>
      </c>
      <c r="E82" s="324" t="str">
        <f t="shared" si="1"/>
        <v>Low</v>
      </c>
      <c r="F82" s="324"/>
      <c r="G82" s="325"/>
      <c r="I82" s="323"/>
      <c r="J82" s="324"/>
      <c r="K82" s="324"/>
      <c r="L82" s="324"/>
      <c r="M82" s="324"/>
      <c r="N82" s="324"/>
      <c r="O82" s="325"/>
    </row>
    <row r="83" spans="2:15" x14ac:dyDescent="0.3">
      <c r="B83" s="323" t="s">
        <v>483</v>
      </c>
      <c r="C83" s="324"/>
      <c r="D83" s="324">
        <v>33</v>
      </c>
      <c r="E83" s="324" t="str">
        <f t="shared" si="1"/>
        <v>Low</v>
      </c>
      <c r="F83" s="324"/>
      <c r="G83" s="325"/>
      <c r="I83" s="323"/>
      <c r="J83" s="324"/>
      <c r="K83" s="324"/>
      <c r="L83" s="324"/>
      <c r="M83" s="324"/>
      <c r="N83" s="324"/>
      <c r="O83" s="325"/>
    </row>
    <row r="84" spans="2:15" x14ac:dyDescent="0.3">
      <c r="B84" s="323" t="s">
        <v>481</v>
      </c>
      <c r="C84" s="324"/>
      <c r="D84" s="324">
        <v>14</v>
      </c>
      <c r="E84" s="324" t="str">
        <f t="shared" si="1"/>
        <v>Low</v>
      </c>
      <c r="F84" s="324"/>
      <c r="G84" s="325"/>
      <c r="I84" s="323"/>
      <c r="J84" s="324"/>
      <c r="K84" s="324"/>
      <c r="L84" s="324"/>
      <c r="M84" s="324"/>
      <c r="N84" s="324"/>
      <c r="O84" s="325"/>
    </row>
    <row r="85" spans="2:15" x14ac:dyDescent="0.3">
      <c r="B85" s="323" t="s">
        <v>483</v>
      </c>
      <c r="C85" s="324"/>
      <c r="D85" s="324">
        <v>33</v>
      </c>
      <c r="E85" s="324" t="str">
        <f t="shared" si="1"/>
        <v>Low</v>
      </c>
      <c r="F85" s="324"/>
      <c r="G85" s="325"/>
      <c r="I85" s="323"/>
      <c r="J85" s="324"/>
      <c r="K85" s="324"/>
      <c r="L85" s="324"/>
      <c r="M85" s="324"/>
      <c r="N85" s="324"/>
      <c r="O85" s="325"/>
    </row>
    <row r="86" spans="2:15" x14ac:dyDescent="0.3">
      <c r="B86" s="323" t="s">
        <v>483</v>
      </c>
      <c r="C86" s="324"/>
      <c r="D86" s="324">
        <v>86</v>
      </c>
      <c r="E86" s="324" t="str">
        <f t="shared" si="1"/>
        <v>Medium</v>
      </c>
      <c r="F86" s="324"/>
      <c r="G86" s="325"/>
      <c r="I86" s="323"/>
      <c r="J86" s="324"/>
      <c r="K86" s="324"/>
      <c r="L86" s="324"/>
      <c r="M86" s="324"/>
      <c r="N86" s="324"/>
      <c r="O86" s="325"/>
    </row>
    <row r="87" spans="2:15" x14ac:dyDescent="0.3">
      <c r="B87" s="323" t="s">
        <v>482</v>
      </c>
      <c r="C87" s="324"/>
      <c r="D87" s="324">
        <v>78</v>
      </c>
      <c r="E87" s="324" t="str">
        <f t="shared" si="1"/>
        <v>Medium</v>
      </c>
      <c r="F87" s="324"/>
      <c r="G87" s="325"/>
      <c r="I87" s="323"/>
      <c r="J87" s="324"/>
      <c r="K87" s="324"/>
      <c r="L87" s="324"/>
      <c r="M87" s="324"/>
      <c r="N87" s="324"/>
      <c r="O87" s="325"/>
    </row>
    <row r="88" spans="2:15" x14ac:dyDescent="0.3">
      <c r="B88" s="323" t="s">
        <v>481</v>
      </c>
      <c r="C88" s="324"/>
      <c r="D88" s="324">
        <v>23</v>
      </c>
      <c r="E88" s="324" t="str">
        <f t="shared" si="1"/>
        <v>Low</v>
      </c>
      <c r="F88" s="324"/>
      <c r="G88" s="325"/>
      <c r="I88" s="323"/>
      <c r="J88" s="324"/>
      <c r="K88" s="324"/>
      <c r="L88" s="324"/>
      <c r="M88" s="324"/>
      <c r="N88" s="324"/>
      <c r="O88" s="325"/>
    </row>
    <row r="89" spans="2:15" x14ac:dyDescent="0.3">
      <c r="B89" s="323" t="s">
        <v>481</v>
      </c>
      <c r="C89" s="324"/>
      <c r="D89" s="324">
        <v>6</v>
      </c>
      <c r="E89" s="324" t="str">
        <f t="shared" si="1"/>
        <v>Low</v>
      </c>
      <c r="F89" s="324"/>
      <c r="G89" s="325"/>
      <c r="I89" s="323"/>
      <c r="J89" s="324"/>
      <c r="K89" s="324"/>
      <c r="L89" s="324"/>
      <c r="M89" s="324"/>
      <c r="N89" s="324"/>
      <c r="O89" s="325"/>
    </row>
    <row r="90" spans="2:15" x14ac:dyDescent="0.3">
      <c r="B90" s="323" t="s">
        <v>481</v>
      </c>
      <c r="C90" s="324"/>
      <c r="D90" s="324">
        <v>42</v>
      </c>
      <c r="E90" s="324" t="str">
        <f t="shared" si="1"/>
        <v>Medium</v>
      </c>
      <c r="F90" s="324"/>
      <c r="G90" s="325"/>
      <c r="I90" s="323"/>
      <c r="J90" s="324"/>
      <c r="K90" s="324"/>
      <c r="L90" s="324"/>
      <c r="M90" s="324"/>
      <c r="N90" s="324"/>
      <c r="O90" s="325"/>
    </row>
    <row r="91" spans="2:15" x14ac:dyDescent="0.3">
      <c r="B91" s="323" t="s">
        <v>481</v>
      </c>
      <c r="C91" s="324"/>
      <c r="D91" s="324">
        <v>9</v>
      </c>
      <c r="E91" s="324" t="str">
        <f t="shared" si="1"/>
        <v>Low</v>
      </c>
      <c r="F91" s="324"/>
      <c r="G91" s="325"/>
      <c r="I91" s="323"/>
      <c r="J91" s="324"/>
      <c r="K91" s="324"/>
      <c r="L91" s="324"/>
      <c r="M91" s="324"/>
      <c r="N91" s="324"/>
      <c r="O91" s="325"/>
    </row>
    <row r="92" spans="2:15" x14ac:dyDescent="0.3">
      <c r="B92" s="323" t="s">
        <v>483</v>
      </c>
      <c r="C92" s="324"/>
      <c r="D92" s="324">
        <v>52</v>
      </c>
      <c r="E92" s="324" t="str">
        <f t="shared" si="1"/>
        <v>Medium</v>
      </c>
      <c r="F92" s="324"/>
      <c r="G92" s="325"/>
      <c r="I92" s="323"/>
      <c r="J92" s="324"/>
      <c r="K92" s="324"/>
      <c r="L92" s="324"/>
      <c r="M92" s="324"/>
      <c r="N92" s="324"/>
      <c r="O92" s="325"/>
    </row>
    <row r="93" spans="2:15" x14ac:dyDescent="0.3">
      <c r="B93" s="323" t="s">
        <v>483</v>
      </c>
      <c r="C93" s="324"/>
      <c r="D93" s="324">
        <v>5</v>
      </c>
      <c r="E93" s="324" t="str">
        <f t="shared" si="1"/>
        <v>Low</v>
      </c>
      <c r="F93" s="324"/>
      <c r="G93" s="325"/>
      <c r="I93" s="323"/>
      <c r="J93" s="324"/>
      <c r="K93" s="324"/>
      <c r="L93" s="324"/>
      <c r="M93" s="324"/>
      <c r="N93" s="324"/>
      <c r="O93" s="325"/>
    </row>
    <row r="94" spans="2:15" x14ac:dyDescent="0.3">
      <c r="B94" s="323" t="s">
        <v>481</v>
      </c>
      <c r="C94" s="324"/>
      <c r="D94" s="324">
        <v>35</v>
      </c>
      <c r="E94" s="324" t="str">
        <f t="shared" si="1"/>
        <v>Low</v>
      </c>
      <c r="F94" s="324"/>
      <c r="G94" s="325"/>
      <c r="I94" s="323"/>
      <c r="J94" s="324"/>
      <c r="K94" s="324"/>
      <c r="L94" s="324"/>
      <c r="M94" s="324"/>
      <c r="N94" s="324"/>
      <c r="O94" s="325"/>
    </row>
    <row r="95" spans="2:15" x14ac:dyDescent="0.3">
      <c r="B95" s="323" t="s">
        <v>481</v>
      </c>
      <c r="C95" s="324"/>
      <c r="D95" s="324">
        <v>2</v>
      </c>
      <c r="E95" s="324" t="str">
        <f t="shared" si="1"/>
        <v>Low</v>
      </c>
      <c r="F95" s="324"/>
      <c r="G95" s="325"/>
      <c r="I95" s="323"/>
      <c r="J95" s="324"/>
      <c r="K95" s="324"/>
      <c r="L95" s="324"/>
      <c r="M95" s="324"/>
      <c r="N95" s="324"/>
      <c r="O95" s="325"/>
    </row>
    <row r="96" spans="2:15" x14ac:dyDescent="0.3">
      <c r="B96" s="323" t="s">
        <v>481</v>
      </c>
      <c r="C96" s="324"/>
      <c r="D96" s="324">
        <v>10</v>
      </c>
      <c r="E96" s="324" t="str">
        <f t="shared" si="1"/>
        <v>Low</v>
      </c>
      <c r="F96" s="324"/>
      <c r="G96" s="325"/>
      <c r="I96" s="323"/>
      <c r="J96" s="324"/>
      <c r="K96" s="324"/>
      <c r="L96" s="324"/>
      <c r="M96" s="324"/>
      <c r="N96" s="324"/>
      <c r="O96" s="325"/>
    </row>
    <row r="97" spans="2:15" x14ac:dyDescent="0.3">
      <c r="B97" s="323" t="s">
        <v>481</v>
      </c>
      <c r="C97" s="324"/>
      <c r="D97" s="324">
        <v>6</v>
      </c>
      <c r="E97" s="324" t="str">
        <f t="shared" si="1"/>
        <v>Low</v>
      </c>
      <c r="F97" s="324"/>
      <c r="G97" s="325"/>
      <c r="I97" s="323"/>
      <c r="J97" s="324"/>
      <c r="K97" s="324"/>
      <c r="L97" s="324"/>
      <c r="M97" s="324"/>
      <c r="N97" s="324"/>
      <c r="O97" s="325"/>
    </row>
    <row r="98" spans="2:15" x14ac:dyDescent="0.3">
      <c r="B98" s="323" t="s">
        <v>482</v>
      </c>
      <c r="C98" s="324"/>
      <c r="D98" s="324">
        <v>84</v>
      </c>
      <c r="E98" s="324" t="str">
        <f t="shared" si="1"/>
        <v>Medium</v>
      </c>
      <c r="F98" s="324"/>
      <c r="G98" s="325"/>
      <c r="I98" s="323"/>
      <c r="J98" s="324"/>
      <c r="K98" s="324"/>
      <c r="L98" s="324"/>
      <c r="M98" s="324"/>
      <c r="N98" s="324"/>
      <c r="O98" s="325"/>
    </row>
    <row r="99" spans="2:15" x14ac:dyDescent="0.3">
      <c r="B99" s="323" t="s">
        <v>483</v>
      </c>
      <c r="C99" s="324"/>
      <c r="D99" s="324">
        <v>76</v>
      </c>
      <c r="E99" s="324" t="str">
        <f t="shared" si="1"/>
        <v>Medium</v>
      </c>
      <c r="F99" s="324"/>
      <c r="G99" s="325"/>
      <c r="I99" s="323"/>
      <c r="J99" s="324"/>
      <c r="K99" s="324"/>
      <c r="L99" s="324"/>
      <c r="M99" s="324"/>
      <c r="N99" s="324"/>
      <c r="O99" s="325"/>
    </row>
    <row r="100" spans="2:15" x14ac:dyDescent="0.3">
      <c r="B100" s="323" t="s">
        <v>483</v>
      </c>
      <c r="C100" s="324"/>
      <c r="D100" s="324">
        <v>83</v>
      </c>
      <c r="E100" s="324" t="str">
        <f t="shared" si="1"/>
        <v>Medium</v>
      </c>
      <c r="F100" s="324"/>
      <c r="G100" s="325"/>
      <c r="I100" s="323"/>
      <c r="J100" s="324"/>
      <c r="K100" s="324"/>
      <c r="L100" s="324"/>
      <c r="M100" s="324"/>
      <c r="N100" s="324"/>
      <c r="O100" s="325"/>
    </row>
    <row r="101" spans="2:15" x14ac:dyDescent="0.3">
      <c r="B101" s="323" t="s">
        <v>481</v>
      </c>
      <c r="C101" s="324"/>
      <c r="D101" s="324">
        <v>1</v>
      </c>
      <c r="E101" s="324" t="str">
        <f t="shared" si="1"/>
        <v>Low</v>
      </c>
      <c r="F101" s="324"/>
      <c r="G101" s="325"/>
      <c r="I101" s="323"/>
      <c r="J101" s="324"/>
      <c r="K101" s="324"/>
      <c r="L101" s="324"/>
      <c r="M101" s="324"/>
      <c r="N101" s="324"/>
      <c r="O101" s="325"/>
    </row>
    <row r="102" spans="2:15" x14ac:dyDescent="0.3">
      <c r="B102" s="323" t="s">
        <v>481</v>
      </c>
      <c r="C102" s="324"/>
      <c r="D102" s="324">
        <v>7</v>
      </c>
      <c r="E102" s="324" t="str">
        <f t="shared" si="1"/>
        <v>Low</v>
      </c>
      <c r="F102" s="324"/>
      <c r="G102" s="325"/>
      <c r="I102" s="323"/>
      <c r="J102" s="324"/>
      <c r="K102" s="324"/>
      <c r="L102" s="324"/>
      <c r="M102" s="324"/>
      <c r="N102" s="324"/>
      <c r="O102" s="325"/>
    </row>
    <row r="103" spans="2:15" x14ac:dyDescent="0.3">
      <c r="B103" s="323" t="s">
        <v>482</v>
      </c>
      <c r="C103" s="324"/>
      <c r="D103" s="324">
        <v>94</v>
      </c>
      <c r="E103" s="324" t="str">
        <f t="shared" si="1"/>
        <v>High</v>
      </c>
      <c r="F103" s="324"/>
      <c r="G103" s="325"/>
      <c r="I103" s="323"/>
      <c r="J103" s="324"/>
      <c r="K103" s="324"/>
      <c r="L103" s="324"/>
      <c r="M103" s="324"/>
      <c r="N103" s="324"/>
      <c r="O103" s="325"/>
    </row>
    <row r="104" spans="2:15" x14ac:dyDescent="0.3">
      <c r="B104" s="323" t="s">
        <v>483</v>
      </c>
      <c r="C104" s="324"/>
      <c r="D104" s="324">
        <v>70</v>
      </c>
      <c r="E104" s="324" t="str">
        <f t="shared" si="1"/>
        <v>Medium</v>
      </c>
      <c r="F104" s="324"/>
      <c r="G104" s="325"/>
      <c r="I104" s="323"/>
      <c r="J104" s="324"/>
      <c r="K104" s="324"/>
      <c r="L104" s="324"/>
      <c r="M104" s="324"/>
      <c r="N104" s="324"/>
      <c r="O104" s="325"/>
    </row>
    <row r="105" spans="2:15" x14ac:dyDescent="0.3">
      <c r="B105" s="323" t="s">
        <v>481</v>
      </c>
      <c r="C105" s="324"/>
      <c r="D105" s="324">
        <v>1</v>
      </c>
      <c r="E105" s="324" t="str">
        <f t="shared" si="1"/>
        <v>Low</v>
      </c>
      <c r="F105" s="324"/>
      <c r="G105" s="325"/>
      <c r="I105" s="323"/>
      <c r="J105" s="324"/>
      <c r="K105" s="324"/>
      <c r="L105" s="324"/>
      <c r="M105" s="324"/>
      <c r="N105" s="324"/>
      <c r="O105" s="325"/>
    </row>
    <row r="106" spans="2:15" x14ac:dyDescent="0.3">
      <c r="B106" s="323" t="s">
        <v>483</v>
      </c>
      <c r="C106" s="324"/>
      <c r="D106" s="324">
        <v>91</v>
      </c>
      <c r="E106" s="324" t="str">
        <f t="shared" si="1"/>
        <v>High</v>
      </c>
      <c r="F106" s="324"/>
      <c r="G106" s="325"/>
      <c r="I106" s="323"/>
      <c r="J106" s="324"/>
      <c r="K106" s="324"/>
      <c r="L106" s="324"/>
      <c r="M106" s="324"/>
      <c r="N106" s="324"/>
      <c r="O106" s="325"/>
    </row>
    <row r="107" spans="2:15" x14ac:dyDescent="0.3">
      <c r="B107" s="323" t="s">
        <v>481</v>
      </c>
      <c r="C107" s="324"/>
      <c r="D107" s="324">
        <v>29</v>
      </c>
      <c r="E107" s="324" t="str">
        <f t="shared" si="1"/>
        <v>Low</v>
      </c>
      <c r="F107" s="324"/>
      <c r="G107" s="325"/>
      <c r="I107" s="323"/>
      <c r="J107" s="324"/>
      <c r="K107" s="324"/>
      <c r="L107" s="324"/>
      <c r="M107" s="324"/>
      <c r="N107" s="324"/>
      <c r="O107" s="325"/>
    </row>
    <row r="108" spans="2:15" x14ac:dyDescent="0.3">
      <c r="B108" s="323" t="s">
        <v>481</v>
      </c>
      <c r="C108" s="324"/>
      <c r="D108" s="324">
        <v>5</v>
      </c>
      <c r="E108" s="324" t="str">
        <f t="shared" si="1"/>
        <v>Low</v>
      </c>
      <c r="F108" s="324"/>
      <c r="G108" s="325"/>
      <c r="I108" s="323"/>
      <c r="J108" s="324"/>
      <c r="K108" s="324"/>
      <c r="L108" s="324"/>
      <c r="M108" s="324"/>
      <c r="N108" s="324"/>
      <c r="O108" s="325"/>
    </row>
    <row r="109" spans="2:15" x14ac:dyDescent="0.3">
      <c r="B109" s="323" t="s">
        <v>482</v>
      </c>
      <c r="C109" s="324"/>
      <c r="D109" s="324">
        <v>78</v>
      </c>
      <c r="E109" s="324" t="str">
        <f t="shared" si="1"/>
        <v>Medium</v>
      </c>
      <c r="F109" s="324"/>
      <c r="G109" s="325"/>
      <c r="I109" s="323"/>
      <c r="J109" s="324"/>
      <c r="K109" s="324"/>
      <c r="L109" s="324"/>
      <c r="M109" s="324"/>
      <c r="N109" s="324"/>
      <c r="O109" s="325"/>
    </row>
    <row r="110" spans="2:15" x14ac:dyDescent="0.3">
      <c r="B110" s="323" t="s">
        <v>481</v>
      </c>
      <c r="C110" s="324"/>
      <c r="D110" s="324">
        <v>17</v>
      </c>
      <c r="E110" s="324" t="str">
        <f t="shared" si="1"/>
        <v>Low</v>
      </c>
      <c r="F110" s="324"/>
      <c r="G110" s="325"/>
      <c r="I110" s="323"/>
      <c r="J110" s="324"/>
      <c r="K110" s="324"/>
      <c r="L110" s="324"/>
      <c r="M110" s="324"/>
      <c r="N110" s="324"/>
      <c r="O110" s="325"/>
    </row>
    <row r="111" spans="2:15" x14ac:dyDescent="0.3">
      <c r="B111" s="323" t="s">
        <v>481</v>
      </c>
      <c r="C111" s="324"/>
      <c r="D111" s="324">
        <v>4</v>
      </c>
      <c r="E111" s="324" t="str">
        <f t="shared" si="1"/>
        <v>Low</v>
      </c>
      <c r="F111" s="324"/>
      <c r="G111" s="325"/>
      <c r="I111" s="323"/>
      <c r="J111" s="324"/>
      <c r="K111" s="324"/>
      <c r="L111" s="324"/>
      <c r="M111" s="324"/>
      <c r="N111" s="324"/>
      <c r="O111" s="325"/>
    </row>
    <row r="112" spans="2:15" x14ac:dyDescent="0.3">
      <c r="B112" s="323" t="s">
        <v>483</v>
      </c>
      <c r="C112" s="324"/>
      <c r="D112" s="324">
        <v>43</v>
      </c>
      <c r="E112" s="324" t="str">
        <f t="shared" si="1"/>
        <v>Medium</v>
      </c>
      <c r="F112" s="324"/>
      <c r="G112" s="325"/>
      <c r="I112" s="323"/>
      <c r="J112" s="324"/>
      <c r="K112" s="324"/>
      <c r="L112" s="324"/>
      <c r="M112" s="324"/>
      <c r="N112" s="324"/>
      <c r="O112" s="325"/>
    </row>
    <row r="113" spans="2:15" x14ac:dyDescent="0.3">
      <c r="B113" s="323" t="s">
        <v>481</v>
      </c>
      <c r="C113" s="324"/>
      <c r="D113" s="324">
        <v>4</v>
      </c>
      <c r="E113" s="324" t="str">
        <f t="shared" si="1"/>
        <v>Low</v>
      </c>
      <c r="F113" s="324"/>
      <c r="G113" s="325"/>
      <c r="I113" s="323"/>
      <c r="J113" s="324"/>
      <c r="K113" s="324"/>
      <c r="L113" s="324"/>
      <c r="M113" s="324"/>
      <c r="N113" s="324"/>
      <c r="O113" s="325"/>
    </row>
    <row r="114" spans="2:15" x14ac:dyDescent="0.3">
      <c r="B114" s="323" t="s">
        <v>483</v>
      </c>
      <c r="C114" s="324"/>
      <c r="D114" s="324">
        <v>43</v>
      </c>
      <c r="E114" s="324" t="str">
        <f t="shared" si="1"/>
        <v>Medium</v>
      </c>
      <c r="F114" s="324"/>
      <c r="G114" s="325"/>
      <c r="I114" s="323"/>
      <c r="J114" s="324"/>
      <c r="K114" s="324"/>
      <c r="L114" s="324"/>
      <c r="M114" s="324"/>
      <c r="N114" s="324"/>
      <c r="O114" s="325"/>
    </row>
    <row r="115" spans="2:15" x14ac:dyDescent="0.3">
      <c r="B115" s="323" t="s">
        <v>481</v>
      </c>
      <c r="C115" s="324"/>
      <c r="D115" s="324">
        <v>2</v>
      </c>
      <c r="E115" s="324" t="str">
        <f t="shared" si="1"/>
        <v>Low</v>
      </c>
      <c r="F115" s="324"/>
      <c r="G115" s="325"/>
      <c r="I115" s="323"/>
      <c r="J115" s="324"/>
      <c r="K115" s="324"/>
      <c r="L115" s="324"/>
      <c r="M115" s="324"/>
      <c r="N115" s="324"/>
      <c r="O115" s="325"/>
    </row>
    <row r="116" spans="2:15" x14ac:dyDescent="0.3">
      <c r="B116" s="323" t="s">
        <v>483</v>
      </c>
      <c r="C116" s="324"/>
      <c r="D116" s="324">
        <v>1</v>
      </c>
      <c r="E116" s="324" t="str">
        <f t="shared" si="1"/>
        <v>Low</v>
      </c>
      <c r="F116" s="324"/>
      <c r="G116" s="325"/>
      <c r="I116" s="323"/>
      <c r="J116" s="324"/>
      <c r="K116" s="324"/>
      <c r="L116" s="324"/>
      <c r="M116" s="324"/>
      <c r="N116" s="324"/>
      <c r="O116" s="325"/>
    </row>
    <row r="117" spans="2:15" x14ac:dyDescent="0.3">
      <c r="B117" s="341"/>
      <c r="C117" s="336"/>
      <c r="D117" s="336"/>
      <c r="E117" s="336"/>
      <c r="F117" s="336"/>
      <c r="G117" s="337"/>
      <c r="I117" s="341"/>
      <c r="J117" s="336"/>
      <c r="K117" s="336"/>
      <c r="L117" s="336"/>
      <c r="M117" s="336"/>
      <c r="N117" s="336"/>
      <c r="O117" s="337"/>
    </row>
  </sheetData>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O117"/>
  <sheetViews>
    <sheetView zoomScaleNormal="100" workbookViewId="0">
      <selection activeCell="N1" sqref="N1"/>
    </sheetView>
  </sheetViews>
  <sheetFormatPr defaultColWidth="8.88671875" defaultRowHeight="14.4" x14ac:dyDescent="0.3"/>
  <cols>
    <col min="1" max="2" width="8.88671875" style="141"/>
    <col min="3" max="3" width="4.88671875" style="141" customWidth="1"/>
    <col min="4" max="4" width="8.88671875" style="141"/>
    <col min="5" max="5" width="20.77734375" style="141" customWidth="1"/>
    <col min="6" max="6" width="10.6640625" style="141" customWidth="1"/>
    <col min="7" max="7" width="20.6640625" style="141" customWidth="1"/>
    <col min="8" max="8" width="5.44140625" style="141" customWidth="1"/>
    <col min="9" max="15" width="15.109375" style="141" customWidth="1"/>
    <col min="16" max="16384" width="8.88671875" style="141"/>
  </cols>
  <sheetData>
    <row r="1" spans="2:15" x14ac:dyDescent="0.3">
      <c r="N1" s="493" t="str">
        <f>HYPERLINK("#'Navigation'!A1","Navigation")</f>
        <v>Navigation</v>
      </c>
    </row>
    <row r="2" spans="2:15" x14ac:dyDescent="0.3">
      <c r="B2" s="368" t="s">
        <v>575</v>
      </c>
      <c r="C2" s="340"/>
      <c r="D2" s="340"/>
      <c r="E2" s="340"/>
      <c r="F2" s="340"/>
      <c r="G2" s="340"/>
      <c r="H2" s="340"/>
      <c r="I2" s="340"/>
      <c r="J2" s="340"/>
      <c r="K2" s="340"/>
      <c r="L2" s="340"/>
      <c r="M2" s="340"/>
      <c r="N2" s="340"/>
      <c r="O2" s="340"/>
    </row>
    <row r="3" spans="2:15" x14ac:dyDescent="0.3">
      <c r="B3" s="340"/>
      <c r="C3" s="340"/>
      <c r="D3" s="340"/>
      <c r="E3" s="340"/>
      <c r="F3" s="340"/>
      <c r="G3" s="340"/>
      <c r="H3" s="340"/>
      <c r="I3" s="340"/>
      <c r="J3" s="340"/>
      <c r="K3" s="340"/>
      <c r="L3" s="340"/>
      <c r="M3" s="340"/>
      <c r="N3" s="340"/>
      <c r="O3" s="340"/>
    </row>
    <row r="4" spans="2:15" x14ac:dyDescent="0.3">
      <c r="B4" s="374"/>
      <c r="C4" s="321"/>
      <c r="D4" s="321"/>
      <c r="E4" s="321"/>
      <c r="F4" s="321"/>
      <c r="G4" s="321"/>
      <c r="H4" s="321"/>
      <c r="I4" s="321"/>
      <c r="J4" s="321"/>
      <c r="K4" s="321"/>
      <c r="L4" s="321"/>
      <c r="M4" s="321"/>
      <c r="N4" s="321"/>
      <c r="O4" s="322"/>
    </row>
    <row r="5" spans="2:15" x14ac:dyDescent="0.3">
      <c r="B5" s="333" t="s">
        <v>635</v>
      </c>
      <c r="C5" s="334" t="s">
        <v>636</v>
      </c>
      <c r="D5" s="324"/>
      <c r="E5" s="324"/>
      <c r="F5" s="324"/>
      <c r="G5" s="324"/>
      <c r="H5" s="324"/>
      <c r="I5" s="324"/>
      <c r="J5" s="324"/>
      <c r="K5" s="324"/>
      <c r="L5" s="324"/>
      <c r="M5" s="324"/>
      <c r="N5" s="324"/>
      <c r="O5" s="325"/>
    </row>
    <row r="6" spans="2:15" x14ac:dyDescent="0.3">
      <c r="B6" s="335"/>
      <c r="C6" s="336"/>
      <c r="D6" s="336"/>
      <c r="E6" s="336"/>
      <c r="F6" s="336"/>
      <c r="G6" s="336"/>
      <c r="H6" s="336"/>
      <c r="I6" s="336"/>
      <c r="J6" s="336"/>
      <c r="K6" s="336"/>
      <c r="L6" s="336"/>
      <c r="M6" s="336"/>
      <c r="N6" s="336"/>
      <c r="O6" s="337"/>
    </row>
    <row r="7" spans="2:15" x14ac:dyDescent="0.3">
      <c r="B7" s="340"/>
      <c r="C7" s="340"/>
      <c r="D7" s="340"/>
      <c r="E7" s="340"/>
      <c r="F7" s="340"/>
      <c r="G7" s="340"/>
      <c r="H7" s="340"/>
      <c r="I7" s="340"/>
      <c r="J7" s="340"/>
      <c r="K7" s="340"/>
      <c r="L7" s="340"/>
      <c r="M7" s="340"/>
      <c r="N7" s="340"/>
      <c r="O7" s="340"/>
    </row>
    <row r="8" spans="2:15" x14ac:dyDescent="0.3">
      <c r="B8" s="411" t="s">
        <v>637</v>
      </c>
      <c r="C8" s="406"/>
      <c r="D8" s="406"/>
      <c r="E8" s="406"/>
      <c r="F8" s="406"/>
      <c r="G8" s="406"/>
      <c r="H8" s="321"/>
      <c r="I8" s="321"/>
      <c r="J8" s="321"/>
      <c r="K8" s="321"/>
      <c r="L8" s="321"/>
      <c r="M8" s="321"/>
      <c r="N8" s="321"/>
      <c r="O8" s="322"/>
    </row>
    <row r="9" spans="2:15" x14ac:dyDescent="0.3">
      <c r="B9" s="323"/>
      <c r="C9" s="324"/>
      <c r="D9" s="324"/>
      <c r="E9" s="324"/>
      <c r="F9" s="324"/>
      <c r="G9" s="324"/>
      <c r="H9" s="324"/>
      <c r="I9" s="324"/>
      <c r="J9" s="324"/>
      <c r="K9" s="324"/>
      <c r="L9" s="324"/>
      <c r="M9" s="324"/>
      <c r="N9" s="324"/>
      <c r="O9" s="325"/>
    </row>
    <row r="10" spans="2:15" x14ac:dyDescent="0.3">
      <c r="B10" s="323"/>
      <c r="C10" s="324"/>
      <c r="D10" s="324"/>
      <c r="E10" s="324"/>
      <c r="F10" s="324"/>
      <c r="G10" s="324"/>
      <c r="H10" s="324"/>
      <c r="I10" s="324"/>
      <c r="J10" s="324"/>
      <c r="K10" s="324"/>
      <c r="L10" s="324"/>
      <c r="M10" s="324"/>
      <c r="N10" s="324"/>
      <c r="O10" s="325"/>
    </row>
    <row r="11" spans="2:15" x14ac:dyDescent="0.3">
      <c r="B11" s="323"/>
      <c r="C11" s="324"/>
      <c r="D11" s="324"/>
      <c r="E11" s="324"/>
      <c r="F11" s="324"/>
      <c r="G11" s="324"/>
      <c r="H11" s="324"/>
      <c r="I11" s="324"/>
      <c r="J11" s="324"/>
      <c r="K11" s="324"/>
      <c r="L11" s="324"/>
      <c r="M11" s="324"/>
      <c r="N11" s="324"/>
      <c r="O11" s="325"/>
    </row>
    <row r="12" spans="2:15" x14ac:dyDescent="0.3">
      <c r="B12" s="341"/>
      <c r="C12" s="336"/>
      <c r="D12" s="336"/>
      <c r="E12" s="336"/>
      <c r="F12" s="336"/>
      <c r="G12" s="336"/>
      <c r="H12" s="336"/>
      <c r="I12" s="336"/>
      <c r="J12" s="336"/>
      <c r="K12" s="336"/>
      <c r="L12" s="336"/>
      <c r="M12" s="336"/>
      <c r="N12" s="336"/>
      <c r="O12" s="337"/>
    </row>
    <row r="14" spans="2:15" x14ac:dyDescent="0.3">
      <c r="B14" s="342" t="s">
        <v>582</v>
      </c>
      <c r="C14" s="321"/>
      <c r="D14" s="321"/>
      <c r="E14" s="321"/>
      <c r="F14" s="321"/>
      <c r="G14" s="322"/>
      <c r="I14" s="408" t="s">
        <v>638</v>
      </c>
      <c r="J14" s="321"/>
      <c r="K14" s="321"/>
      <c r="L14" s="321"/>
      <c r="M14" s="321"/>
      <c r="N14" s="321"/>
      <c r="O14" s="322"/>
    </row>
    <row r="15" spans="2:15" x14ac:dyDescent="0.3">
      <c r="B15" s="323"/>
      <c r="C15" s="324"/>
      <c r="D15" s="324"/>
      <c r="E15" s="324"/>
      <c r="F15" s="324"/>
      <c r="G15" s="325"/>
      <c r="I15" s="323"/>
      <c r="J15" s="324"/>
      <c r="K15" s="324"/>
      <c r="L15" s="324"/>
      <c r="M15" s="324"/>
      <c r="N15" s="324"/>
      <c r="O15" s="325"/>
    </row>
    <row r="16" spans="2:15" x14ac:dyDescent="0.3">
      <c r="B16" s="370" t="s">
        <v>471</v>
      </c>
      <c r="C16" s="324"/>
      <c r="D16" s="409" t="s">
        <v>478</v>
      </c>
      <c r="E16" s="409" t="s">
        <v>472</v>
      </c>
      <c r="F16" s="409" t="s">
        <v>479</v>
      </c>
      <c r="G16" s="410" t="s">
        <v>480</v>
      </c>
      <c r="H16" s="407"/>
      <c r="I16" s="323"/>
      <c r="J16" s="324"/>
      <c r="K16" s="324"/>
      <c r="L16" s="324"/>
      <c r="M16" s="324"/>
      <c r="N16" s="324"/>
      <c r="O16" s="325"/>
    </row>
    <row r="17" spans="2:15" x14ac:dyDescent="0.3">
      <c r="B17" s="323" t="s">
        <v>482</v>
      </c>
      <c r="C17" s="324"/>
      <c r="D17" s="324">
        <v>74</v>
      </c>
      <c r="E17" s="324" t="str">
        <f t="shared" ref="E17:E48" si="0">IF(D17&gt;=$G$17,$F$17,IF(D17&gt;=$G$18,$F$18,$F$19))</f>
        <v>Medium</v>
      </c>
      <c r="F17" s="324" t="s">
        <v>482</v>
      </c>
      <c r="G17" s="325">
        <v>90</v>
      </c>
      <c r="H17" s="407"/>
      <c r="I17" s="323"/>
      <c r="J17" s="324"/>
      <c r="K17" s="324"/>
      <c r="L17" s="324"/>
      <c r="M17" s="324"/>
      <c r="N17" s="324"/>
      <c r="O17" s="325"/>
    </row>
    <row r="18" spans="2:15" x14ac:dyDescent="0.3">
      <c r="B18" s="323" t="s">
        <v>483</v>
      </c>
      <c r="C18" s="324"/>
      <c r="D18" s="324">
        <v>72</v>
      </c>
      <c r="E18" s="324" t="str">
        <f t="shared" si="0"/>
        <v>Medium</v>
      </c>
      <c r="F18" s="324" t="s">
        <v>483</v>
      </c>
      <c r="G18" s="325">
        <v>40</v>
      </c>
      <c r="H18" s="407"/>
      <c r="I18" s="323"/>
      <c r="J18" s="324"/>
      <c r="K18" s="324"/>
      <c r="L18" s="324"/>
      <c r="M18" s="324"/>
      <c r="N18" s="324"/>
      <c r="O18" s="325"/>
    </row>
    <row r="19" spans="2:15" x14ac:dyDescent="0.3">
      <c r="B19" s="323" t="s">
        <v>483</v>
      </c>
      <c r="C19" s="324"/>
      <c r="D19" s="324">
        <v>24</v>
      </c>
      <c r="E19" s="324" t="str">
        <f t="shared" si="0"/>
        <v>Low</v>
      </c>
      <c r="F19" s="324" t="s">
        <v>481</v>
      </c>
      <c r="G19" s="325">
        <v>0</v>
      </c>
      <c r="H19" s="407"/>
      <c r="I19" s="323"/>
      <c r="J19" s="324"/>
      <c r="K19" s="324"/>
      <c r="L19" s="324"/>
      <c r="M19" s="324"/>
      <c r="N19" s="324"/>
      <c r="O19" s="325"/>
    </row>
    <row r="20" spans="2:15" x14ac:dyDescent="0.3">
      <c r="B20" s="323" t="s">
        <v>481</v>
      </c>
      <c r="C20" s="324"/>
      <c r="D20" s="324">
        <v>20</v>
      </c>
      <c r="E20" s="324" t="str">
        <f t="shared" si="0"/>
        <v>Low</v>
      </c>
      <c r="F20" s="324"/>
      <c r="G20" s="325"/>
      <c r="H20" s="407"/>
      <c r="I20" s="323"/>
      <c r="J20" s="324"/>
      <c r="K20" s="324"/>
      <c r="L20" s="324"/>
      <c r="M20" s="324"/>
      <c r="N20" s="324"/>
      <c r="O20" s="325"/>
    </row>
    <row r="21" spans="2:15" x14ac:dyDescent="0.3">
      <c r="B21" s="323" t="s">
        <v>481</v>
      </c>
      <c r="C21" s="324"/>
      <c r="D21" s="324">
        <v>8</v>
      </c>
      <c r="E21" s="324" t="str">
        <f t="shared" si="0"/>
        <v>Low</v>
      </c>
      <c r="F21" s="324"/>
      <c r="G21" s="325"/>
      <c r="H21" s="407"/>
      <c r="I21" s="323"/>
      <c r="J21" s="324"/>
      <c r="K21" s="324"/>
      <c r="L21" s="324"/>
      <c r="M21" s="324"/>
      <c r="N21" s="324"/>
      <c r="O21" s="325"/>
    </row>
    <row r="22" spans="2:15" x14ac:dyDescent="0.3">
      <c r="B22" s="323" t="s">
        <v>483</v>
      </c>
      <c r="C22" s="324"/>
      <c r="D22" s="324">
        <v>26</v>
      </c>
      <c r="E22" s="324" t="str">
        <f t="shared" si="0"/>
        <v>Low</v>
      </c>
      <c r="F22" s="324"/>
      <c r="G22" s="325"/>
      <c r="H22" s="407"/>
      <c r="I22" s="323"/>
      <c r="J22" s="324"/>
      <c r="K22" s="324"/>
      <c r="L22" s="324"/>
      <c r="M22" s="324"/>
      <c r="N22" s="324"/>
      <c r="O22" s="325"/>
    </row>
    <row r="23" spans="2:15" x14ac:dyDescent="0.3">
      <c r="B23" s="323" t="s">
        <v>482</v>
      </c>
      <c r="C23" s="324"/>
      <c r="D23" s="324">
        <v>39</v>
      </c>
      <c r="E23" s="324" t="str">
        <f t="shared" si="0"/>
        <v>Low</v>
      </c>
      <c r="F23" s="324"/>
      <c r="G23" s="325"/>
      <c r="H23" s="407"/>
      <c r="I23" s="323"/>
      <c r="J23" s="324"/>
      <c r="K23" s="324"/>
      <c r="L23" s="324"/>
      <c r="M23" s="324"/>
      <c r="N23" s="324"/>
      <c r="O23" s="325"/>
    </row>
    <row r="24" spans="2:15" x14ac:dyDescent="0.3">
      <c r="B24" s="323" t="s">
        <v>483</v>
      </c>
      <c r="C24" s="324"/>
      <c r="D24" s="324">
        <v>7</v>
      </c>
      <c r="E24" s="324" t="str">
        <f t="shared" si="0"/>
        <v>Low</v>
      </c>
      <c r="F24" s="324"/>
      <c r="G24" s="325"/>
      <c r="H24" s="407"/>
      <c r="I24" s="323"/>
      <c r="J24" s="324"/>
      <c r="K24" s="324"/>
      <c r="L24" s="324"/>
      <c r="M24" s="324"/>
      <c r="N24" s="324"/>
      <c r="O24" s="325"/>
    </row>
    <row r="25" spans="2:15" x14ac:dyDescent="0.3">
      <c r="B25" s="323" t="s">
        <v>481</v>
      </c>
      <c r="C25" s="324"/>
      <c r="D25" s="324">
        <v>9</v>
      </c>
      <c r="E25" s="324" t="str">
        <f t="shared" si="0"/>
        <v>Low</v>
      </c>
      <c r="F25" s="324"/>
      <c r="G25" s="325"/>
      <c r="H25" s="407"/>
      <c r="I25" s="323"/>
      <c r="J25" s="324"/>
      <c r="K25" s="324"/>
      <c r="L25" s="324"/>
      <c r="M25" s="324"/>
      <c r="N25" s="324"/>
      <c r="O25" s="325"/>
    </row>
    <row r="26" spans="2:15" x14ac:dyDescent="0.3">
      <c r="B26" s="323" t="s">
        <v>481</v>
      </c>
      <c r="C26" s="324"/>
      <c r="D26" s="324">
        <v>6</v>
      </c>
      <c r="E26" s="324" t="str">
        <f t="shared" si="0"/>
        <v>Low</v>
      </c>
      <c r="F26" s="324"/>
      <c r="G26" s="325"/>
      <c r="H26" s="407"/>
      <c r="I26" s="323"/>
      <c r="J26" s="324"/>
      <c r="K26" s="324"/>
      <c r="L26" s="324"/>
      <c r="M26" s="324"/>
      <c r="N26" s="324"/>
      <c r="O26" s="325"/>
    </row>
    <row r="27" spans="2:15" x14ac:dyDescent="0.3">
      <c r="B27" s="323" t="s">
        <v>483</v>
      </c>
      <c r="C27" s="324"/>
      <c r="D27" s="324">
        <v>9</v>
      </c>
      <c r="E27" s="324" t="str">
        <f t="shared" si="0"/>
        <v>Low</v>
      </c>
      <c r="F27" s="324"/>
      <c r="G27" s="325"/>
      <c r="H27" s="407"/>
      <c r="I27" s="323"/>
      <c r="J27" s="324"/>
      <c r="K27" s="324"/>
      <c r="L27" s="324"/>
      <c r="M27" s="324"/>
      <c r="N27" s="324"/>
      <c r="O27" s="325"/>
    </row>
    <row r="28" spans="2:15" x14ac:dyDescent="0.3">
      <c r="B28" s="323" t="s">
        <v>483</v>
      </c>
      <c r="C28" s="324"/>
      <c r="D28" s="324">
        <v>61</v>
      </c>
      <c r="E28" s="324" t="str">
        <f t="shared" si="0"/>
        <v>Medium</v>
      </c>
      <c r="F28" s="324"/>
      <c r="G28" s="325"/>
      <c r="H28" s="407"/>
      <c r="I28" s="323"/>
      <c r="J28" s="324"/>
      <c r="K28" s="324"/>
      <c r="L28" s="324"/>
      <c r="M28" s="324"/>
      <c r="N28" s="324"/>
      <c r="O28" s="325"/>
    </row>
    <row r="29" spans="2:15" x14ac:dyDescent="0.3">
      <c r="B29" s="323" t="s">
        <v>481</v>
      </c>
      <c r="C29" s="324"/>
      <c r="D29" s="324">
        <v>48</v>
      </c>
      <c r="E29" s="324" t="str">
        <f t="shared" si="0"/>
        <v>Medium</v>
      </c>
      <c r="F29" s="324"/>
      <c r="G29" s="325"/>
      <c r="H29" s="407"/>
      <c r="I29" s="323"/>
      <c r="J29" s="324"/>
      <c r="K29" s="324"/>
      <c r="L29" s="324"/>
      <c r="M29" s="324"/>
      <c r="N29" s="324"/>
      <c r="O29" s="325"/>
    </row>
    <row r="30" spans="2:15" x14ac:dyDescent="0.3">
      <c r="B30" s="323" t="s">
        <v>483</v>
      </c>
      <c r="C30" s="324"/>
      <c r="D30" s="324">
        <v>10</v>
      </c>
      <c r="E30" s="324" t="str">
        <f t="shared" si="0"/>
        <v>Low</v>
      </c>
      <c r="F30" s="324"/>
      <c r="G30" s="325"/>
      <c r="H30" s="407"/>
      <c r="I30" s="323"/>
      <c r="J30" s="324"/>
      <c r="K30" s="324"/>
      <c r="L30" s="324"/>
      <c r="M30" s="324"/>
      <c r="N30" s="324"/>
      <c r="O30" s="325"/>
    </row>
    <row r="31" spans="2:15" x14ac:dyDescent="0.3">
      <c r="B31" s="323" t="s">
        <v>483</v>
      </c>
      <c r="C31" s="324"/>
      <c r="D31" s="324">
        <v>6</v>
      </c>
      <c r="E31" s="324" t="str">
        <f t="shared" si="0"/>
        <v>Low</v>
      </c>
      <c r="F31" s="324"/>
      <c r="G31" s="325"/>
      <c r="H31" s="407"/>
      <c r="I31" s="323"/>
      <c r="J31" s="324"/>
      <c r="K31" s="324"/>
      <c r="L31" s="324"/>
      <c r="M31" s="324"/>
      <c r="N31" s="324"/>
      <c r="O31" s="325"/>
    </row>
    <row r="32" spans="2:15" x14ac:dyDescent="0.3">
      <c r="B32" s="323" t="s">
        <v>483</v>
      </c>
      <c r="C32" s="324"/>
      <c r="D32" s="324">
        <v>10</v>
      </c>
      <c r="E32" s="324" t="str">
        <f t="shared" si="0"/>
        <v>Low</v>
      </c>
      <c r="F32" s="324"/>
      <c r="G32" s="325"/>
      <c r="H32" s="407"/>
      <c r="I32" s="323"/>
      <c r="J32" s="324"/>
      <c r="K32" s="324"/>
      <c r="L32" s="324"/>
      <c r="M32" s="324"/>
      <c r="N32" s="324"/>
      <c r="O32" s="325"/>
    </row>
    <row r="33" spans="2:15" x14ac:dyDescent="0.3">
      <c r="B33" s="323" t="s">
        <v>481</v>
      </c>
      <c r="C33" s="324"/>
      <c r="D33" s="324">
        <v>18</v>
      </c>
      <c r="E33" s="324" t="str">
        <f t="shared" si="0"/>
        <v>Low</v>
      </c>
      <c r="F33" s="324"/>
      <c r="G33" s="325"/>
      <c r="H33" s="407"/>
      <c r="I33" s="323"/>
      <c r="J33" s="324"/>
      <c r="K33" s="324"/>
      <c r="L33" s="324"/>
      <c r="M33" s="324"/>
      <c r="N33" s="324"/>
      <c r="O33" s="325"/>
    </row>
    <row r="34" spans="2:15" x14ac:dyDescent="0.3">
      <c r="B34" s="323" t="s">
        <v>482</v>
      </c>
      <c r="C34" s="324"/>
      <c r="D34" s="324">
        <v>88</v>
      </c>
      <c r="E34" s="324" t="str">
        <f t="shared" si="0"/>
        <v>Medium</v>
      </c>
      <c r="F34" s="324"/>
      <c r="G34" s="325"/>
      <c r="H34" s="407"/>
      <c r="I34" s="323"/>
      <c r="J34" s="324"/>
      <c r="K34" s="324"/>
      <c r="L34" s="324"/>
      <c r="M34" s="324"/>
      <c r="N34" s="324"/>
      <c r="O34" s="325"/>
    </row>
    <row r="35" spans="2:15" x14ac:dyDescent="0.3">
      <c r="B35" s="323" t="s">
        <v>483</v>
      </c>
      <c r="C35" s="324"/>
      <c r="D35" s="324">
        <v>12</v>
      </c>
      <c r="E35" s="324" t="str">
        <f t="shared" si="0"/>
        <v>Low</v>
      </c>
      <c r="F35" s="324"/>
      <c r="G35" s="325"/>
      <c r="H35" s="407"/>
      <c r="I35" s="323"/>
      <c r="J35" s="324"/>
      <c r="K35" s="324"/>
      <c r="L35" s="324"/>
      <c r="M35" s="324"/>
      <c r="N35" s="324"/>
      <c r="O35" s="325"/>
    </row>
    <row r="36" spans="2:15" x14ac:dyDescent="0.3">
      <c r="B36" s="323" t="s">
        <v>481</v>
      </c>
      <c r="C36" s="324"/>
      <c r="D36" s="324">
        <v>3</v>
      </c>
      <c r="E36" s="324" t="str">
        <f t="shared" si="0"/>
        <v>Low</v>
      </c>
      <c r="F36" s="324"/>
      <c r="G36" s="325"/>
      <c r="H36" s="407"/>
      <c r="I36" s="323"/>
      <c r="J36" s="324"/>
      <c r="K36" s="324"/>
      <c r="L36" s="324"/>
      <c r="M36" s="324"/>
      <c r="N36" s="324"/>
      <c r="O36" s="325"/>
    </row>
    <row r="37" spans="2:15" x14ac:dyDescent="0.3">
      <c r="B37" s="323" t="s">
        <v>481</v>
      </c>
      <c r="C37" s="324"/>
      <c r="D37" s="324">
        <v>3</v>
      </c>
      <c r="E37" s="324" t="str">
        <f t="shared" si="0"/>
        <v>Low</v>
      </c>
      <c r="F37" s="324"/>
      <c r="G37" s="325"/>
      <c r="H37" s="407"/>
      <c r="I37" s="323"/>
      <c r="J37" s="324"/>
      <c r="K37" s="324"/>
      <c r="L37" s="324"/>
      <c r="M37" s="324"/>
      <c r="N37" s="324"/>
      <c r="O37" s="325"/>
    </row>
    <row r="38" spans="2:15" x14ac:dyDescent="0.3">
      <c r="B38" s="323" t="s">
        <v>482</v>
      </c>
      <c r="C38" s="324"/>
      <c r="D38" s="324">
        <v>76</v>
      </c>
      <c r="E38" s="324" t="str">
        <f t="shared" si="0"/>
        <v>Medium</v>
      </c>
      <c r="F38" s="324"/>
      <c r="G38" s="325"/>
      <c r="H38" s="407"/>
      <c r="I38" s="323"/>
      <c r="J38" s="324"/>
      <c r="K38" s="324"/>
      <c r="L38" s="324"/>
      <c r="M38" s="324"/>
      <c r="N38" s="324"/>
      <c r="O38" s="325"/>
    </row>
    <row r="39" spans="2:15" x14ac:dyDescent="0.3">
      <c r="B39" s="323" t="s">
        <v>483</v>
      </c>
      <c r="C39" s="324"/>
      <c r="D39" s="324">
        <v>5</v>
      </c>
      <c r="E39" s="324" t="str">
        <f t="shared" si="0"/>
        <v>Low</v>
      </c>
      <c r="F39" s="324"/>
      <c r="G39" s="325"/>
      <c r="H39" s="407"/>
      <c r="I39" s="323"/>
      <c r="J39" s="324"/>
      <c r="K39" s="324"/>
      <c r="L39" s="324"/>
      <c r="M39" s="324"/>
      <c r="N39" s="324"/>
      <c r="O39" s="325"/>
    </row>
    <row r="40" spans="2:15" x14ac:dyDescent="0.3">
      <c r="B40" s="323" t="s">
        <v>481</v>
      </c>
      <c r="C40" s="324"/>
      <c r="D40" s="324">
        <v>16</v>
      </c>
      <c r="E40" s="324" t="str">
        <f t="shared" si="0"/>
        <v>Low</v>
      </c>
      <c r="F40" s="324"/>
      <c r="G40" s="325"/>
      <c r="H40" s="407"/>
      <c r="I40" s="323"/>
      <c r="J40" s="324"/>
      <c r="K40" s="324"/>
      <c r="L40" s="324"/>
      <c r="M40" s="324"/>
      <c r="N40" s="324"/>
      <c r="O40" s="325"/>
    </row>
    <row r="41" spans="2:15" x14ac:dyDescent="0.3">
      <c r="B41" s="323" t="s">
        <v>481</v>
      </c>
      <c r="C41" s="324"/>
      <c r="D41" s="324">
        <v>28</v>
      </c>
      <c r="E41" s="324" t="str">
        <f t="shared" si="0"/>
        <v>Low</v>
      </c>
      <c r="F41" s="324"/>
      <c r="G41" s="325"/>
      <c r="H41" s="407"/>
      <c r="I41" s="323"/>
      <c r="J41" s="324"/>
      <c r="K41" s="324"/>
      <c r="L41" s="324"/>
      <c r="M41" s="324"/>
      <c r="N41" s="324"/>
      <c r="O41" s="325"/>
    </row>
    <row r="42" spans="2:15" x14ac:dyDescent="0.3">
      <c r="B42" s="323" t="s">
        <v>481</v>
      </c>
      <c r="C42" s="324"/>
      <c r="D42" s="324">
        <v>5</v>
      </c>
      <c r="E42" s="324" t="str">
        <f t="shared" si="0"/>
        <v>Low</v>
      </c>
      <c r="F42" s="324"/>
      <c r="G42" s="325"/>
      <c r="H42" s="407"/>
      <c r="I42" s="323"/>
      <c r="J42" s="324"/>
      <c r="K42" s="324"/>
      <c r="L42" s="324"/>
      <c r="M42" s="324"/>
      <c r="N42" s="324"/>
      <c r="O42" s="325"/>
    </row>
    <row r="43" spans="2:15" x14ac:dyDescent="0.3">
      <c r="B43" s="323" t="s">
        <v>482</v>
      </c>
      <c r="C43" s="324"/>
      <c r="D43" s="324">
        <v>41</v>
      </c>
      <c r="E43" s="324" t="str">
        <f t="shared" si="0"/>
        <v>Medium</v>
      </c>
      <c r="F43" s="324"/>
      <c r="G43" s="325"/>
      <c r="H43" s="407"/>
      <c r="I43" s="323"/>
      <c r="J43" s="324"/>
      <c r="K43" s="324"/>
      <c r="L43" s="324"/>
      <c r="M43" s="324"/>
      <c r="N43" s="324"/>
      <c r="O43" s="325"/>
    </row>
    <row r="44" spans="2:15" x14ac:dyDescent="0.3">
      <c r="B44" s="323" t="s">
        <v>483</v>
      </c>
      <c r="C44" s="324"/>
      <c r="D44" s="324">
        <v>46</v>
      </c>
      <c r="E44" s="324" t="str">
        <f t="shared" si="0"/>
        <v>Medium</v>
      </c>
      <c r="F44" s="324"/>
      <c r="G44" s="325"/>
      <c r="H44" s="407"/>
      <c r="I44" s="323"/>
      <c r="J44" s="324"/>
      <c r="K44" s="324"/>
      <c r="L44" s="324"/>
      <c r="M44" s="324"/>
      <c r="N44" s="324"/>
      <c r="O44" s="325"/>
    </row>
    <row r="45" spans="2:15" x14ac:dyDescent="0.3">
      <c r="B45" s="323" t="s">
        <v>483</v>
      </c>
      <c r="C45" s="324"/>
      <c r="D45" s="324">
        <v>28</v>
      </c>
      <c r="E45" s="324" t="str">
        <f t="shared" si="0"/>
        <v>Low</v>
      </c>
      <c r="F45" s="324"/>
      <c r="G45" s="325"/>
      <c r="H45" s="407"/>
      <c r="I45" s="323"/>
      <c r="J45" s="324"/>
      <c r="K45" s="324"/>
      <c r="L45" s="324"/>
      <c r="M45" s="324"/>
      <c r="N45" s="324"/>
      <c r="O45" s="325"/>
    </row>
    <row r="46" spans="2:15" x14ac:dyDescent="0.3">
      <c r="B46" s="323" t="s">
        <v>481</v>
      </c>
      <c r="C46" s="324"/>
      <c r="D46" s="324">
        <v>18</v>
      </c>
      <c r="E46" s="324" t="str">
        <f t="shared" si="0"/>
        <v>Low</v>
      </c>
      <c r="F46" s="324"/>
      <c r="G46" s="325"/>
      <c r="H46" s="407"/>
      <c r="I46" s="323"/>
      <c r="J46" s="324"/>
      <c r="K46" s="324"/>
      <c r="L46" s="324"/>
      <c r="M46" s="324"/>
      <c r="N46" s="324"/>
      <c r="O46" s="325"/>
    </row>
    <row r="47" spans="2:15" x14ac:dyDescent="0.3">
      <c r="B47" s="323" t="s">
        <v>483</v>
      </c>
      <c r="C47" s="324"/>
      <c r="D47" s="324">
        <v>28</v>
      </c>
      <c r="E47" s="324" t="str">
        <f t="shared" si="0"/>
        <v>Low</v>
      </c>
      <c r="F47" s="324"/>
      <c r="G47" s="325"/>
      <c r="H47" s="407"/>
      <c r="I47" s="323"/>
      <c r="J47" s="324"/>
      <c r="K47" s="324"/>
      <c r="L47" s="324"/>
      <c r="M47" s="324"/>
      <c r="N47" s="324"/>
      <c r="O47" s="325"/>
    </row>
    <row r="48" spans="2:15" x14ac:dyDescent="0.3">
      <c r="B48" s="323" t="s">
        <v>483</v>
      </c>
      <c r="C48" s="324"/>
      <c r="D48" s="324">
        <v>5</v>
      </c>
      <c r="E48" s="324" t="str">
        <f t="shared" si="0"/>
        <v>Low</v>
      </c>
      <c r="F48" s="324"/>
      <c r="G48" s="325"/>
      <c r="H48" s="407"/>
      <c r="I48" s="323"/>
      <c r="J48" s="324"/>
      <c r="K48" s="324"/>
      <c r="L48" s="324"/>
      <c r="M48" s="324"/>
      <c r="N48" s="324"/>
      <c r="O48" s="325"/>
    </row>
    <row r="49" spans="2:15" x14ac:dyDescent="0.3">
      <c r="B49" s="323" t="s">
        <v>483</v>
      </c>
      <c r="C49" s="324"/>
      <c r="D49" s="324">
        <v>24</v>
      </c>
      <c r="E49" s="324" t="str">
        <f t="shared" ref="E49:E80" si="1">IF(D49&gt;=$G$17,$F$17,IF(D49&gt;=$G$18,$F$18,$F$19))</f>
        <v>Low</v>
      </c>
      <c r="F49" s="324"/>
      <c r="G49" s="325"/>
      <c r="H49" s="407"/>
      <c r="I49" s="323"/>
      <c r="J49" s="324"/>
      <c r="K49" s="324"/>
      <c r="L49" s="324"/>
      <c r="M49" s="324"/>
      <c r="N49" s="324"/>
      <c r="O49" s="325"/>
    </row>
    <row r="50" spans="2:15" x14ac:dyDescent="0.3">
      <c r="B50" s="323" t="s">
        <v>481</v>
      </c>
      <c r="C50" s="324"/>
      <c r="D50" s="324">
        <v>10</v>
      </c>
      <c r="E50" s="324" t="str">
        <f t="shared" si="1"/>
        <v>Low</v>
      </c>
      <c r="F50" s="324"/>
      <c r="G50" s="325"/>
      <c r="H50" s="407"/>
      <c r="I50" s="323"/>
      <c r="J50" s="324"/>
      <c r="K50" s="324"/>
      <c r="L50" s="324"/>
      <c r="M50" s="324"/>
      <c r="N50" s="324"/>
      <c r="O50" s="325"/>
    </row>
    <row r="51" spans="2:15" x14ac:dyDescent="0.3">
      <c r="B51" s="323" t="s">
        <v>483</v>
      </c>
      <c r="C51" s="324"/>
      <c r="D51" s="324">
        <v>67</v>
      </c>
      <c r="E51" s="324" t="str">
        <f t="shared" si="1"/>
        <v>Medium</v>
      </c>
      <c r="F51" s="324"/>
      <c r="G51" s="325"/>
      <c r="H51" s="407"/>
      <c r="I51" s="323"/>
      <c r="J51" s="324"/>
      <c r="K51" s="324"/>
      <c r="L51" s="324"/>
      <c r="M51" s="324"/>
      <c r="N51" s="324"/>
      <c r="O51" s="325"/>
    </row>
    <row r="52" spans="2:15" x14ac:dyDescent="0.3">
      <c r="B52" s="323" t="s">
        <v>481</v>
      </c>
      <c r="C52" s="324"/>
      <c r="D52" s="324">
        <v>12</v>
      </c>
      <c r="E52" s="324" t="str">
        <f t="shared" si="1"/>
        <v>Low</v>
      </c>
      <c r="F52" s="324"/>
      <c r="G52" s="325"/>
      <c r="H52" s="407"/>
      <c r="I52" s="323"/>
      <c r="J52" s="324"/>
      <c r="K52" s="324"/>
      <c r="L52" s="324"/>
      <c r="M52" s="324"/>
      <c r="N52" s="324"/>
      <c r="O52" s="325"/>
    </row>
    <row r="53" spans="2:15" x14ac:dyDescent="0.3">
      <c r="B53" s="323" t="s">
        <v>482</v>
      </c>
      <c r="C53" s="324"/>
      <c r="D53" s="324">
        <v>46</v>
      </c>
      <c r="E53" s="324" t="str">
        <f t="shared" si="1"/>
        <v>Medium</v>
      </c>
      <c r="F53" s="324"/>
      <c r="G53" s="325"/>
      <c r="H53" s="407"/>
      <c r="I53" s="323"/>
      <c r="J53" s="324"/>
      <c r="K53" s="324"/>
      <c r="L53" s="324"/>
      <c r="M53" s="324"/>
      <c r="N53" s="324"/>
      <c r="O53" s="325"/>
    </row>
    <row r="54" spans="2:15" x14ac:dyDescent="0.3">
      <c r="B54" s="323" t="s">
        <v>483</v>
      </c>
      <c r="C54" s="324"/>
      <c r="D54" s="324">
        <v>4</v>
      </c>
      <c r="E54" s="324" t="str">
        <f t="shared" si="1"/>
        <v>Low</v>
      </c>
      <c r="F54" s="324"/>
      <c r="G54" s="325"/>
      <c r="H54" s="407"/>
      <c r="I54" s="323"/>
      <c r="J54" s="324"/>
      <c r="K54" s="324"/>
      <c r="L54" s="324"/>
      <c r="M54" s="324"/>
      <c r="N54" s="324"/>
      <c r="O54" s="325"/>
    </row>
    <row r="55" spans="2:15" x14ac:dyDescent="0.3">
      <c r="B55" s="323" t="s">
        <v>481</v>
      </c>
      <c r="C55" s="324"/>
      <c r="D55" s="324">
        <v>13</v>
      </c>
      <c r="E55" s="324" t="str">
        <f t="shared" si="1"/>
        <v>Low</v>
      </c>
      <c r="F55" s="324"/>
      <c r="G55" s="325"/>
      <c r="H55" s="407"/>
      <c r="I55" s="323"/>
      <c r="J55" s="324"/>
      <c r="K55" s="324"/>
      <c r="L55" s="324"/>
      <c r="M55" s="324"/>
      <c r="N55" s="324"/>
      <c r="O55" s="325"/>
    </row>
    <row r="56" spans="2:15" x14ac:dyDescent="0.3">
      <c r="B56" s="323" t="s">
        <v>481</v>
      </c>
      <c r="C56" s="324"/>
      <c r="D56" s="324">
        <v>9</v>
      </c>
      <c r="E56" s="324" t="str">
        <f t="shared" si="1"/>
        <v>Low</v>
      </c>
      <c r="F56" s="324"/>
      <c r="G56" s="325"/>
      <c r="H56" s="407"/>
      <c r="I56" s="323"/>
      <c r="J56" s="324"/>
      <c r="K56" s="324"/>
      <c r="L56" s="324"/>
      <c r="M56" s="324"/>
      <c r="N56" s="324"/>
      <c r="O56" s="325"/>
    </row>
    <row r="57" spans="2:15" x14ac:dyDescent="0.3">
      <c r="B57" s="323" t="s">
        <v>483</v>
      </c>
      <c r="C57" s="324"/>
      <c r="D57" s="324">
        <v>78</v>
      </c>
      <c r="E57" s="324" t="str">
        <f t="shared" si="1"/>
        <v>Medium</v>
      </c>
      <c r="F57" s="324"/>
      <c r="G57" s="325"/>
      <c r="H57" s="407"/>
      <c r="I57" s="323"/>
      <c r="J57" s="324"/>
      <c r="K57" s="324"/>
      <c r="L57" s="324"/>
      <c r="M57" s="324"/>
      <c r="N57" s="324"/>
      <c r="O57" s="325"/>
    </row>
    <row r="58" spans="2:15" x14ac:dyDescent="0.3">
      <c r="B58" s="323" t="s">
        <v>481</v>
      </c>
      <c r="C58" s="324"/>
      <c r="D58" s="324">
        <v>10</v>
      </c>
      <c r="E58" s="324" t="str">
        <f t="shared" si="1"/>
        <v>Low</v>
      </c>
      <c r="F58" s="324"/>
      <c r="G58" s="325"/>
      <c r="H58" s="407"/>
      <c r="I58" s="323"/>
      <c r="J58" s="324"/>
      <c r="K58" s="324"/>
      <c r="L58" s="324"/>
      <c r="M58" s="324"/>
      <c r="N58" s="324"/>
      <c r="O58" s="325"/>
    </row>
    <row r="59" spans="2:15" x14ac:dyDescent="0.3">
      <c r="B59" s="323" t="s">
        <v>481</v>
      </c>
      <c r="C59" s="324"/>
      <c r="D59" s="324">
        <v>21</v>
      </c>
      <c r="E59" s="324" t="str">
        <f t="shared" si="1"/>
        <v>Low</v>
      </c>
      <c r="F59" s="324"/>
      <c r="G59" s="325"/>
      <c r="H59" s="407"/>
      <c r="I59" s="323"/>
      <c r="J59" s="324"/>
      <c r="K59" s="324"/>
      <c r="L59" s="324"/>
      <c r="M59" s="324"/>
      <c r="N59" s="324"/>
      <c r="O59" s="325"/>
    </row>
    <row r="60" spans="2:15" x14ac:dyDescent="0.3">
      <c r="B60" s="323" t="s">
        <v>481</v>
      </c>
      <c r="C60" s="324"/>
      <c r="D60" s="324">
        <v>11</v>
      </c>
      <c r="E60" s="324" t="str">
        <f t="shared" si="1"/>
        <v>Low</v>
      </c>
      <c r="F60" s="324"/>
      <c r="G60" s="325"/>
      <c r="H60" s="407"/>
      <c r="I60" s="323"/>
      <c r="J60" s="324"/>
      <c r="K60" s="324"/>
      <c r="L60" s="324"/>
      <c r="M60" s="324"/>
      <c r="N60" s="324"/>
      <c r="O60" s="325"/>
    </row>
    <row r="61" spans="2:15" x14ac:dyDescent="0.3">
      <c r="B61" s="323" t="s">
        <v>483</v>
      </c>
      <c r="C61" s="324"/>
      <c r="D61" s="324">
        <v>25</v>
      </c>
      <c r="E61" s="324" t="str">
        <f t="shared" si="1"/>
        <v>Low</v>
      </c>
      <c r="F61" s="324"/>
      <c r="G61" s="325"/>
      <c r="H61" s="407"/>
      <c r="I61" s="323"/>
      <c r="J61" s="324"/>
      <c r="K61" s="324"/>
      <c r="L61" s="324"/>
      <c r="M61" s="324"/>
      <c r="N61" s="324"/>
      <c r="O61" s="325"/>
    </row>
    <row r="62" spans="2:15" x14ac:dyDescent="0.3">
      <c r="B62" s="323" t="s">
        <v>483</v>
      </c>
      <c r="C62" s="324"/>
      <c r="D62" s="324">
        <v>33</v>
      </c>
      <c r="E62" s="324" t="str">
        <f t="shared" si="1"/>
        <v>Low</v>
      </c>
      <c r="F62" s="324"/>
      <c r="G62" s="325"/>
      <c r="H62" s="407"/>
      <c r="I62" s="323"/>
      <c r="J62" s="324"/>
      <c r="K62" s="324"/>
      <c r="L62" s="324"/>
      <c r="M62" s="324"/>
      <c r="N62" s="324"/>
      <c r="O62" s="325"/>
    </row>
    <row r="63" spans="2:15" x14ac:dyDescent="0.3">
      <c r="B63" s="323" t="s">
        <v>481</v>
      </c>
      <c r="C63" s="324"/>
      <c r="D63" s="324">
        <v>7</v>
      </c>
      <c r="E63" s="324" t="str">
        <f t="shared" si="1"/>
        <v>Low</v>
      </c>
      <c r="F63" s="324"/>
      <c r="G63" s="325"/>
      <c r="H63" s="407"/>
      <c r="I63" s="323"/>
      <c r="J63" s="324"/>
      <c r="K63" s="324"/>
      <c r="L63" s="324"/>
      <c r="M63" s="324"/>
      <c r="N63" s="324"/>
      <c r="O63" s="325"/>
    </row>
    <row r="64" spans="2:15" x14ac:dyDescent="0.3">
      <c r="B64" s="323" t="s">
        <v>482</v>
      </c>
      <c r="C64" s="324"/>
      <c r="D64" s="324">
        <v>76</v>
      </c>
      <c r="E64" s="324" t="str">
        <f t="shared" si="1"/>
        <v>Medium</v>
      </c>
      <c r="F64" s="324"/>
      <c r="G64" s="325"/>
      <c r="H64" s="407"/>
      <c r="I64" s="323"/>
      <c r="J64" s="324"/>
      <c r="K64" s="324"/>
      <c r="L64" s="324"/>
      <c r="M64" s="324"/>
      <c r="N64" s="324"/>
      <c r="O64" s="325"/>
    </row>
    <row r="65" spans="2:15" x14ac:dyDescent="0.3">
      <c r="B65" s="323" t="s">
        <v>483</v>
      </c>
      <c r="C65" s="324"/>
      <c r="D65" s="324">
        <v>5</v>
      </c>
      <c r="E65" s="324" t="str">
        <f t="shared" si="1"/>
        <v>Low</v>
      </c>
      <c r="F65" s="324"/>
      <c r="G65" s="325"/>
      <c r="H65" s="407"/>
      <c r="I65" s="323"/>
      <c r="J65" s="324"/>
      <c r="K65" s="324"/>
      <c r="L65" s="324"/>
      <c r="M65" s="324"/>
      <c r="N65" s="324"/>
      <c r="O65" s="325"/>
    </row>
    <row r="66" spans="2:15" x14ac:dyDescent="0.3">
      <c r="B66" s="323" t="s">
        <v>482</v>
      </c>
      <c r="C66" s="324"/>
      <c r="D66" s="324">
        <v>67</v>
      </c>
      <c r="E66" s="324" t="str">
        <f t="shared" si="1"/>
        <v>Medium</v>
      </c>
      <c r="F66" s="324"/>
      <c r="G66" s="325"/>
      <c r="H66" s="407"/>
      <c r="I66" s="323"/>
      <c r="J66" s="324"/>
      <c r="K66" s="324"/>
      <c r="L66" s="324"/>
      <c r="M66" s="324"/>
      <c r="N66" s="324"/>
      <c r="O66" s="325"/>
    </row>
    <row r="67" spans="2:15" x14ac:dyDescent="0.3">
      <c r="B67" s="323" t="s">
        <v>483</v>
      </c>
      <c r="C67" s="324"/>
      <c r="D67" s="324">
        <v>10</v>
      </c>
      <c r="E67" s="324" t="str">
        <f t="shared" si="1"/>
        <v>Low</v>
      </c>
      <c r="F67" s="324"/>
      <c r="G67" s="325"/>
      <c r="H67" s="407"/>
      <c r="I67" s="323"/>
      <c r="J67" s="324"/>
      <c r="K67" s="324"/>
      <c r="L67" s="324"/>
      <c r="M67" s="324"/>
      <c r="N67" s="324"/>
      <c r="O67" s="325"/>
    </row>
    <row r="68" spans="2:15" x14ac:dyDescent="0.3">
      <c r="B68" s="323" t="s">
        <v>481</v>
      </c>
      <c r="C68" s="324"/>
      <c r="D68" s="324">
        <v>3</v>
      </c>
      <c r="E68" s="324" t="str">
        <f t="shared" si="1"/>
        <v>Low</v>
      </c>
      <c r="F68" s="324"/>
      <c r="G68" s="325"/>
      <c r="H68" s="407"/>
      <c r="I68" s="323"/>
      <c r="J68" s="324"/>
      <c r="K68" s="324"/>
      <c r="L68" s="324"/>
      <c r="M68" s="324"/>
      <c r="N68" s="324"/>
      <c r="O68" s="325"/>
    </row>
    <row r="69" spans="2:15" x14ac:dyDescent="0.3">
      <c r="B69" s="323" t="s">
        <v>481</v>
      </c>
      <c r="C69" s="324"/>
      <c r="D69" s="324">
        <v>15</v>
      </c>
      <c r="E69" s="324" t="str">
        <f t="shared" si="1"/>
        <v>Low</v>
      </c>
      <c r="F69" s="324"/>
      <c r="G69" s="325"/>
      <c r="H69" s="407"/>
      <c r="I69" s="323"/>
      <c r="J69" s="324"/>
      <c r="K69" s="324"/>
      <c r="L69" s="324"/>
      <c r="M69" s="324"/>
      <c r="N69" s="324"/>
      <c r="O69" s="325"/>
    </row>
    <row r="70" spans="2:15" x14ac:dyDescent="0.3">
      <c r="B70" s="323" t="s">
        <v>481</v>
      </c>
      <c r="C70" s="324"/>
      <c r="D70" s="324">
        <v>25</v>
      </c>
      <c r="E70" s="324" t="str">
        <f t="shared" si="1"/>
        <v>Low</v>
      </c>
      <c r="F70" s="324"/>
      <c r="G70" s="325"/>
      <c r="H70" s="407"/>
      <c r="I70" s="323"/>
      <c r="J70" s="324"/>
      <c r="K70" s="324"/>
      <c r="L70" s="324"/>
      <c r="M70" s="324"/>
      <c r="N70" s="324"/>
      <c r="O70" s="325"/>
    </row>
    <row r="71" spans="2:15" x14ac:dyDescent="0.3">
      <c r="B71" s="323" t="s">
        <v>483</v>
      </c>
      <c r="C71" s="324"/>
      <c r="D71" s="324">
        <v>10</v>
      </c>
      <c r="E71" s="324" t="str">
        <f t="shared" si="1"/>
        <v>Low</v>
      </c>
      <c r="F71" s="324"/>
      <c r="G71" s="325"/>
      <c r="H71" s="407"/>
      <c r="I71" s="323"/>
      <c r="J71" s="324"/>
      <c r="K71" s="324"/>
      <c r="L71" s="324"/>
      <c r="M71" s="324"/>
      <c r="N71" s="324"/>
      <c r="O71" s="325"/>
    </row>
    <row r="72" spans="2:15" x14ac:dyDescent="0.3">
      <c r="B72" s="323" t="s">
        <v>483</v>
      </c>
      <c r="C72" s="324"/>
      <c r="D72" s="324">
        <v>32</v>
      </c>
      <c r="E72" s="324" t="str">
        <f t="shared" si="1"/>
        <v>Low</v>
      </c>
      <c r="F72" s="324"/>
      <c r="G72" s="325"/>
      <c r="H72" s="407"/>
      <c r="I72" s="323"/>
      <c r="J72" s="324"/>
      <c r="K72" s="324"/>
      <c r="L72" s="324"/>
      <c r="M72" s="324"/>
      <c r="N72" s="324"/>
      <c r="O72" s="325"/>
    </row>
    <row r="73" spans="2:15" x14ac:dyDescent="0.3">
      <c r="B73" s="323" t="s">
        <v>481</v>
      </c>
      <c r="C73" s="324"/>
      <c r="D73" s="324">
        <v>14</v>
      </c>
      <c r="E73" s="324" t="str">
        <f t="shared" si="1"/>
        <v>Low</v>
      </c>
      <c r="F73" s="324"/>
      <c r="G73" s="325"/>
      <c r="H73" s="407"/>
      <c r="I73" s="323"/>
      <c r="J73" s="324"/>
      <c r="K73" s="324"/>
      <c r="L73" s="324"/>
      <c r="M73" s="324"/>
      <c r="N73" s="324"/>
      <c r="O73" s="325"/>
    </row>
    <row r="74" spans="2:15" x14ac:dyDescent="0.3">
      <c r="B74" s="323" t="s">
        <v>483</v>
      </c>
      <c r="C74" s="324"/>
      <c r="D74" s="324">
        <v>1</v>
      </c>
      <c r="E74" s="324" t="str">
        <f t="shared" si="1"/>
        <v>Low</v>
      </c>
      <c r="F74" s="324"/>
      <c r="G74" s="325"/>
      <c r="H74" s="407"/>
      <c r="I74" s="323"/>
      <c r="J74" s="324"/>
      <c r="K74" s="324"/>
      <c r="L74" s="324"/>
      <c r="M74" s="324"/>
      <c r="N74" s="324"/>
      <c r="O74" s="325"/>
    </row>
    <row r="75" spans="2:15" x14ac:dyDescent="0.3">
      <c r="B75" s="323" t="s">
        <v>481</v>
      </c>
      <c r="C75" s="324"/>
      <c r="D75" s="324">
        <v>6</v>
      </c>
      <c r="E75" s="324" t="str">
        <f t="shared" si="1"/>
        <v>Low</v>
      </c>
      <c r="F75" s="324"/>
      <c r="G75" s="325"/>
      <c r="H75" s="407"/>
      <c r="I75" s="323"/>
      <c r="J75" s="324"/>
      <c r="K75" s="324"/>
      <c r="L75" s="324"/>
      <c r="M75" s="324"/>
      <c r="N75" s="324"/>
      <c r="O75" s="325"/>
    </row>
    <row r="76" spans="2:15" x14ac:dyDescent="0.3">
      <c r="B76" s="323" t="s">
        <v>483</v>
      </c>
      <c r="C76" s="324"/>
      <c r="D76" s="324">
        <v>57</v>
      </c>
      <c r="E76" s="324" t="str">
        <f t="shared" si="1"/>
        <v>Medium</v>
      </c>
      <c r="F76" s="324"/>
      <c r="G76" s="325"/>
      <c r="H76" s="407"/>
      <c r="I76" s="323"/>
      <c r="J76" s="324"/>
      <c r="K76" s="324"/>
      <c r="L76" s="324"/>
      <c r="M76" s="324"/>
      <c r="N76" s="324"/>
      <c r="O76" s="325"/>
    </row>
    <row r="77" spans="2:15" x14ac:dyDescent="0.3">
      <c r="B77" s="323" t="s">
        <v>483</v>
      </c>
      <c r="C77" s="324"/>
      <c r="D77" s="324">
        <v>65</v>
      </c>
      <c r="E77" s="324" t="str">
        <f t="shared" si="1"/>
        <v>Medium</v>
      </c>
      <c r="F77" s="324"/>
      <c r="G77" s="325"/>
      <c r="H77" s="407"/>
      <c r="I77" s="323"/>
      <c r="J77" s="324"/>
      <c r="K77" s="324"/>
      <c r="L77" s="324"/>
      <c r="M77" s="324"/>
      <c r="N77" s="324"/>
      <c r="O77" s="325"/>
    </row>
    <row r="78" spans="2:15" x14ac:dyDescent="0.3">
      <c r="B78" s="323" t="s">
        <v>481</v>
      </c>
      <c r="C78" s="324"/>
      <c r="D78" s="324">
        <v>12</v>
      </c>
      <c r="E78" s="324" t="str">
        <f t="shared" si="1"/>
        <v>Low</v>
      </c>
      <c r="F78" s="324"/>
      <c r="G78" s="325"/>
      <c r="H78" s="407"/>
      <c r="I78" s="323"/>
      <c r="J78" s="324"/>
      <c r="K78" s="324"/>
      <c r="L78" s="324"/>
      <c r="M78" s="324"/>
      <c r="N78" s="324"/>
      <c r="O78" s="325"/>
    </row>
    <row r="79" spans="2:15" x14ac:dyDescent="0.3">
      <c r="B79" s="323" t="s">
        <v>483</v>
      </c>
      <c r="C79" s="324"/>
      <c r="D79" s="324">
        <v>57</v>
      </c>
      <c r="E79" s="324" t="str">
        <f t="shared" si="1"/>
        <v>Medium</v>
      </c>
      <c r="F79" s="324"/>
      <c r="G79" s="325"/>
      <c r="H79" s="407"/>
      <c r="I79" s="323"/>
      <c r="J79" s="324"/>
      <c r="K79" s="324"/>
      <c r="L79" s="324"/>
      <c r="M79" s="324"/>
      <c r="N79" s="324"/>
      <c r="O79" s="325"/>
    </row>
    <row r="80" spans="2:15" x14ac:dyDescent="0.3">
      <c r="B80" s="323" t="s">
        <v>482</v>
      </c>
      <c r="C80" s="324"/>
      <c r="D80" s="324">
        <v>95</v>
      </c>
      <c r="E80" s="324" t="str">
        <f t="shared" si="1"/>
        <v>High</v>
      </c>
      <c r="F80" s="324"/>
      <c r="G80" s="325"/>
      <c r="H80" s="407"/>
      <c r="I80" s="323"/>
      <c r="J80" s="324"/>
      <c r="K80" s="324"/>
      <c r="L80" s="324"/>
      <c r="M80" s="324"/>
      <c r="N80" s="324"/>
      <c r="O80" s="325"/>
    </row>
    <row r="81" spans="2:15" x14ac:dyDescent="0.3">
      <c r="B81" s="323" t="s">
        <v>482</v>
      </c>
      <c r="C81" s="324"/>
      <c r="D81" s="324">
        <v>90</v>
      </c>
      <c r="E81" s="324" t="str">
        <f t="shared" ref="E81:E112" si="2">IF(D81&gt;=$G$17,$F$17,IF(D81&gt;=$G$18,$F$18,$F$19))</f>
        <v>High</v>
      </c>
      <c r="F81" s="324"/>
      <c r="G81" s="325"/>
      <c r="H81" s="407"/>
      <c r="I81" s="323"/>
      <c r="J81" s="324"/>
      <c r="K81" s="324"/>
      <c r="L81" s="324"/>
      <c r="M81" s="324"/>
      <c r="N81" s="324"/>
      <c r="O81" s="325"/>
    </row>
    <row r="82" spans="2:15" x14ac:dyDescent="0.3">
      <c r="B82" s="323" t="s">
        <v>481</v>
      </c>
      <c r="C82" s="324"/>
      <c r="D82" s="324">
        <v>4</v>
      </c>
      <c r="E82" s="324" t="str">
        <f t="shared" si="2"/>
        <v>Low</v>
      </c>
      <c r="F82" s="324"/>
      <c r="G82" s="325"/>
      <c r="H82" s="407"/>
      <c r="I82" s="323"/>
      <c r="J82" s="324"/>
      <c r="K82" s="324"/>
      <c r="L82" s="324"/>
      <c r="M82" s="324"/>
      <c r="N82" s="324"/>
      <c r="O82" s="325"/>
    </row>
    <row r="83" spans="2:15" x14ac:dyDescent="0.3">
      <c r="B83" s="323" t="s">
        <v>481</v>
      </c>
      <c r="C83" s="324"/>
      <c r="D83" s="324">
        <v>8</v>
      </c>
      <c r="E83" s="324" t="str">
        <f t="shared" si="2"/>
        <v>Low</v>
      </c>
      <c r="F83" s="324"/>
      <c r="G83" s="325"/>
      <c r="H83" s="407"/>
      <c r="I83" s="323"/>
      <c r="J83" s="324"/>
      <c r="K83" s="324"/>
      <c r="L83" s="324"/>
      <c r="M83" s="324"/>
      <c r="N83" s="324"/>
      <c r="O83" s="325"/>
    </row>
    <row r="84" spans="2:15" x14ac:dyDescent="0.3">
      <c r="B84" s="323" t="s">
        <v>483</v>
      </c>
      <c r="C84" s="324"/>
      <c r="D84" s="324">
        <v>6</v>
      </c>
      <c r="E84" s="324" t="str">
        <f t="shared" si="2"/>
        <v>Low</v>
      </c>
      <c r="F84" s="324"/>
      <c r="G84" s="325"/>
      <c r="H84" s="407"/>
      <c r="I84" s="323"/>
      <c r="J84" s="324"/>
      <c r="K84" s="324"/>
      <c r="L84" s="324"/>
      <c r="M84" s="324"/>
      <c r="N84" s="324"/>
      <c r="O84" s="325"/>
    </row>
    <row r="85" spans="2:15" x14ac:dyDescent="0.3">
      <c r="B85" s="323" t="s">
        <v>482</v>
      </c>
      <c r="C85" s="324"/>
      <c r="D85" s="324">
        <v>61</v>
      </c>
      <c r="E85" s="324" t="str">
        <f t="shared" si="2"/>
        <v>Medium</v>
      </c>
      <c r="F85" s="324"/>
      <c r="G85" s="325"/>
      <c r="H85" s="407"/>
      <c r="I85" s="323"/>
      <c r="J85" s="324"/>
      <c r="K85" s="324"/>
      <c r="L85" s="324"/>
      <c r="M85" s="324"/>
      <c r="N85" s="324"/>
      <c r="O85" s="325"/>
    </row>
    <row r="86" spans="2:15" x14ac:dyDescent="0.3">
      <c r="B86" s="323" t="s">
        <v>483</v>
      </c>
      <c r="C86" s="324"/>
      <c r="D86" s="324">
        <v>18</v>
      </c>
      <c r="E86" s="324" t="str">
        <f t="shared" si="2"/>
        <v>Low</v>
      </c>
      <c r="F86" s="324"/>
      <c r="G86" s="325"/>
      <c r="H86" s="407"/>
      <c r="I86" s="323"/>
      <c r="J86" s="324"/>
      <c r="K86" s="324"/>
      <c r="L86" s="324"/>
      <c r="M86" s="324"/>
      <c r="N86" s="324"/>
      <c r="O86" s="325"/>
    </row>
    <row r="87" spans="2:15" x14ac:dyDescent="0.3">
      <c r="B87" s="323" t="s">
        <v>482</v>
      </c>
      <c r="C87" s="324"/>
      <c r="D87" s="324">
        <v>72</v>
      </c>
      <c r="E87" s="324" t="str">
        <f t="shared" si="2"/>
        <v>Medium</v>
      </c>
      <c r="F87" s="324"/>
      <c r="G87" s="325"/>
      <c r="H87" s="407"/>
      <c r="I87" s="323"/>
      <c r="J87" s="324"/>
      <c r="K87" s="324"/>
      <c r="L87" s="324"/>
      <c r="M87" s="324"/>
      <c r="N87" s="324"/>
      <c r="O87" s="325"/>
    </row>
    <row r="88" spans="2:15" x14ac:dyDescent="0.3">
      <c r="B88" s="323" t="s">
        <v>481</v>
      </c>
      <c r="C88" s="324"/>
      <c r="D88" s="324">
        <v>4</v>
      </c>
      <c r="E88" s="324" t="str">
        <f t="shared" si="2"/>
        <v>Low</v>
      </c>
      <c r="F88" s="324"/>
      <c r="G88" s="325"/>
      <c r="H88" s="407"/>
      <c r="I88" s="323"/>
      <c r="J88" s="324"/>
      <c r="K88" s="324"/>
      <c r="L88" s="324"/>
      <c r="M88" s="324"/>
      <c r="N88" s="324"/>
      <c r="O88" s="325"/>
    </row>
    <row r="89" spans="2:15" x14ac:dyDescent="0.3">
      <c r="B89" s="323" t="s">
        <v>482</v>
      </c>
      <c r="C89" s="324"/>
      <c r="D89" s="324">
        <v>90</v>
      </c>
      <c r="E89" s="324" t="str">
        <f t="shared" si="2"/>
        <v>High</v>
      </c>
      <c r="F89" s="324"/>
      <c r="G89" s="325"/>
      <c r="H89" s="407"/>
      <c r="I89" s="323"/>
      <c r="J89" s="324"/>
      <c r="K89" s="324"/>
      <c r="L89" s="324"/>
      <c r="M89" s="324"/>
      <c r="N89" s="324"/>
      <c r="O89" s="325"/>
    </row>
    <row r="90" spans="2:15" x14ac:dyDescent="0.3">
      <c r="B90" s="323" t="s">
        <v>482</v>
      </c>
      <c r="C90" s="324"/>
      <c r="D90" s="324">
        <v>85</v>
      </c>
      <c r="E90" s="324" t="str">
        <f t="shared" si="2"/>
        <v>Medium</v>
      </c>
      <c r="F90" s="324"/>
      <c r="G90" s="325"/>
      <c r="H90" s="407"/>
      <c r="I90" s="323"/>
      <c r="J90" s="324"/>
      <c r="K90" s="324"/>
      <c r="L90" s="324"/>
      <c r="M90" s="324"/>
      <c r="N90" s="324"/>
      <c r="O90" s="325"/>
    </row>
    <row r="91" spans="2:15" x14ac:dyDescent="0.3">
      <c r="B91" s="323" t="s">
        <v>481</v>
      </c>
      <c r="C91" s="324"/>
      <c r="D91" s="324">
        <v>4</v>
      </c>
      <c r="E91" s="324" t="str">
        <f t="shared" si="2"/>
        <v>Low</v>
      </c>
      <c r="F91" s="324"/>
      <c r="G91" s="325"/>
      <c r="H91" s="407"/>
      <c r="I91" s="323"/>
      <c r="J91" s="324"/>
      <c r="K91" s="324"/>
      <c r="L91" s="324"/>
      <c r="M91" s="324"/>
      <c r="N91" s="324"/>
      <c r="O91" s="325"/>
    </row>
    <row r="92" spans="2:15" x14ac:dyDescent="0.3">
      <c r="B92" s="323" t="s">
        <v>481</v>
      </c>
      <c r="C92" s="324"/>
      <c r="D92" s="324">
        <v>32</v>
      </c>
      <c r="E92" s="324" t="str">
        <f t="shared" si="2"/>
        <v>Low</v>
      </c>
      <c r="F92" s="324"/>
      <c r="G92" s="325"/>
      <c r="H92" s="407"/>
      <c r="I92" s="323"/>
      <c r="J92" s="324"/>
      <c r="K92" s="324"/>
      <c r="L92" s="324"/>
      <c r="M92" s="324"/>
      <c r="N92" s="324"/>
      <c r="O92" s="325"/>
    </row>
    <row r="93" spans="2:15" x14ac:dyDescent="0.3">
      <c r="B93" s="323" t="s">
        <v>481</v>
      </c>
      <c r="C93" s="324"/>
      <c r="D93" s="324">
        <v>30</v>
      </c>
      <c r="E93" s="324" t="str">
        <f t="shared" si="2"/>
        <v>Low</v>
      </c>
      <c r="F93" s="324"/>
      <c r="G93" s="325"/>
      <c r="H93" s="407"/>
      <c r="I93" s="323"/>
      <c r="J93" s="324"/>
      <c r="K93" s="324"/>
      <c r="L93" s="324"/>
      <c r="M93" s="324"/>
      <c r="N93" s="324"/>
      <c r="O93" s="325"/>
    </row>
    <row r="94" spans="2:15" x14ac:dyDescent="0.3">
      <c r="B94" s="323" t="s">
        <v>483</v>
      </c>
      <c r="C94" s="324"/>
      <c r="D94" s="324">
        <v>32</v>
      </c>
      <c r="E94" s="324" t="str">
        <f t="shared" si="2"/>
        <v>Low</v>
      </c>
      <c r="F94" s="324"/>
      <c r="G94" s="325"/>
      <c r="H94" s="407"/>
      <c r="I94" s="323"/>
      <c r="J94" s="324"/>
      <c r="K94" s="324"/>
      <c r="L94" s="324"/>
      <c r="M94" s="324"/>
      <c r="N94" s="324"/>
      <c r="O94" s="325"/>
    </row>
    <row r="95" spans="2:15" x14ac:dyDescent="0.3">
      <c r="B95" s="323" t="s">
        <v>483</v>
      </c>
      <c r="C95" s="324"/>
      <c r="D95" s="324">
        <v>23</v>
      </c>
      <c r="E95" s="324" t="str">
        <f t="shared" si="2"/>
        <v>Low</v>
      </c>
      <c r="F95" s="324"/>
      <c r="G95" s="325"/>
      <c r="H95" s="407"/>
      <c r="I95" s="323"/>
      <c r="J95" s="324"/>
      <c r="K95" s="324"/>
      <c r="L95" s="324"/>
      <c r="M95" s="324"/>
      <c r="N95" s="324"/>
      <c r="O95" s="325"/>
    </row>
    <row r="96" spans="2:15" x14ac:dyDescent="0.3">
      <c r="B96" s="323" t="s">
        <v>481</v>
      </c>
      <c r="C96" s="324"/>
      <c r="D96" s="324">
        <v>24</v>
      </c>
      <c r="E96" s="324" t="str">
        <f t="shared" si="2"/>
        <v>Low</v>
      </c>
      <c r="F96" s="324"/>
      <c r="G96" s="325"/>
      <c r="H96" s="407"/>
      <c r="I96" s="323"/>
      <c r="J96" s="324"/>
      <c r="K96" s="324"/>
      <c r="L96" s="324"/>
      <c r="M96" s="324"/>
      <c r="N96" s="324"/>
      <c r="O96" s="325"/>
    </row>
    <row r="97" spans="2:15" x14ac:dyDescent="0.3">
      <c r="B97" s="323" t="s">
        <v>482</v>
      </c>
      <c r="C97" s="324"/>
      <c r="D97" s="324">
        <v>57</v>
      </c>
      <c r="E97" s="324" t="str">
        <f t="shared" si="2"/>
        <v>Medium</v>
      </c>
      <c r="F97" s="324"/>
      <c r="G97" s="325"/>
      <c r="H97" s="407"/>
      <c r="I97" s="323"/>
      <c r="J97" s="324"/>
      <c r="K97" s="324"/>
      <c r="L97" s="324"/>
      <c r="M97" s="324"/>
      <c r="N97" s="324"/>
      <c r="O97" s="325"/>
    </row>
    <row r="98" spans="2:15" x14ac:dyDescent="0.3">
      <c r="B98" s="323" t="s">
        <v>483</v>
      </c>
      <c r="C98" s="324"/>
      <c r="D98" s="324">
        <v>7</v>
      </c>
      <c r="E98" s="324" t="str">
        <f t="shared" si="2"/>
        <v>Low</v>
      </c>
      <c r="F98" s="324"/>
      <c r="G98" s="325"/>
      <c r="H98" s="407"/>
      <c r="I98" s="323"/>
      <c r="J98" s="324"/>
      <c r="K98" s="324"/>
      <c r="L98" s="324"/>
      <c r="M98" s="324"/>
      <c r="N98" s="324"/>
      <c r="O98" s="325"/>
    </row>
    <row r="99" spans="2:15" x14ac:dyDescent="0.3">
      <c r="B99" s="323" t="s">
        <v>483</v>
      </c>
      <c r="C99" s="324"/>
      <c r="D99" s="324">
        <v>21</v>
      </c>
      <c r="E99" s="324" t="str">
        <f t="shared" si="2"/>
        <v>Low</v>
      </c>
      <c r="F99" s="324"/>
      <c r="G99" s="325"/>
      <c r="H99" s="407"/>
      <c r="I99" s="323"/>
      <c r="J99" s="324"/>
      <c r="K99" s="324"/>
      <c r="L99" s="324"/>
      <c r="M99" s="324"/>
      <c r="N99" s="324"/>
      <c r="O99" s="325"/>
    </row>
    <row r="100" spans="2:15" x14ac:dyDescent="0.3">
      <c r="B100" s="323" t="s">
        <v>483</v>
      </c>
      <c r="C100" s="324"/>
      <c r="D100" s="324">
        <v>9</v>
      </c>
      <c r="E100" s="324" t="str">
        <f t="shared" si="2"/>
        <v>Low</v>
      </c>
      <c r="F100" s="324"/>
      <c r="G100" s="325"/>
      <c r="H100" s="407"/>
      <c r="I100" s="323"/>
      <c r="J100" s="324"/>
      <c r="K100" s="324"/>
      <c r="L100" s="324"/>
      <c r="M100" s="324"/>
      <c r="N100" s="324"/>
      <c r="O100" s="325"/>
    </row>
    <row r="101" spans="2:15" x14ac:dyDescent="0.3">
      <c r="B101" s="323" t="s">
        <v>481</v>
      </c>
      <c r="C101" s="324"/>
      <c r="D101" s="324">
        <v>7</v>
      </c>
      <c r="E101" s="324" t="str">
        <f t="shared" si="2"/>
        <v>Low</v>
      </c>
      <c r="F101" s="324"/>
      <c r="G101" s="325"/>
      <c r="H101" s="407"/>
      <c r="I101" s="323"/>
      <c r="J101" s="324"/>
      <c r="K101" s="324"/>
      <c r="L101" s="324"/>
      <c r="M101" s="324"/>
      <c r="N101" s="324"/>
      <c r="O101" s="325"/>
    </row>
    <row r="102" spans="2:15" x14ac:dyDescent="0.3">
      <c r="B102" s="323" t="s">
        <v>481</v>
      </c>
      <c r="C102" s="324"/>
      <c r="D102" s="324">
        <v>5</v>
      </c>
      <c r="E102" s="324" t="str">
        <f t="shared" si="2"/>
        <v>Low</v>
      </c>
      <c r="F102" s="324"/>
      <c r="G102" s="325"/>
      <c r="H102" s="407"/>
      <c r="I102" s="323"/>
      <c r="J102" s="324"/>
      <c r="K102" s="324"/>
      <c r="L102" s="324"/>
      <c r="M102" s="324"/>
      <c r="N102" s="324"/>
      <c r="O102" s="325"/>
    </row>
    <row r="103" spans="2:15" x14ac:dyDescent="0.3">
      <c r="B103" s="323" t="s">
        <v>483</v>
      </c>
      <c r="C103" s="324"/>
      <c r="D103" s="324">
        <v>81</v>
      </c>
      <c r="E103" s="324" t="str">
        <f t="shared" si="2"/>
        <v>Medium</v>
      </c>
      <c r="F103" s="324"/>
      <c r="G103" s="325"/>
      <c r="H103" s="407"/>
      <c r="I103" s="323"/>
      <c r="J103" s="324"/>
      <c r="K103" s="324"/>
      <c r="L103" s="324"/>
      <c r="M103" s="324"/>
      <c r="N103" s="324"/>
      <c r="O103" s="325"/>
    </row>
    <row r="104" spans="2:15" x14ac:dyDescent="0.3">
      <c r="B104" s="323" t="s">
        <v>482</v>
      </c>
      <c r="C104" s="324"/>
      <c r="D104" s="324">
        <v>74</v>
      </c>
      <c r="E104" s="324" t="str">
        <f t="shared" si="2"/>
        <v>Medium</v>
      </c>
      <c r="F104" s="324"/>
      <c r="G104" s="325"/>
      <c r="H104" s="407"/>
      <c r="I104" s="323"/>
      <c r="J104" s="324"/>
      <c r="K104" s="324"/>
      <c r="L104" s="324"/>
      <c r="M104" s="324"/>
      <c r="N104" s="324"/>
      <c r="O104" s="325"/>
    </row>
    <row r="105" spans="2:15" x14ac:dyDescent="0.3">
      <c r="B105" s="323" t="s">
        <v>483</v>
      </c>
      <c r="C105" s="324"/>
      <c r="D105" s="324">
        <v>12</v>
      </c>
      <c r="E105" s="324" t="str">
        <f t="shared" si="2"/>
        <v>Low</v>
      </c>
      <c r="F105" s="324"/>
      <c r="G105" s="325"/>
      <c r="H105" s="407"/>
      <c r="I105" s="323"/>
      <c r="J105" s="324"/>
      <c r="K105" s="324"/>
      <c r="L105" s="324"/>
      <c r="M105" s="324"/>
      <c r="N105" s="324"/>
      <c r="O105" s="325"/>
    </row>
    <row r="106" spans="2:15" x14ac:dyDescent="0.3">
      <c r="B106" s="323" t="s">
        <v>483</v>
      </c>
      <c r="C106" s="324"/>
      <c r="D106" s="324">
        <v>12</v>
      </c>
      <c r="E106" s="324" t="str">
        <f t="shared" si="2"/>
        <v>Low</v>
      </c>
      <c r="F106" s="324"/>
      <c r="G106" s="325"/>
      <c r="H106" s="407"/>
      <c r="I106" s="323"/>
      <c r="J106" s="324"/>
      <c r="K106" s="324"/>
      <c r="L106" s="324"/>
      <c r="M106" s="324"/>
      <c r="N106" s="324"/>
      <c r="O106" s="325"/>
    </row>
    <row r="107" spans="2:15" x14ac:dyDescent="0.3">
      <c r="B107" s="323" t="s">
        <v>481</v>
      </c>
      <c r="C107" s="324"/>
      <c r="D107" s="324">
        <v>23</v>
      </c>
      <c r="E107" s="324" t="str">
        <f t="shared" si="2"/>
        <v>Low</v>
      </c>
      <c r="F107" s="324"/>
      <c r="G107" s="325"/>
      <c r="H107" s="407"/>
      <c r="I107" s="323"/>
      <c r="J107" s="324"/>
      <c r="K107" s="324"/>
      <c r="L107" s="324"/>
      <c r="M107" s="324"/>
      <c r="N107" s="324"/>
      <c r="O107" s="325"/>
    </row>
    <row r="108" spans="2:15" x14ac:dyDescent="0.3">
      <c r="B108" s="323" t="s">
        <v>483</v>
      </c>
      <c r="C108" s="324"/>
      <c r="D108" s="324">
        <v>57</v>
      </c>
      <c r="E108" s="324" t="str">
        <f t="shared" si="2"/>
        <v>Medium</v>
      </c>
      <c r="F108" s="324"/>
      <c r="G108" s="325"/>
      <c r="H108" s="407"/>
      <c r="I108" s="323"/>
      <c r="J108" s="324"/>
      <c r="K108" s="324"/>
      <c r="L108" s="324"/>
      <c r="M108" s="324"/>
      <c r="N108" s="324"/>
      <c r="O108" s="325"/>
    </row>
    <row r="109" spans="2:15" x14ac:dyDescent="0.3">
      <c r="B109" s="323" t="s">
        <v>482</v>
      </c>
      <c r="C109" s="324"/>
      <c r="D109" s="324">
        <v>53</v>
      </c>
      <c r="E109" s="324" t="str">
        <f t="shared" si="2"/>
        <v>Medium</v>
      </c>
      <c r="F109" s="324"/>
      <c r="G109" s="325"/>
      <c r="H109" s="407"/>
      <c r="I109" s="323"/>
      <c r="J109" s="324"/>
      <c r="K109" s="324"/>
      <c r="L109" s="324"/>
      <c r="M109" s="324"/>
      <c r="N109" s="324"/>
      <c r="O109" s="325"/>
    </row>
    <row r="110" spans="2:15" x14ac:dyDescent="0.3">
      <c r="B110" s="323" t="s">
        <v>483</v>
      </c>
      <c r="C110" s="324"/>
      <c r="D110" s="324">
        <v>9</v>
      </c>
      <c r="E110" s="324" t="str">
        <f t="shared" si="2"/>
        <v>Low</v>
      </c>
      <c r="F110" s="324"/>
      <c r="G110" s="325"/>
      <c r="H110" s="407"/>
      <c r="I110" s="323"/>
      <c r="J110" s="324"/>
      <c r="K110" s="324"/>
      <c r="L110" s="324"/>
      <c r="M110" s="324"/>
      <c r="N110" s="324"/>
      <c r="O110" s="325"/>
    </row>
    <row r="111" spans="2:15" x14ac:dyDescent="0.3">
      <c r="B111" s="323" t="s">
        <v>481</v>
      </c>
      <c r="C111" s="324"/>
      <c r="D111" s="324">
        <v>11</v>
      </c>
      <c r="E111" s="324" t="str">
        <f t="shared" si="2"/>
        <v>Low</v>
      </c>
      <c r="F111" s="324"/>
      <c r="G111" s="325"/>
      <c r="H111" s="407"/>
      <c r="I111" s="323"/>
      <c r="J111" s="324"/>
      <c r="K111" s="324"/>
      <c r="L111" s="324"/>
      <c r="M111" s="324"/>
      <c r="N111" s="324"/>
      <c r="O111" s="325"/>
    </row>
    <row r="112" spans="2:15" x14ac:dyDescent="0.3">
      <c r="B112" s="323" t="s">
        <v>481</v>
      </c>
      <c r="C112" s="324"/>
      <c r="D112" s="324">
        <v>21</v>
      </c>
      <c r="E112" s="324" t="str">
        <f t="shared" si="2"/>
        <v>Low</v>
      </c>
      <c r="F112" s="324"/>
      <c r="G112" s="325"/>
      <c r="H112" s="407"/>
      <c r="I112" s="323"/>
      <c r="J112" s="324"/>
      <c r="K112" s="324"/>
      <c r="L112" s="324"/>
      <c r="M112" s="324"/>
      <c r="N112" s="324"/>
      <c r="O112" s="325"/>
    </row>
    <row r="113" spans="2:15" x14ac:dyDescent="0.3">
      <c r="B113" s="323" t="s">
        <v>483</v>
      </c>
      <c r="C113" s="324"/>
      <c r="D113" s="324">
        <v>14</v>
      </c>
      <c r="E113" s="324" t="str">
        <f t="shared" ref="E113:E116" si="3">IF(D113&gt;=$G$17,$F$17,IF(D113&gt;=$G$18,$F$18,$F$19))</f>
        <v>Low</v>
      </c>
      <c r="F113" s="324"/>
      <c r="G113" s="325"/>
      <c r="H113" s="407"/>
      <c r="I113" s="323"/>
      <c r="J113" s="324"/>
      <c r="K113" s="324"/>
      <c r="L113" s="324"/>
      <c r="M113" s="324"/>
      <c r="N113" s="324"/>
      <c r="O113" s="325"/>
    </row>
    <row r="114" spans="2:15" x14ac:dyDescent="0.3">
      <c r="B114" s="323" t="s">
        <v>483</v>
      </c>
      <c r="C114" s="324"/>
      <c r="D114" s="324">
        <v>10</v>
      </c>
      <c r="E114" s="324" t="str">
        <f t="shared" si="3"/>
        <v>Low</v>
      </c>
      <c r="F114" s="324"/>
      <c r="G114" s="325"/>
      <c r="H114" s="407"/>
      <c r="I114" s="323"/>
      <c r="J114" s="324"/>
      <c r="K114" s="324"/>
      <c r="L114" s="324"/>
      <c r="M114" s="324"/>
      <c r="N114" s="324"/>
      <c r="O114" s="325"/>
    </row>
    <row r="115" spans="2:15" x14ac:dyDescent="0.3">
      <c r="B115" s="323" t="s">
        <v>483</v>
      </c>
      <c r="C115" s="324"/>
      <c r="D115" s="324">
        <v>6</v>
      </c>
      <c r="E115" s="324" t="str">
        <f t="shared" si="3"/>
        <v>Low</v>
      </c>
      <c r="F115" s="324"/>
      <c r="G115" s="325"/>
      <c r="H115" s="407"/>
      <c r="I115" s="323"/>
      <c r="J115" s="324"/>
      <c r="K115" s="324"/>
      <c r="L115" s="324"/>
      <c r="M115" s="324"/>
      <c r="N115" s="324"/>
      <c r="O115" s="325"/>
    </row>
    <row r="116" spans="2:15" x14ac:dyDescent="0.3">
      <c r="B116" s="323" t="s">
        <v>481</v>
      </c>
      <c r="C116" s="324"/>
      <c r="D116" s="324">
        <v>28</v>
      </c>
      <c r="E116" s="324" t="str">
        <f t="shared" si="3"/>
        <v>Low</v>
      </c>
      <c r="F116" s="324"/>
      <c r="G116" s="325"/>
      <c r="H116" s="407"/>
      <c r="I116" s="323"/>
      <c r="J116" s="324"/>
      <c r="K116" s="324"/>
      <c r="L116" s="324"/>
      <c r="M116" s="324"/>
      <c r="N116" s="324"/>
      <c r="O116" s="325"/>
    </row>
    <row r="117" spans="2:15" x14ac:dyDescent="0.3">
      <c r="B117" s="341"/>
      <c r="C117" s="336"/>
      <c r="D117" s="336"/>
      <c r="E117" s="336"/>
      <c r="F117" s="336"/>
      <c r="G117" s="337"/>
      <c r="H117" s="412"/>
      <c r="I117" s="341"/>
      <c r="J117" s="336"/>
      <c r="K117" s="336"/>
      <c r="L117" s="336"/>
      <c r="M117" s="336"/>
      <c r="N117" s="336"/>
      <c r="O117" s="337"/>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P36"/>
  <sheetViews>
    <sheetView workbookViewId="0">
      <selection activeCell="N1" sqref="N1"/>
    </sheetView>
  </sheetViews>
  <sheetFormatPr defaultRowHeight="14.4" x14ac:dyDescent="0.3"/>
  <cols>
    <col min="1" max="2" width="8.88671875" style="313"/>
    <col min="3" max="3" width="13.44140625" style="313" customWidth="1"/>
    <col min="4" max="13" width="8.88671875" style="313"/>
    <col min="14" max="14" width="10.109375" style="313" customWidth="1"/>
    <col min="15" max="15" width="8.88671875" style="313"/>
    <col min="16" max="16" width="12.77734375" style="313" customWidth="1"/>
    <col min="17" max="16384" width="8.88671875" style="313"/>
  </cols>
  <sheetData>
    <row r="1" spans="2:16" x14ac:dyDescent="0.3">
      <c r="N1" s="493" t="str">
        <f>HYPERLINK("#'Navigation'!A1","Navigation")</f>
        <v>Navigation</v>
      </c>
    </row>
    <row r="2" spans="2:16" x14ac:dyDescent="0.3">
      <c r="B2" s="14" t="s">
        <v>491</v>
      </c>
      <c r="N2" s="502"/>
      <c r="O2" s="367"/>
      <c r="P2" s="367"/>
    </row>
    <row r="4" spans="2:16" x14ac:dyDescent="0.3">
      <c r="B4" s="413" t="s">
        <v>643</v>
      </c>
      <c r="C4" s="316"/>
      <c r="D4" s="316"/>
      <c r="E4" s="316"/>
      <c r="F4" s="316"/>
      <c r="G4" s="316"/>
      <c r="H4" s="316"/>
      <c r="I4" s="316"/>
      <c r="J4" s="316"/>
      <c r="K4" s="316"/>
      <c r="L4" s="316"/>
      <c r="M4" s="316"/>
      <c r="N4" s="316"/>
      <c r="O4" s="317"/>
    </row>
    <row r="5" spans="2:16" x14ac:dyDescent="0.3">
      <c r="B5" s="320" t="s">
        <v>644</v>
      </c>
      <c r="C5" s="315"/>
      <c r="D5" s="315"/>
      <c r="E5" s="315"/>
      <c r="F5" s="315"/>
      <c r="G5" s="315"/>
      <c r="H5" s="315"/>
      <c r="I5" s="315"/>
      <c r="J5" s="315"/>
      <c r="K5" s="315"/>
      <c r="L5" s="315"/>
      <c r="M5" s="315"/>
      <c r="N5" s="315"/>
      <c r="O5" s="319"/>
    </row>
    <row r="6" spans="2:16" x14ac:dyDescent="0.3">
      <c r="B6" s="318"/>
      <c r="C6" s="315"/>
      <c r="D6" s="315"/>
      <c r="E6" s="315"/>
      <c r="F6" s="315"/>
      <c r="G6" s="315"/>
      <c r="H6" s="315"/>
      <c r="I6" s="315"/>
      <c r="J6" s="315"/>
      <c r="K6" s="315"/>
      <c r="L6" s="315"/>
      <c r="M6" s="315"/>
      <c r="N6" s="315"/>
      <c r="O6" s="319"/>
    </row>
    <row r="7" spans="2:16" x14ac:dyDescent="0.3">
      <c r="B7" s="320" t="s">
        <v>639</v>
      </c>
      <c r="C7" s="315"/>
      <c r="D7" s="315"/>
      <c r="E7" s="315"/>
      <c r="F7" s="315"/>
      <c r="G7" s="315"/>
      <c r="H7" s="315"/>
      <c r="I7" s="315"/>
      <c r="J7" s="315"/>
      <c r="K7" s="315"/>
      <c r="L7" s="315"/>
      <c r="M7" s="315"/>
      <c r="N7" s="315"/>
      <c r="O7" s="319"/>
    </row>
    <row r="8" spans="2:16" x14ac:dyDescent="0.3">
      <c r="B8" s="376"/>
      <c r="C8" s="377"/>
      <c r="D8" s="377"/>
      <c r="E8" s="377"/>
      <c r="F8" s="377"/>
      <c r="G8" s="377"/>
      <c r="H8" s="377"/>
      <c r="I8" s="377"/>
      <c r="J8" s="377"/>
      <c r="K8" s="377"/>
      <c r="L8" s="377"/>
      <c r="M8" s="377"/>
      <c r="N8" s="377"/>
      <c r="O8" s="378"/>
    </row>
    <row r="10" spans="2:16" x14ac:dyDescent="0.3">
      <c r="B10" s="413" t="s">
        <v>640</v>
      </c>
      <c r="C10" s="316"/>
      <c r="D10" s="316"/>
      <c r="E10" s="316"/>
      <c r="F10" s="316"/>
      <c r="G10" s="316"/>
      <c r="H10" s="316"/>
      <c r="I10" s="316"/>
      <c r="J10" s="316"/>
      <c r="K10" s="316"/>
      <c r="L10" s="316"/>
      <c r="M10" s="316"/>
      <c r="N10" s="316"/>
      <c r="O10" s="317"/>
    </row>
    <row r="11" spans="2:16" x14ac:dyDescent="0.3">
      <c r="B11" s="320"/>
      <c r="C11" s="315"/>
      <c r="D11" s="315"/>
      <c r="E11" s="315"/>
      <c r="F11" s="315"/>
      <c r="G11" s="315"/>
      <c r="H11" s="315"/>
      <c r="I11" s="315"/>
      <c r="J11" s="315"/>
      <c r="K11" s="315"/>
      <c r="L11" s="315"/>
      <c r="M11" s="315"/>
      <c r="N11" s="315"/>
      <c r="O11" s="319"/>
    </row>
    <row r="12" spans="2:16" x14ac:dyDescent="0.3">
      <c r="B12" s="318"/>
      <c r="C12" s="415"/>
      <c r="D12" s="415">
        <v>2020</v>
      </c>
      <c r="E12" s="415">
        <v>2019</v>
      </c>
      <c r="F12" s="415">
        <v>2018</v>
      </c>
      <c r="G12" s="415">
        <v>2017</v>
      </c>
      <c r="H12" s="415">
        <v>2016</v>
      </c>
      <c r="I12" s="315"/>
      <c r="J12" s="315"/>
      <c r="K12" s="315"/>
      <c r="L12" s="315"/>
      <c r="M12" s="315"/>
      <c r="N12" s="315"/>
      <c r="O12" s="319"/>
    </row>
    <row r="13" spans="2:16" x14ac:dyDescent="0.3">
      <c r="B13" s="318"/>
      <c r="C13" s="416" t="s">
        <v>492</v>
      </c>
      <c r="D13" s="417"/>
      <c r="E13" s="417"/>
      <c r="F13" s="417"/>
      <c r="G13" s="417"/>
      <c r="H13" s="417"/>
      <c r="I13" s="315"/>
      <c r="J13" s="315"/>
      <c r="K13" s="315"/>
      <c r="L13" s="315"/>
      <c r="M13" s="315"/>
      <c r="N13" s="315"/>
      <c r="O13" s="319"/>
    </row>
    <row r="14" spans="2:16" x14ac:dyDescent="0.3">
      <c r="B14" s="376"/>
      <c r="C14" s="377"/>
      <c r="D14" s="377"/>
      <c r="E14" s="377"/>
      <c r="F14" s="377"/>
      <c r="G14" s="377"/>
      <c r="H14" s="377"/>
      <c r="I14" s="377"/>
      <c r="J14" s="377"/>
      <c r="K14" s="377"/>
      <c r="L14" s="377"/>
      <c r="M14" s="377"/>
      <c r="N14" s="377"/>
      <c r="O14" s="378"/>
    </row>
    <row r="16" spans="2:16" x14ac:dyDescent="0.3">
      <c r="B16" s="201" t="s">
        <v>604</v>
      </c>
      <c r="C16" s="316"/>
      <c r="D16" s="316"/>
      <c r="E16" s="316"/>
      <c r="F16" s="316"/>
      <c r="G16" s="316"/>
      <c r="H16" s="316"/>
      <c r="I16" s="316"/>
      <c r="J16" s="316"/>
      <c r="K16" s="316"/>
      <c r="L16" s="316"/>
      <c r="M16" s="316"/>
      <c r="N16" s="316"/>
      <c r="O16" s="317"/>
    </row>
    <row r="17" spans="2:15" x14ac:dyDescent="0.3">
      <c r="B17" s="318"/>
      <c r="C17" s="315"/>
      <c r="D17" s="315"/>
      <c r="E17" s="315"/>
      <c r="F17" s="315"/>
      <c r="G17" s="315"/>
      <c r="H17" s="315"/>
      <c r="I17" s="315"/>
      <c r="J17" s="315"/>
      <c r="K17" s="315"/>
      <c r="L17" s="315"/>
      <c r="M17" s="315"/>
      <c r="N17" s="315"/>
      <c r="O17" s="319"/>
    </row>
    <row r="18" spans="2:15" x14ac:dyDescent="0.3">
      <c r="B18" s="318"/>
      <c r="C18" s="315"/>
      <c r="D18" s="315"/>
      <c r="E18" s="315"/>
      <c r="F18" s="315"/>
      <c r="G18" s="315"/>
      <c r="H18" s="315"/>
      <c r="I18" s="315"/>
      <c r="J18" s="315"/>
      <c r="K18" s="315"/>
      <c r="L18" s="315"/>
      <c r="M18" s="315"/>
      <c r="N18" s="315"/>
      <c r="O18" s="319"/>
    </row>
    <row r="19" spans="2:15" x14ac:dyDescent="0.3">
      <c r="B19" s="318"/>
      <c r="C19" s="315"/>
      <c r="D19" s="315"/>
      <c r="E19" s="315"/>
      <c r="F19" s="315"/>
      <c r="G19" s="315"/>
      <c r="H19" s="315"/>
      <c r="I19" s="315"/>
      <c r="J19" s="315"/>
      <c r="K19" s="315"/>
      <c r="L19" s="315"/>
      <c r="M19" s="315"/>
      <c r="N19" s="315"/>
      <c r="O19" s="319"/>
    </row>
    <row r="20" spans="2:15" x14ac:dyDescent="0.3">
      <c r="B20" s="318"/>
      <c r="C20" s="315"/>
      <c r="D20" s="315"/>
      <c r="E20" s="315"/>
      <c r="F20" s="315"/>
      <c r="G20" s="315"/>
      <c r="H20" s="315"/>
      <c r="I20" s="315"/>
      <c r="J20" s="315"/>
      <c r="K20" s="315"/>
      <c r="L20" s="315"/>
      <c r="M20" s="315"/>
      <c r="N20" s="315"/>
      <c r="O20" s="319"/>
    </row>
    <row r="21" spans="2:15" x14ac:dyDescent="0.3">
      <c r="B21" s="318"/>
      <c r="C21" s="315"/>
      <c r="D21" s="315"/>
      <c r="E21" s="315"/>
      <c r="F21" s="315"/>
      <c r="G21" s="315"/>
      <c r="H21" s="315"/>
      <c r="I21" s="315"/>
      <c r="J21" s="315"/>
      <c r="K21" s="315"/>
      <c r="L21" s="315"/>
      <c r="M21" s="315"/>
      <c r="N21" s="315"/>
      <c r="O21" s="319"/>
    </row>
    <row r="22" spans="2:15" x14ac:dyDescent="0.3">
      <c r="B22" s="318"/>
      <c r="C22" s="315"/>
      <c r="D22" s="315"/>
      <c r="E22" s="315"/>
      <c r="F22" s="315"/>
      <c r="G22" s="315"/>
      <c r="H22" s="315"/>
      <c r="I22" s="315"/>
      <c r="J22" s="315"/>
      <c r="K22" s="315"/>
      <c r="L22" s="315"/>
      <c r="M22" s="315"/>
      <c r="N22" s="315"/>
      <c r="O22" s="319"/>
    </row>
    <row r="23" spans="2:15" x14ac:dyDescent="0.3">
      <c r="B23" s="318"/>
      <c r="C23" s="315"/>
      <c r="D23" s="315"/>
      <c r="E23" s="315"/>
      <c r="F23" s="315"/>
      <c r="G23" s="315"/>
      <c r="H23" s="315"/>
      <c r="I23" s="315"/>
      <c r="J23" s="315"/>
      <c r="K23" s="315"/>
      <c r="L23" s="315"/>
      <c r="M23" s="315"/>
      <c r="N23" s="315"/>
      <c r="O23" s="319"/>
    </row>
    <row r="24" spans="2:15" x14ac:dyDescent="0.3">
      <c r="B24" s="318"/>
      <c r="C24" s="315"/>
      <c r="D24" s="315"/>
      <c r="E24" s="315"/>
      <c r="F24" s="315"/>
      <c r="G24" s="315"/>
      <c r="H24" s="315"/>
      <c r="I24" s="315"/>
      <c r="J24" s="315"/>
      <c r="K24" s="315"/>
      <c r="L24" s="315"/>
      <c r="M24" s="315"/>
      <c r="N24" s="315"/>
      <c r="O24" s="319"/>
    </row>
    <row r="25" spans="2:15" x14ac:dyDescent="0.3">
      <c r="B25" s="318"/>
      <c r="C25" s="315"/>
      <c r="D25" s="315"/>
      <c r="E25" s="315"/>
      <c r="F25" s="315"/>
      <c r="G25" s="315"/>
      <c r="H25" s="315"/>
      <c r="I25" s="315"/>
      <c r="J25" s="315"/>
      <c r="K25" s="315"/>
      <c r="L25" s="315"/>
      <c r="M25" s="315"/>
      <c r="N25" s="315"/>
      <c r="O25" s="319"/>
    </row>
    <row r="26" spans="2:15" x14ac:dyDescent="0.3">
      <c r="B26" s="318"/>
      <c r="C26" s="315"/>
      <c r="D26" s="315"/>
      <c r="E26" s="315"/>
      <c r="F26" s="315"/>
      <c r="G26" s="315"/>
      <c r="H26" s="315"/>
      <c r="I26" s="315"/>
      <c r="J26" s="315"/>
      <c r="K26" s="315"/>
      <c r="L26" s="315"/>
      <c r="M26" s="315"/>
      <c r="N26" s="315"/>
      <c r="O26" s="319"/>
    </row>
    <row r="27" spans="2:15" x14ac:dyDescent="0.3">
      <c r="B27" s="318"/>
      <c r="C27" s="315"/>
      <c r="D27" s="315"/>
      <c r="E27" s="315"/>
      <c r="F27" s="315"/>
      <c r="G27" s="315"/>
      <c r="H27" s="315"/>
      <c r="I27" s="315"/>
      <c r="J27" s="315"/>
      <c r="K27" s="315"/>
      <c r="L27" s="315"/>
      <c r="M27" s="315"/>
      <c r="N27" s="315"/>
      <c r="O27" s="319"/>
    </row>
    <row r="28" spans="2:15" x14ac:dyDescent="0.3">
      <c r="B28" s="318"/>
      <c r="C28" s="315"/>
      <c r="D28" s="315"/>
      <c r="E28" s="315"/>
      <c r="F28" s="315"/>
      <c r="G28" s="315"/>
      <c r="H28" s="315"/>
      <c r="I28" s="315"/>
      <c r="J28" s="315"/>
      <c r="K28" s="315"/>
      <c r="L28" s="315"/>
      <c r="M28" s="315"/>
      <c r="N28" s="315"/>
      <c r="O28" s="319"/>
    </row>
    <row r="29" spans="2:15" x14ac:dyDescent="0.3">
      <c r="B29" s="318"/>
      <c r="C29" s="315"/>
      <c r="D29" s="315"/>
      <c r="E29" s="315"/>
      <c r="F29" s="315"/>
      <c r="G29" s="315"/>
      <c r="H29" s="315"/>
      <c r="I29" s="315"/>
      <c r="J29" s="315"/>
      <c r="K29" s="315"/>
      <c r="L29" s="315"/>
      <c r="M29" s="315"/>
      <c r="N29" s="315"/>
      <c r="O29" s="319"/>
    </row>
    <row r="30" spans="2:15" x14ac:dyDescent="0.3">
      <c r="B30" s="318"/>
      <c r="C30" s="315"/>
      <c r="D30" s="315"/>
      <c r="E30" s="315"/>
      <c r="F30" s="315"/>
      <c r="G30" s="315"/>
      <c r="H30" s="315"/>
      <c r="I30" s="315"/>
      <c r="J30" s="315"/>
      <c r="K30" s="315"/>
      <c r="L30" s="315"/>
      <c r="M30" s="315"/>
      <c r="N30" s="315"/>
      <c r="O30" s="319"/>
    </row>
    <row r="31" spans="2:15" x14ac:dyDescent="0.3">
      <c r="B31" s="318"/>
      <c r="C31" s="315"/>
      <c r="D31" s="315"/>
      <c r="E31" s="315"/>
      <c r="F31" s="315"/>
      <c r="G31" s="315"/>
      <c r="H31" s="315"/>
      <c r="I31" s="315"/>
      <c r="J31" s="315"/>
      <c r="K31" s="315"/>
      <c r="L31" s="315"/>
      <c r="M31" s="315"/>
      <c r="N31" s="315"/>
      <c r="O31" s="319"/>
    </row>
    <row r="32" spans="2:15" x14ac:dyDescent="0.3">
      <c r="B32" s="318"/>
      <c r="C32" s="315"/>
      <c r="D32" s="315"/>
      <c r="E32" s="315"/>
      <c r="F32" s="315"/>
      <c r="G32" s="315"/>
      <c r="H32" s="315"/>
      <c r="I32" s="315"/>
      <c r="J32" s="315"/>
      <c r="K32" s="315"/>
      <c r="L32" s="315"/>
      <c r="M32" s="315"/>
      <c r="N32" s="315"/>
      <c r="O32" s="319"/>
    </row>
    <row r="33" spans="2:15" x14ac:dyDescent="0.3">
      <c r="B33" s="318"/>
      <c r="C33" s="315"/>
      <c r="D33" s="315"/>
      <c r="E33" s="315"/>
      <c r="F33" s="315"/>
      <c r="G33" s="315"/>
      <c r="H33" s="315"/>
      <c r="I33" s="315"/>
      <c r="J33" s="315"/>
      <c r="K33" s="315"/>
      <c r="L33" s="315"/>
      <c r="M33" s="315"/>
      <c r="N33" s="315"/>
      <c r="O33" s="319"/>
    </row>
    <row r="34" spans="2:15" x14ac:dyDescent="0.3">
      <c r="B34" s="318"/>
      <c r="C34" s="315"/>
      <c r="D34" s="315"/>
      <c r="E34" s="315"/>
      <c r="F34" s="315"/>
      <c r="G34" s="315"/>
      <c r="H34" s="315"/>
      <c r="I34" s="315"/>
      <c r="J34" s="315"/>
      <c r="K34" s="315"/>
      <c r="L34" s="315"/>
      <c r="M34" s="315"/>
      <c r="N34" s="315"/>
      <c r="O34" s="319"/>
    </row>
    <row r="35" spans="2:15" x14ac:dyDescent="0.3">
      <c r="B35" s="318"/>
      <c r="C35" s="315"/>
      <c r="D35" s="315"/>
      <c r="E35" s="315"/>
      <c r="F35" s="315"/>
      <c r="G35" s="315"/>
      <c r="H35" s="315"/>
      <c r="I35" s="315"/>
      <c r="J35" s="315"/>
      <c r="K35" s="315"/>
      <c r="L35" s="315"/>
      <c r="M35" s="315"/>
      <c r="N35" s="315"/>
      <c r="O35" s="319"/>
    </row>
    <row r="36" spans="2:15" x14ac:dyDescent="0.3">
      <c r="B36" s="376"/>
      <c r="C36" s="377"/>
      <c r="D36" s="377"/>
      <c r="E36" s="377"/>
      <c r="F36" s="377"/>
      <c r="G36" s="377"/>
      <c r="H36" s="377"/>
      <c r="I36" s="377"/>
      <c r="J36" s="377"/>
      <c r="K36" s="377"/>
      <c r="L36" s="377"/>
      <c r="M36" s="377"/>
      <c r="N36" s="377"/>
      <c r="O36" s="378"/>
    </row>
  </sheetData>
  <pageMargins left="0.7" right="0.7" top="0.75" bottom="0.75" header="0.3" footer="0.3"/>
  <pageSetup orientation="portrait" horizontalDpi="0"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000"/>
  </sheetPr>
  <dimension ref="A1"/>
  <sheetViews>
    <sheetView workbookViewId="0"/>
  </sheetViews>
  <sheetFormatPr defaultColWidth="9.109375" defaultRowHeight="14.4" x14ac:dyDescent="0.3"/>
  <cols>
    <col min="1" max="16384" width="9.109375" style="61"/>
  </cols>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O51"/>
  <sheetViews>
    <sheetView zoomScaleNormal="100" workbookViewId="0">
      <selection activeCell="N1" sqref="N1"/>
    </sheetView>
  </sheetViews>
  <sheetFormatPr defaultColWidth="8.6640625" defaultRowHeight="14.4" x14ac:dyDescent="0.3"/>
  <cols>
    <col min="1" max="1" width="2.88671875" style="180" customWidth="1"/>
    <col min="2" max="2" width="32.5546875" style="180" customWidth="1"/>
    <col min="3" max="3" width="23.5546875" style="180" customWidth="1"/>
    <col min="4" max="4" width="25.88671875" style="180" customWidth="1"/>
    <col min="5" max="5" width="12.33203125" style="180" customWidth="1"/>
    <col min="6" max="6" width="9.5546875" style="180" customWidth="1"/>
    <col min="7" max="7" width="15.33203125" style="180" customWidth="1"/>
    <col min="8" max="13" width="8.6640625" style="180"/>
    <col min="14" max="14" width="9.77734375" style="180" customWidth="1"/>
    <col min="15" max="16384" width="8.6640625" style="180"/>
  </cols>
  <sheetData>
    <row r="1" spans="2:15" x14ac:dyDescent="0.3">
      <c r="N1" s="493" t="str">
        <f>HYPERLINK("#'Navigation'!A1","Navigation")</f>
        <v>Navigation</v>
      </c>
    </row>
    <row r="2" spans="2:15" x14ac:dyDescent="0.3">
      <c r="B2" s="14" t="s">
        <v>410</v>
      </c>
    </row>
    <row r="3" spans="2:15" x14ac:dyDescent="0.3">
      <c r="B3" s="14"/>
    </row>
    <row r="4" spans="2:15" x14ac:dyDescent="0.3">
      <c r="B4" s="387" t="s">
        <v>490</v>
      </c>
      <c r="C4" s="202"/>
      <c r="D4" s="202"/>
      <c r="E4" s="202"/>
      <c r="F4" s="202"/>
      <c r="G4" s="202"/>
      <c r="H4" s="202"/>
      <c r="I4" s="202"/>
      <c r="J4" s="202"/>
      <c r="K4" s="202"/>
      <c r="L4" s="202"/>
      <c r="M4" s="202"/>
      <c r="N4" s="202"/>
      <c r="O4" s="203"/>
    </row>
    <row r="5" spans="2:15" x14ac:dyDescent="0.3">
      <c r="B5" s="388" t="s">
        <v>576</v>
      </c>
      <c r="C5" s="195"/>
      <c r="D5" s="195"/>
      <c r="E5" s="195"/>
      <c r="F5" s="195"/>
      <c r="G5" s="195"/>
      <c r="H5" s="195"/>
      <c r="I5" s="195"/>
      <c r="J5" s="195"/>
      <c r="K5" s="195"/>
      <c r="L5" s="195"/>
      <c r="M5" s="195"/>
      <c r="N5" s="195"/>
      <c r="O5" s="196"/>
    </row>
    <row r="6" spans="2:15" x14ac:dyDescent="0.3">
      <c r="B6" s="388"/>
      <c r="C6" s="195"/>
      <c r="D6" s="195"/>
      <c r="E6" s="195"/>
      <c r="F6" s="195"/>
      <c r="G6" s="195"/>
      <c r="H6" s="195"/>
      <c r="I6" s="195"/>
      <c r="J6" s="195"/>
      <c r="K6" s="195"/>
      <c r="L6" s="195"/>
      <c r="M6" s="195"/>
      <c r="N6" s="195"/>
      <c r="O6" s="196"/>
    </row>
    <row r="7" spans="2:15" x14ac:dyDescent="0.3">
      <c r="B7" s="389"/>
      <c r="C7" s="390" t="s">
        <v>387</v>
      </c>
      <c r="D7" s="390" t="s">
        <v>388</v>
      </c>
      <c r="E7" s="194"/>
      <c r="F7" s="195"/>
      <c r="G7" s="195"/>
      <c r="H7" s="195"/>
      <c r="I7" s="195"/>
      <c r="J7" s="195"/>
      <c r="K7" s="195"/>
      <c r="L7" s="195"/>
      <c r="M7" s="195"/>
      <c r="N7" s="195"/>
      <c r="O7" s="196"/>
    </row>
    <row r="8" spans="2:15" x14ac:dyDescent="0.3">
      <c r="B8" s="389" t="s">
        <v>389</v>
      </c>
      <c r="C8" s="514" t="s">
        <v>390</v>
      </c>
      <c r="D8" s="514"/>
      <c r="E8" s="194"/>
      <c r="F8" s="195"/>
      <c r="G8" s="391"/>
      <c r="H8" s="391"/>
      <c r="I8" s="195"/>
      <c r="J8" s="195"/>
      <c r="K8" s="195"/>
      <c r="L8" s="195"/>
      <c r="M8" s="195"/>
      <c r="N8" s="195"/>
      <c r="O8" s="196"/>
    </row>
    <row r="9" spans="2:15" x14ac:dyDescent="0.3">
      <c r="B9" s="389" t="s">
        <v>391</v>
      </c>
      <c r="C9" s="392">
        <v>0.5</v>
      </c>
      <c r="D9" s="393">
        <v>0.3</v>
      </c>
      <c r="E9" s="195"/>
      <c r="F9" s="195"/>
      <c r="G9" s="195"/>
      <c r="H9" s="195"/>
      <c r="I9" s="195"/>
      <c r="J9" s="195"/>
      <c r="K9" s="195"/>
      <c r="L9" s="195"/>
      <c r="M9" s="195"/>
      <c r="N9" s="195"/>
      <c r="O9" s="196"/>
    </row>
    <row r="10" spans="2:15" x14ac:dyDescent="0.3">
      <c r="B10" s="389" t="s">
        <v>392</v>
      </c>
      <c r="C10" s="393">
        <v>0.2</v>
      </c>
      <c r="D10" s="393">
        <v>0.1</v>
      </c>
      <c r="E10" s="195"/>
      <c r="F10" s="195"/>
      <c r="G10" s="195"/>
      <c r="H10" s="195"/>
      <c r="I10" s="195"/>
      <c r="J10" s="195"/>
      <c r="K10" s="195"/>
      <c r="L10" s="195"/>
      <c r="M10" s="195"/>
      <c r="N10" s="195"/>
      <c r="O10" s="196"/>
    </row>
    <row r="11" spans="2:15" x14ac:dyDescent="0.3">
      <c r="B11" s="389" t="s">
        <v>393</v>
      </c>
      <c r="C11" s="389" t="s">
        <v>394</v>
      </c>
      <c r="D11" s="389" t="s">
        <v>395</v>
      </c>
      <c r="E11" s="195"/>
      <c r="F11" s="394"/>
      <c r="G11" s="195"/>
      <c r="H11" s="195"/>
      <c r="I11" s="195"/>
      <c r="J11" s="195"/>
      <c r="K11" s="195"/>
      <c r="L11" s="195"/>
      <c r="M11" s="195"/>
      <c r="N11" s="195"/>
      <c r="O11" s="196"/>
    </row>
    <row r="12" spans="2:15" x14ac:dyDescent="0.3">
      <c r="B12" s="389" t="s">
        <v>396</v>
      </c>
      <c r="C12" s="389" t="s">
        <v>397</v>
      </c>
      <c r="D12" s="389" t="s">
        <v>398</v>
      </c>
      <c r="E12" s="195"/>
      <c r="F12" s="394"/>
      <c r="G12" s="195"/>
      <c r="H12" s="195"/>
      <c r="I12" s="195"/>
      <c r="J12" s="195"/>
      <c r="K12" s="195"/>
      <c r="L12" s="195"/>
      <c r="M12" s="195"/>
      <c r="N12" s="195"/>
      <c r="O12" s="196"/>
    </row>
    <row r="13" spans="2:15" s="495" customFormat="1" x14ac:dyDescent="0.3">
      <c r="B13" s="494" t="s">
        <v>173</v>
      </c>
      <c r="C13" s="517" t="s">
        <v>578</v>
      </c>
      <c r="D13" s="518"/>
      <c r="E13" s="195"/>
      <c r="F13" s="394"/>
      <c r="G13" s="195"/>
      <c r="H13" s="195"/>
      <c r="I13" s="195"/>
      <c r="J13" s="195"/>
      <c r="K13" s="195"/>
      <c r="L13" s="195"/>
      <c r="M13" s="195"/>
      <c r="N13" s="195"/>
      <c r="O13" s="196"/>
    </row>
    <row r="14" spans="2:15" x14ac:dyDescent="0.3">
      <c r="B14" s="389" t="s">
        <v>399</v>
      </c>
      <c r="C14" s="393">
        <v>0.21</v>
      </c>
      <c r="D14" s="393">
        <v>0.34</v>
      </c>
      <c r="E14" s="195"/>
      <c r="F14" s="195"/>
      <c r="G14" s="195"/>
      <c r="H14" s="195"/>
      <c r="I14" s="195"/>
      <c r="J14" s="195"/>
      <c r="K14" s="195"/>
      <c r="L14" s="195"/>
      <c r="M14" s="195"/>
      <c r="N14" s="195"/>
      <c r="O14" s="196"/>
    </row>
    <row r="15" spans="2:15" x14ac:dyDescent="0.3">
      <c r="B15" s="395" t="s">
        <v>400</v>
      </c>
      <c r="C15" s="396"/>
      <c r="D15" s="396"/>
      <c r="E15" s="195"/>
      <c r="F15" s="195"/>
      <c r="G15" s="195"/>
      <c r="H15" s="195"/>
      <c r="I15" s="195"/>
      <c r="J15" s="195"/>
      <c r="K15" s="195"/>
      <c r="L15" s="195"/>
      <c r="M15" s="195"/>
      <c r="N15" s="195"/>
      <c r="O15" s="196"/>
    </row>
    <row r="16" spans="2:15" x14ac:dyDescent="0.3">
      <c r="B16" s="397"/>
      <c r="C16" s="396"/>
      <c r="D16" s="396"/>
      <c r="E16" s="195"/>
      <c r="F16" s="195"/>
      <c r="G16" s="195"/>
      <c r="H16" s="195"/>
      <c r="I16" s="195"/>
      <c r="J16" s="195"/>
      <c r="K16" s="195"/>
      <c r="L16" s="195"/>
      <c r="M16" s="195"/>
      <c r="N16" s="195"/>
      <c r="O16" s="196"/>
    </row>
    <row r="17" spans="2:15" ht="16.2" customHeight="1" x14ac:dyDescent="0.3">
      <c r="B17" s="395" t="s">
        <v>401</v>
      </c>
      <c r="C17" s="195"/>
      <c r="D17" s="195"/>
      <c r="E17" s="195"/>
      <c r="F17" s="195"/>
      <c r="G17" s="195"/>
      <c r="H17" s="195"/>
      <c r="I17" s="195"/>
      <c r="J17" s="195"/>
      <c r="K17" s="195"/>
      <c r="L17" s="195"/>
      <c r="M17" s="195"/>
      <c r="N17" s="195"/>
      <c r="O17" s="196"/>
    </row>
    <row r="18" spans="2:15" x14ac:dyDescent="0.3">
      <c r="B18" s="398" t="s">
        <v>402</v>
      </c>
      <c r="C18" s="398" t="s">
        <v>403</v>
      </c>
      <c r="D18" s="399" t="s">
        <v>404</v>
      </c>
      <c r="E18" s="195"/>
      <c r="F18" s="195"/>
      <c r="G18" s="195"/>
      <c r="H18" s="195"/>
      <c r="I18" s="195"/>
      <c r="J18" s="195"/>
      <c r="K18" s="195"/>
      <c r="L18" s="195"/>
      <c r="M18" s="195"/>
      <c r="N18" s="195"/>
      <c r="O18" s="196"/>
    </row>
    <row r="19" spans="2:15" x14ac:dyDescent="0.3">
      <c r="B19" s="400">
        <v>2.5000000000000001E-2</v>
      </c>
      <c r="C19" s="400">
        <v>7.4999999999999997E-2</v>
      </c>
      <c r="D19" s="389" t="s">
        <v>405</v>
      </c>
      <c r="E19" s="195"/>
      <c r="F19" s="195"/>
      <c r="G19" s="195"/>
      <c r="H19" s="195"/>
      <c r="I19" s="195"/>
      <c r="J19" s="195"/>
      <c r="K19" s="195"/>
      <c r="L19" s="195"/>
      <c r="M19" s="195"/>
      <c r="N19" s="195"/>
      <c r="O19" s="196"/>
    </row>
    <row r="20" spans="2:15" x14ac:dyDescent="0.3">
      <c r="B20" s="217"/>
      <c r="C20" s="213"/>
      <c r="D20" s="213"/>
      <c r="E20" s="213"/>
      <c r="F20" s="213"/>
      <c r="G20" s="213"/>
      <c r="H20" s="213"/>
      <c r="I20" s="213"/>
      <c r="J20" s="213"/>
      <c r="K20" s="213"/>
      <c r="L20" s="233"/>
      <c r="M20" s="233"/>
      <c r="N20" s="233"/>
      <c r="O20" s="234"/>
    </row>
    <row r="21" spans="2:15" x14ac:dyDescent="0.3">
      <c r="B21" s="194" t="s">
        <v>406</v>
      </c>
      <c r="C21" s="181"/>
      <c r="D21" s="181"/>
      <c r="E21" s="181"/>
      <c r="F21" s="181"/>
      <c r="G21" s="181"/>
      <c r="H21" s="181"/>
      <c r="I21" s="181"/>
      <c r="J21" s="181"/>
      <c r="K21" s="181"/>
      <c r="L21" s="236"/>
      <c r="M21" s="236"/>
      <c r="N21" s="236"/>
      <c r="O21" s="237"/>
    </row>
    <row r="22" spans="2:15" x14ac:dyDescent="0.3">
      <c r="B22" s="398" t="s">
        <v>339</v>
      </c>
      <c r="C22" s="390" t="s">
        <v>407</v>
      </c>
      <c r="D22" s="398" t="s">
        <v>342</v>
      </c>
      <c r="E22" s="390" t="s">
        <v>407</v>
      </c>
      <c r="F22" s="515" t="s">
        <v>408</v>
      </c>
      <c r="G22" s="516"/>
      <c r="H22" s="195"/>
      <c r="I22" s="195"/>
      <c r="J22" s="195"/>
      <c r="K22" s="195"/>
      <c r="L22" s="195"/>
      <c r="M22" s="195"/>
      <c r="N22" s="195"/>
      <c r="O22" s="196"/>
    </row>
    <row r="23" spans="2:15" x14ac:dyDescent="0.3">
      <c r="B23" s="401" t="s">
        <v>409</v>
      </c>
      <c r="C23" s="402">
        <v>100000</v>
      </c>
      <c r="D23" s="401" t="s">
        <v>322</v>
      </c>
      <c r="E23" s="402">
        <v>300000</v>
      </c>
      <c r="F23" s="389" t="s">
        <v>322</v>
      </c>
      <c r="G23" s="393">
        <v>0.05</v>
      </c>
      <c r="H23" s="195"/>
      <c r="I23" s="195"/>
      <c r="J23" s="233"/>
      <c r="K23" s="195"/>
      <c r="L23" s="195"/>
      <c r="M23" s="195"/>
      <c r="N23" s="195"/>
      <c r="O23" s="196"/>
    </row>
    <row r="24" spans="2:15" x14ac:dyDescent="0.3">
      <c r="B24" s="401" t="s">
        <v>154</v>
      </c>
      <c r="C24" s="402">
        <v>500000</v>
      </c>
      <c r="D24" s="401" t="s">
        <v>165</v>
      </c>
      <c r="E24" s="402">
        <v>300000</v>
      </c>
      <c r="F24" s="389" t="s">
        <v>165</v>
      </c>
      <c r="G24" s="403">
        <v>0.12</v>
      </c>
      <c r="H24" s="195"/>
      <c r="I24" s="195"/>
      <c r="J24" s="195"/>
      <c r="K24" s="195"/>
      <c r="L24" s="195"/>
      <c r="M24" s="195"/>
      <c r="N24" s="195"/>
      <c r="O24" s="196"/>
    </row>
    <row r="25" spans="2:15" x14ac:dyDescent="0.3">
      <c r="B25" s="194"/>
      <c r="C25" s="195"/>
      <c r="D25" s="195"/>
      <c r="E25" s="195"/>
      <c r="F25" s="195"/>
      <c r="G25" s="195"/>
      <c r="H25" s="195"/>
      <c r="I25" s="195"/>
      <c r="J25" s="195"/>
      <c r="K25" s="195"/>
      <c r="L25" s="195"/>
      <c r="M25" s="195"/>
      <c r="N25" s="195"/>
      <c r="O25" s="196"/>
    </row>
    <row r="26" spans="2:15" x14ac:dyDescent="0.3">
      <c r="B26" s="228" t="s">
        <v>584</v>
      </c>
      <c r="C26" s="182"/>
      <c r="D26" s="182"/>
      <c r="E26" s="182"/>
      <c r="F26" s="182"/>
      <c r="G26" s="182"/>
      <c r="H26" s="182"/>
      <c r="I26" s="182"/>
      <c r="J26" s="182"/>
      <c r="K26" s="182"/>
      <c r="L26" s="236"/>
      <c r="M26" s="236"/>
      <c r="N26" s="236"/>
      <c r="O26" s="237"/>
    </row>
    <row r="27" spans="2:15" x14ac:dyDescent="0.3">
      <c r="B27" s="405" t="s">
        <v>585</v>
      </c>
      <c r="C27" s="239"/>
      <c r="D27" s="239"/>
      <c r="E27" s="239"/>
      <c r="F27" s="239"/>
      <c r="G27" s="239"/>
      <c r="H27" s="239"/>
      <c r="I27" s="239"/>
      <c r="J27" s="239"/>
      <c r="K27" s="239"/>
      <c r="L27" s="240"/>
      <c r="M27" s="240"/>
      <c r="N27" s="240"/>
      <c r="O27" s="241"/>
    </row>
    <row r="28" spans="2:15" s="212" customFormat="1" x14ac:dyDescent="0.3"/>
    <row r="29" spans="2:15" x14ac:dyDescent="0.3">
      <c r="B29" s="207" t="s">
        <v>603</v>
      </c>
      <c r="C29" s="208"/>
      <c r="D29" s="208"/>
      <c r="E29" s="208"/>
      <c r="F29" s="189"/>
      <c r="G29" s="189"/>
      <c r="H29" s="189"/>
      <c r="I29" s="189"/>
      <c r="J29" s="189"/>
      <c r="K29" s="189"/>
      <c r="L29" s="189"/>
      <c r="M29" s="189"/>
      <c r="N29" s="189"/>
      <c r="O29" s="190"/>
    </row>
    <row r="30" spans="2:15" x14ac:dyDescent="0.3">
      <c r="B30" s="191" t="s">
        <v>415</v>
      </c>
      <c r="C30" s="192"/>
      <c r="D30" s="192"/>
      <c r="E30" s="192"/>
      <c r="F30" s="192"/>
      <c r="G30" s="192"/>
      <c r="H30" s="192"/>
      <c r="I30" s="192"/>
      <c r="J30" s="192"/>
      <c r="K30" s="192"/>
      <c r="L30" s="192"/>
      <c r="M30" s="192"/>
      <c r="N30" s="192"/>
      <c r="O30" s="193"/>
    </row>
    <row r="31" spans="2:15" x14ac:dyDescent="0.3">
      <c r="B31" s="206"/>
      <c r="C31" s="195"/>
      <c r="D31" s="195"/>
      <c r="E31" s="195"/>
      <c r="F31" s="195"/>
      <c r="G31" s="195"/>
      <c r="H31" s="195"/>
      <c r="I31" s="195"/>
      <c r="J31" s="195"/>
      <c r="K31" s="195"/>
      <c r="L31" s="195"/>
      <c r="M31" s="195"/>
      <c r="N31" s="195"/>
      <c r="O31" s="196"/>
    </row>
    <row r="32" spans="2:15" x14ac:dyDescent="0.3">
      <c r="B32" s="194"/>
      <c r="C32" s="195"/>
      <c r="D32" s="195"/>
      <c r="E32" s="195"/>
      <c r="F32" s="195"/>
      <c r="G32" s="195"/>
      <c r="H32" s="195"/>
      <c r="I32" s="195"/>
      <c r="J32" s="195"/>
      <c r="K32" s="195"/>
      <c r="L32" s="195"/>
      <c r="M32" s="195"/>
      <c r="N32" s="195"/>
      <c r="O32" s="196"/>
    </row>
    <row r="33" spans="2:15" x14ac:dyDescent="0.3">
      <c r="B33" s="194"/>
      <c r="C33" s="195"/>
      <c r="D33" s="195"/>
      <c r="E33" s="195"/>
      <c r="F33" s="195"/>
      <c r="G33" s="195"/>
      <c r="H33" s="195"/>
      <c r="I33" s="195"/>
      <c r="J33" s="195"/>
      <c r="K33" s="195"/>
      <c r="L33" s="195"/>
      <c r="M33" s="195"/>
      <c r="N33" s="195"/>
      <c r="O33" s="196"/>
    </row>
    <row r="34" spans="2:15" x14ac:dyDescent="0.3">
      <c r="B34" s="197"/>
      <c r="C34" s="198"/>
      <c r="D34" s="198"/>
      <c r="E34" s="198"/>
      <c r="F34" s="198"/>
      <c r="G34" s="198"/>
      <c r="H34" s="198"/>
      <c r="I34" s="198"/>
      <c r="J34" s="198"/>
      <c r="K34" s="198"/>
      <c r="L34" s="198"/>
      <c r="M34" s="198"/>
      <c r="N34" s="198"/>
      <c r="O34" s="199"/>
    </row>
    <row r="35" spans="2:15" x14ac:dyDescent="0.3">
      <c r="B35" s="200"/>
      <c r="C35" s="200"/>
      <c r="D35" s="200"/>
      <c r="E35" s="200"/>
      <c r="F35" s="200"/>
      <c r="G35" s="200"/>
      <c r="H35" s="200"/>
      <c r="I35" s="200"/>
      <c r="J35" s="200"/>
      <c r="K35" s="200"/>
      <c r="L35" s="200"/>
      <c r="M35" s="200"/>
      <c r="N35" s="200"/>
      <c r="O35" s="200"/>
    </row>
    <row r="36" spans="2:15" x14ac:dyDescent="0.3">
      <c r="B36" s="201" t="s">
        <v>604</v>
      </c>
      <c r="C36" s="202"/>
      <c r="D36" s="202"/>
      <c r="E36" s="202"/>
      <c r="F36" s="202"/>
      <c r="G36" s="202"/>
      <c r="H36" s="202"/>
      <c r="I36" s="202"/>
      <c r="J36" s="202"/>
      <c r="K36" s="202"/>
      <c r="L36" s="202"/>
      <c r="M36" s="202"/>
      <c r="N36" s="202"/>
      <c r="O36" s="203"/>
    </row>
    <row r="37" spans="2:15" x14ac:dyDescent="0.3">
      <c r="B37" s="194"/>
      <c r="C37" s="195"/>
      <c r="D37" s="195"/>
      <c r="E37" s="195"/>
      <c r="F37" s="195"/>
      <c r="G37" s="195"/>
      <c r="H37" s="195"/>
      <c r="I37" s="195"/>
      <c r="J37" s="195"/>
      <c r="K37" s="195"/>
      <c r="L37" s="195"/>
      <c r="M37" s="195"/>
      <c r="N37" s="195"/>
      <c r="O37" s="196"/>
    </row>
    <row r="38" spans="2:15" x14ac:dyDescent="0.3">
      <c r="B38" s="194"/>
      <c r="C38" s="195"/>
      <c r="D38" s="195"/>
      <c r="E38" s="195"/>
      <c r="F38" s="195"/>
      <c r="G38" s="195"/>
      <c r="H38" s="195"/>
      <c r="I38" s="195"/>
      <c r="J38" s="195"/>
      <c r="K38" s="195"/>
      <c r="L38" s="195"/>
      <c r="M38" s="195"/>
      <c r="N38" s="195"/>
      <c r="O38" s="196"/>
    </row>
    <row r="39" spans="2:15" x14ac:dyDescent="0.3">
      <c r="B39" s="194"/>
      <c r="C39" s="195"/>
      <c r="D39" s="195"/>
      <c r="E39" s="195"/>
      <c r="F39" s="195"/>
      <c r="G39" s="195"/>
      <c r="H39" s="195"/>
      <c r="I39" s="195"/>
      <c r="J39" s="195"/>
      <c r="K39" s="195"/>
      <c r="L39" s="195"/>
      <c r="M39" s="195"/>
      <c r="N39" s="195"/>
      <c r="O39" s="196"/>
    </row>
    <row r="40" spans="2:15" x14ac:dyDescent="0.3">
      <c r="B40" s="194"/>
      <c r="C40" s="195"/>
      <c r="D40" s="195"/>
      <c r="E40" s="195"/>
      <c r="F40" s="195"/>
      <c r="G40" s="195"/>
      <c r="H40" s="195"/>
      <c r="I40" s="195"/>
      <c r="J40" s="195"/>
      <c r="K40" s="195"/>
      <c r="L40" s="195"/>
      <c r="M40" s="195"/>
      <c r="N40" s="195"/>
      <c r="O40" s="196"/>
    </row>
    <row r="41" spans="2:15" x14ac:dyDescent="0.3">
      <c r="B41" s="194"/>
      <c r="C41" s="195"/>
      <c r="D41" s="195"/>
      <c r="E41" s="195"/>
      <c r="F41" s="195"/>
      <c r="G41" s="195"/>
      <c r="H41" s="195"/>
      <c r="I41" s="195"/>
      <c r="J41" s="195"/>
      <c r="K41" s="195"/>
      <c r="L41" s="195"/>
      <c r="M41" s="195"/>
      <c r="N41" s="195"/>
      <c r="O41" s="196"/>
    </row>
    <row r="42" spans="2:15" x14ac:dyDescent="0.3">
      <c r="B42" s="194"/>
      <c r="C42" s="195"/>
      <c r="D42" s="195"/>
      <c r="E42" s="195"/>
      <c r="F42" s="195"/>
      <c r="G42" s="195"/>
      <c r="H42" s="195"/>
      <c r="I42" s="195"/>
      <c r="J42" s="195"/>
      <c r="K42" s="195"/>
      <c r="L42" s="195"/>
      <c r="M42" s="195"/>
      <c r="N42" s="195"/>
      <c r="O42" s="196"/>
    </row>
    <row r="43" spans="2:15" x14ac:dyDescent="0.3">
      <c r="B43" s="194"/>
      <c r="C43" s="195"/>
      <c r="D43" s="195"/>
      <c r="E43" s="195"/>
      <c r="F43" s="195"/>
      <c r="G43" s="195"/>
      <c r="H43" s="195"/>
      <c r="I43" s="195"/>
      <c r="J43" s="195"/>
      <c r="K43" s="195"/>
      <c r="L43" s="195"/>
      <c r="M43" s="195"/>
      <c r="N43" s="195"/>
      <c r="O43" s="196"/>
    </row>
    <row r="44" spans="2:15" x14ac:dyDescent="0.3">
      <c r="B44" s="194"/>
      <c r="C44" s="195"/>
      <c r="D44" s="195"/>
      <c r="E44" s="195"/>
      <c r="F44" s="195"/>
      <c r="G44" s="195"/>
      <c r="H44" s="195"/>
      <c r="I44" s="195"/>
      <c r="J44" s="195"/>
      <c r="K44" s="195"/>
      <c r="L44" s="195"/>
      <c r="M44" s="195"/>
      <c r="N44" s="195"/>
      <c r="O44" s="196"/>
    </row>
    <row r="45" spans="2:15" x14ac:dyDescent="0.3">
      <c r="B45" s="194"/>
      <c r="C45" s="195"/>
      <c r="D45" s="195"/>
      <c r="E45" s="195"/>
      <c r="F45" s="195"/>
      <c r="G45" s="195"/>
      <c r="H45" s="195"/>
      <c r="I45" s="195"/>
      <c r="J45" s="195"/>
      <c r="K45" s="195"/>
      <c r="L45" s="195"/>
      <c r="M45" s="195"/>
      <c r="N45" s="195"/>
      <c r="O45" s="196"/>
    </row>
    <row r="46" spans="2:15" x14ac:dyDescent="0.3">
      <c r="B46" s="194"/>
      <c r="C46" s="195"/>
      <c r="D46" s="195"/>
      <c r="E46" s="195"/>
      <c r="F46" s="195"/>
      <c r="G46" s="195"/>
      <c r="H46" s="195"/>
      <c r="I46" s="195"/>
      <c r="J46" s="195"/>
      <c r="K46" s="195"/>
      <c r="L46" s="195"/>
      <c r="M46" s="195"/>
      <c r="N46" s="195"/>
      <c r="O46" s="196"/>
    </row>
    <row r="47" spans="2:15" x14ac:dyDescent="0.3">
      <c r="B47" s="194"/>
      <c r="C47" s="195"/>
      <c r="D47" s="195"/>
      <c r="E47" s="195"/>
      <c r="F47" s="195"/>
      <c r="G47" s="195"/>
      <c r="H47" s="195"/>
      <c r="I47" s="195"/>
      <c r="J47" s="195"/>
      <c r="K47" s="195"/>
      <c r="L47" s="195"/>
      <c r="M47" s="195"/>
      <c r="N47" s="195"/>
      <c r="O47" s="196"/>
    </row>
    <row r="48" spans="2:15" x14ac:dyDescent="0.3">
      <c r="B48" s="194"/>
      <c r="C48" s="195"/>
      <c r="D48" s="195"/>
      <c r="E48" s="195"/>
      <c r="F48" s="195"/>
      <c r="G48" s="195"/>
      <c r="H48" s="195"/>
      <c r="I48" s="195"/>
      <c r="J48" s="195"/>
      <c r="K48" s="195"/>
      <c r="L48" s="195"/>
      <c r="M48" s="195"/>
      <c r="N48" s="195"/>
      <c r="O48" s="196"/>
    </row>
    <row r="49" spans="2:15" x14ac:dyDescent="0.3">
      <c r="B49" s="194"/>
      <c r="C49" s="195"/>
      <c r="D49" s="195"/>
      <c r="E49" s="195"/>
      <c r="F49" s="195"/>
      <c r="G49" s="195"/>
      <c r="H49" s="195"/>
      <c r="I49" s="195"/>
      <c r="J49" s="195"/>
      <c r="K49" s="195"/>
      <c r="L49" s="195"/>
      <c r="M49" s="195"/>
      <c r="N49" s="195"/>
      <c r="O49" s="196"/>
    </row>
    <row r="50" spans="2:15" x14ac:dyDescent="0.3">
      <c r="B50" s="194"/>
      <c r="C50" s="195"/>
      <c r="D50" s="195"/>
      <c r="E50" s="195"/>
      <c r="F50" s="195"/>
      <c r="G50" s="195"/>
      <c r="H50" s="195"/>
      <c r="I50" s="195"/>
      <c r="J50" s="195"/>
      <c r="K50" s="195"/>
      <c r="L50" s="195"/>
      <c r="M50" s="195"/>
      <c r="N50" s="195"/>
      <c r="O50" s="196"/>
    </row>
    <row r="51" spans="2:15" x14ac:dyDescent="0.3">
      <c r="B51" s="197"/>
      <c r="C51" s="198"/>
      <c r="D51" s="198"/>
      <c r="E51" s="198"/>
      <c r="F51" s="198"/>
      <c r="G51" s="198"/>
      <c r="H51" s="198"/>
      <c r="I51" s="198"/>
      <c r="J51" s="198"/>
      <c r="K51" s="198"/>
      <c r="L51" s="198"/>
      <c r="M51" s="198"/>
      <c r="N51" s="198"/>
      <c r="O51" s="199"/>
    </row>
  </sheetData>
  <mergeCells count="3">
    <mergeCell ref="C8:D8"/>
    <mergeCell ref="F22:G22"/>
    <mergeCell ref="C13:D13"/>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000"/>
  </sheetPr>
  <dimension ref="A1:N103"/>
  <sheetViews>
    <sheetView zoomScaleNormal="100" workbookViewId="0">
      <selection activeCell="N1" sqref="N1"/>
    </sheetView>
  </sheetViews>
  <sheetFormatPr defaultColWidth="8.6640625" defaultRowHeight="14.4" x14ac:dyDescent="0.3"/>
  <cols>
    <col min="1" max="1" width="57" bestFit="1" customWidth="1"/>
    <col min="2" max="2" width="13.33203125" customWidth="1"/>
    <col min="3" max="3" width="14" customWidth="1"/>
    <col min="4" max="4" width="12.44140625" customWidth="1"/>
    <col min="5" max="5" width="16.88671875" customWidth="1"/>
    <col min="7" max="13" width="4.109375" customWidth="1"/>
    <col min="14" max="14" width="9.5546875" customWidth="1"/>
  </cols>
  <sheetData>
    <row r="1" spans="1:14" ht="15.6" x14ac:dyDescent="0.3">
      <c r="A1" s="575" t="s">
        <v>4</v>
      </c>
      <c r="B1" s="575"/>
      <c r="C1" s="575"/>
      <c r="D1" s="575"/>
      <c r="N1" s="493" t="str">
        <f>HYPERLINK("#'Navigation'!A1","Navigation")</f>
        <v>Navigation</v>
      </c>
    </row>
    <row r="2" spans="1:14" ht="15.6" x14ac:dyDescent="0.3">
      <c r="A2" s="575" t="s">
        <v>105</v>
      </c>
      <c r="B2" s="575"/>
      <c r="C2" s="575"/>
      <c r="D2" s="575"/>
    </row>
    <row r="3" spans="1:14" x14ac:dyDescent="0.3">
      <c r="A3" s="574" t="s">
        <v>5</v>
      </c>
      <c r="B3" s="574"/>
      <c r="C3" s="574"/>
      <c r="D3" s="574"/>
    </row>
    <row r="4" spans="1:14" x14ac:dyDescent="0.3">
      <c r="A4" s="574" t="s">
        <v>6</v>
      </c>
      <c r="B4" s="574"/>
      <c r="C4" s="574"/>
      <c r="D4" s="574"/>
    </row>
    <row r="5" spans="1:14" x14ac:dyDescent="0.3">
      <c r="A5" s="57"/>
      <c r="B5" s="57"/>
      <c r="C5" s="57"/>
      <c r="D5" s="57"/>
    </row>
    <row r="6" spans="1:14" x14ac:dyDescent="0.3">
      <c r="A6" s="66" t="s">
        <v>7</v>
      </c>
      <c r="B6" s="67">
        <v>44196</v>
      </c>
      <c r="C6" s="67">
        <v>43830</v>
      </c>
      <c r="D6" s="67">
        <v>43465</v>
      </c>
    </row>
    <row r="7" spans="1:14" x14ac:dyDescent="0.3">
      <c r="A7" s="68"/>
      <c r="B7" s="68"/>
      <c r="C7" s="68"/>
      <c r="D7" s="68"/>
    </row>
    <row r="8" spans="1:14" ht="15" customHeight="1" x14ac:dyDescent="0.3">
      <c r="A8" s="69" t="s">
        <v>8</v>
      </c>
      <c r="B8" s="69"/>
      <c r="C8" s="69"/>
      <c r="D8" s="69"/>
    </row>
    <row r="9" spans="1:14" x14ac:dyDescent="0.3">
      <c r="A9" s="70" t="s">
        <v>9</v>
      </c>
      <c r="B9" s="71">
        <v>1543.875</v>
      </c>
      <c r="C9" s="71">
        <v>1235.0999999999999</v>
      </c>
      <c r="D9" s="71">
        <v>1074</v>
      </c>
    </row>
    <row r="10" spans="1:14" x14ac:dyDescent="0.3">
      <c r="A10" s="70" t="s">
        <v>3</v>
      </c>
      <c r="B10" s="71">
        <v>297.5625</v>
      </c>
      <c r="C10" s="71">
        <v>238.05</v>
      </c>
      <c r="D10" s="71">
        <v>207.00000000000003</v>
      </c>
    </row>
    <row r="11" spans="1:14" ht="15" customHeight="1" x14ac:dyDescent="0.3">
      <c r="A11" s="72" t="s">
        <v>10</v>
      </c>
      <c r="B11" s="73">
        <v>1841.4375</v>
      </c>
      <c r="C11" s="73">
        <v>1473.1499999999999</v>
      </c>
      <c r="D11" s="73">
        <v>1281</v>
      </c>
    </row>
    <row r="12" spans="1:14" x14ac:dyDescent="0.3">
      <c r="A12" s="68"/>
      <c r="B12" s="68"/>
      <c r="C12" s="68"/>
      <c r="D12" s="68"/>
    </row>
    <row r="13" spans="1:14" x14ac:dyDescent="0.3">
      <c r="A13" s="69" t="s">
        <v>11</v>
      </c>
      <c r="B13" s="69"/>
      <c r="C13" s="69"/>
      <c r="D13" s="69"/>
    </row>
    <row r="14" spans="1:14" x14ac:dyDescent="0.3">
      <c r="A14" s="70" t="s">
        <v>12</v>
      </c>
      <c r="B14" s="71">
        <v>576.4375</v>
      </c>
      <c r="C14" s="71">
        <v>461.15</v>
      </c>
      <c r="D14" s="71">
        <v>401</v>
      </c>
    </row>
    <row r="15" spans="1:14" x14ac:dyDescent="0.3">
      <c r="A15" s="70" t="s">
        <v>13</v>
      </c>
      <c r="B15" s="71">
        <v>360.8125</v>
      </c>
      <c r="C15" s="71">
        <v>288.64999999999998</v>
      </c>
      <c r="D15" s="71">
        <v>251</v>
      </c>
      <c r="E15" s="9"/>
    </row>
    <row r="16" spans="1:14" x14ac:dyDescent="0.3">
      <c r="A16" s="70" t="s">
        <v>14</v>
      </c>
      <c r="B16" s="71">
        <v>172.5</v>
      </c>
      <c r="C16" s="71">
        <v>138</v>
      </c>
      <c r="D16" s="71">
        <v>120.00000000000001</v>
      </c>
      <c r="E16" s="9"/>
    </row>
    <row r="17" spans="1:5" x14ac:dyDescent="0.3">
      <c r="A17" s="70" t="s">
        <v>15</v>
      </c>
      <c r="B17" s="71">
        <v>158.12499999999997</v>
      </c>
      <c r="C17" s="71">
        <v>126.49999999999999</v>
      </c>
      <c r="D17" s="71">
        <v>110</v>
      </c>
      <c r="E17" s="9"/>
    </row>
    <row r="18" spans="1:5" x14ac:dyDescent="0.3">
      <c r="A18" s="70" t="s">
        <v>16</v>
      </c>
      <c r="B18" s="71">
        <v>96.3125</v>
      </c>
      <c r="C18" s="71">
        <v>77.05</v>
      </c>
      <c r="D18" s="71">
        <v>67</v>
      </c>
      <c r="E18" s="9"/>
    </row>
    <row r="19" spans="1:5" x14ac:dyDescent="0.3">
      <c r="A19" s="70" t="s">
        <v>17</v>
      </c>
      <c r="B19" s="71">
        <v>110.6875</v>
      </c>
      <c r="C19" s="71">
        <v>88.55</v>
      </c>
      <c r="D19" s="71">
        <v>77</v>
      </c>
      <c r="E19" s="9"/>
    </row>
    <row r="20" spans="1:5" ht="13.95" customHeight="1" x14ac:dyDescent="0.3">
      <c r="A20" s="70" t="s">
        <v>18</v>
      </c>
      <c r="B20" s="71">
        <v>73.3125</v>
      </c>
      <c r="C20" s="71">
        <v>58.65</v>
      </c>
      <c r="D20" s="71">
        <v>51</v>
      </c>
      <c r="E20" s="9"/>
    </row>
    <row r="21" spans="1:5" x14ac:dyDescent="0.3">
      <c r="A21" s="70" t="s">
        <v>19</v>
      </c>
      <c r="B21" s="71">
        <v>48.874999999999993</v>
      </c>
      <c r="C21" s="71">
        <v>39.099999999999994</v>
      </c>
      <c r="D21" s="71">
        <v>34</v>
      </c>
      <c r="E21" s="9"/>
    </row>
    <row r="22" spans="1:5" x14ac:dyDescent="0.3">
      <c r="A22" s="70" t="s">
        <v>20</v>
      </c>
      <c r="B22" s="71">
        <v>41.687499999999993</v>
      </c>
      <c r="C22" s="71">
        <v>33.349999999999994</v>
      </c>
      <c r="D22" s="71">
        <v>29</v>
      </c>
      <c r="E22" s="9"/>
    </row>
    <row r="23" spans="1:5" x14ac:dyDescent="0.3">
      <c r="A23" s="70" t="s">
        <v>21</v>
      </c>
      <c r="B23" s="71">
        <v>33.0625</v>
      </c>
      <c r="C23" s="71">
        <v>26.45</v>
      </c>
      <c r="D23" s="71">
        <v>23</v>
      </c>
      <c r="E23" s="9"/>
    </row>
    <row r="24" spans="1:5" x14ac:dyDescent="0.3">
      <c r="A24" s="70" t="s">
        <v>3</v>
      </c>
      <c r="B24" s="71">
        <v>18.6875</v>
      </c>
      <c r="C24" s="71">
        <v>14.950000000000001</v>
      </c>
      <c r="D24" s="71">
        <v>13.000000000000002</v>
      </c>
      <c r="E24" s="9"/>
    </row>
    <row r="25" spans="1:5" x14ac:dyDescent="0.3">
      <c r="A25" s="72" t="s">
        <v>22</v>
      </c>
      <c r="B25" s="73">
        <v>1690.5</v>
      </c>
      <c r="C25" s="73">
        <v>1352.3999999999999</v>
      </c>
      <c r="D25" s="73">
        <v>1176</v>
      </c>
      <c r="E25" s="9"/>
    </row>
    <row r="26" spans="1:5" x14ac:dyDescent="0.3">
      <c r="A26" s="72" t="s">
        <v>23</v>
      </c>
      <c r="B26" s="73">
        <v>150.9375</v>
      </c>
      <c r="C26" s="73">
        <v>120.75</v>
      </c>
      <c r="D26" s="73">
        <v>105</v>
      </c>
    </row>
    <row r="27" spans="1:5" x14ac:dyDescent="0.3">
      <c r="A27" s="68"/>
      <c r="B27" s="68"/>
      <c r="C27" s="68"/>
      <c r="D27" s="68"/>
    </row>
    <row r="28" spans="1:5" x14ac:dyDescent="0.3">
      <c r="A28" s="69" t="s">
        <v>24</v>
      </c>
      <c r="B28" s="69"/>
      <c r="C28" s="69"/>
      <c r="D28" s="69"/>
    </row>
    <row r="29" spans="1:5" x14ac:dyDescent="0.3">
      <c r="A29" s="70" t="s">
        <v>25</v>
      </c>
      <c r="B29" s="71">
        <v>15</v>
      </c>
      <c r="C29" s="71">
        <v>10</v>
      </c>
      <c r="D29" s="71">
        <v>-29</v>
      </c>
    </row>
    <row r="30" spans="1:5" x14ac:dyDescent="0.3">
      <c r="A30" s="70" t="s">
        <v>26</v>
      </c>
      <c r="B30" s="71">
        <v>5</v>
      </c>
      <c r="C30" s="71">
        <v>5</v>
      </c>
      <c r="D30" s="71">
        <v>5</v>
      </c>
    </row>
    <row r="31" spans="1:5" x14ac:dyDescent="0.3">
      <c r="A31" s="70" t="s">
        <v>27</v>
      </c>
      <c r="B31" s="71">
        <v>-40.831029494852729</v>
      </c>
      <c r="C31" s="71">
        <v>-37.65713207733485</v>
      </c>
      <c r="D31" s="71">
        <v>-37.288776835930257</v>
      </c>
    </row>
    <row r="32" spans="1:5" x14ac:dyDescent="0.3">
      <c r="A32" s="70" t="s">
        <v>28</v>
      </c>
      <c r="B32" s="71">
        <v>2</v>
      </c>
      <c r="C32" s="71">
        <v>1</v>
      </c>
      <c r="D32" s="71">
        <v>-5</v>
      </c>
    </row>
    <row r="33" spans="1:4" x14ac:dyDescent="0.3">
      <c r="A33" s="70" t="s">
        <v>29</v>
      </c>
      <c r="B33" s="71">
        <v>-2</v>
      </c>
      <c r="C33" s="71">
        <v>-2</v>
      </c>
      <c r="D33" s="71">
        <v>-15</v>
      </c>
    </row>
    <row r="34" spans="1:4" x14ac:dyDescent="0.3">
      <c r="A34" s="70" t="s">
        <v>358</v>
      </c>
      <c r="B34" s="71">
        <v>-3</v>
      </c>
      <c r="C34" s="71">
        <v>-7</v>
      </c>
      <c r="D34" s="71">
        <v>-33</v>
      </c>
    </row>
    <row r="35" spans="1:4" x14ac:dyDescent="0.3">
      <c r="A35" s="70" t="s">
        <v>30</v>
      </c>
      <c r="B35" s="71">
        <v>-1</v>
      </c>
      <c r="C35" s="71">
        <v>-2</v>
      </c>
      <c r="D35" s="71">
        <v>-19</v>
      </c>
    </row>
    <row r="36" spans="1:4" x14ac:dyDescent="0.3">
      <c r="A36" s="72" t="s">
        <v>31</v>
      </c>
      <c r="B36" s="73">
        <v>-24.831029494852729</v>
      </c>
      <c r="C36" s="73">
        <v>-32.65713207733485</v>
      </c>
      <c r="D36" s="73">
        <v>-133.28877683593026</v>
      </c>
    </row>
    <row r="37" spans="1:4" x14ac:dyDescent="0.3">
      <c r="A37" s="74"/>
      <c r="B37" s="75"/>
      <c r="C37" s="75"/>
      <c r="D37" s="75"/>
    </row>
    <row r="38" spans="1:4" x14ac:dyDescent="0.3">
      <c r="A38" s="76" t="s">
        <v>32</v>
      </c>
      <c r="B38" s="73">
        <v>126.10647050514727</v>
      </c>
      <c r="C38" s="73">
        <v>88.09286792266515</v>
      </c>
      <c r="D38" s="73">
        <v>-28.288776835930264</v>
      </c>
    </row>
    <row r="39" spans="1:4" x14ac:dyDescent="0.3">
      <c r="A39" s="70" t="s">
        <v>33</v>
      </c>
      <c r="B39" s="73">
        <v>-8.8717117555661957</v>
      </c>
      <c r="C39" s="73">
        <v>-12.690215471493165</v>
      </c>
      <c r="D39" s="73">
        <v>1.9406431355453542</v>
      </c>
    </row>
    <row r="40" spans="1:4" x14ac:dyDescent="0.3">
      <c r="A40" s="72" t="s">
        <v>34</v>
      </c>
      <c r="B40" s="73">
        <v>117.23475874958108</v>
      </c>
      <c r="C40" s="73">
        <v>75.402652451171988</v>
      </c>
      <c r="D40" s="73">
        <v>-26.34813370038491</v>
      </c>
    </row>
    <row r="41" spans="1:4" x14ac:dyDescent="0.3">
      <c r="A41" s="70"/>
      <c r="B41" s="70"/>
      <c r="C41" s="70"/>
      <c r="D41" s="70"/>
    </row>
    <row r="42" spans="1:4" x14ac:dyDescent="0.3">
      <c r="A42" s="72" t="s">
        <v>35</v>
      </c>
      <c r="B42" s="77">
        <v>0.99774262765600918</v>
      </c>
      <c r="C42" s="77">
        <v>0.60322121960937591</v>
      </c>
      <c r="D42" s="77">
        <v>-0.22423943574795668</v>
      </c>
    </row>
    <row r="43" spans="1:4" x14ac:dyDescent="0.3">
      <c r="A43" s="72" t="s">
        <v>36</v>
      </c>
      <c r="B43" s="77">
        <v>0.95023107395810391</v>
      </c>
      <c r="C43" s="77">
        <v>0.58565166952366587</v>
      </c>
      <c r="D43" s="77">
        <v>-0.21770819004655986</v>
      </c>
    </row>
    <row r="44" spans="1:4" x14ac:dyDescent="0.3">
      <c r="A44" s="57"/>
      <c r="B44" s="57"/>
      <c r="C44" s="57"/>
      <c r="D44" s="57"/>
    </row>
    <row r="49" spans="1:5" x14ac:dyDescent="0.3">
      <c r="A49" s="14"/>
    </row>
    <row r="60" spans="1:5" x14ac:dyDescent="0.3">
      <c r="B60" s="15"/>
      <c r="C60" s="15"/>
      <c r="D60" s="15"/>
      <c r="E60" s="15"/>
    </row>
    <row r="63" spans="1:5" x14ac:dyDescent="0.3">
      <c r="B63" s="16"/>
      <c r="C63" s="16"/>
      <c r="D63" s="16"/>
      <c r="E63" s="17"/>
    </row>
    <row r="64" spans="1:5" x14ac:dyDescent="0.3">
      <c r="B64" s="16"/>
      <c r="C64" s="16"/>
      <c r="D64" s="16"/>
      <c r="E64" s="17"/>
    </row>
    <row r="65" spans="2:5" x14ac:dyDescent="0.3">
      <c r="B65" s="16"/>
      <c r="C65" s="16"/>
      <c r="D65" s="16"/>
      <c r="E65" s="17"/>
    </row>
    <row r="66" spans="2:5" x14ac:dyDescent="0.3">
      <c r="B66" s="16"/>
      <c r="C66" s="16"/>
      <c r="D66" s="16"/>
      <c r="E66" s="17"/>
    </row>
    <row r="67" spans="2:5" x14ac:dyDescent="0.3">
      <c r="B67" s="16"/>
      <c r="C67" s="16"/>
      <c r="D67" s="16"/>
      <c r="E67" s="17"/>
    </row>
    <row r="68" spans="2:5" x14ac:dyDescent="0.3">
      <c r="B68" s="16"/>
      <c r="C68" s="16"/>
      <c r="D68" s="16"/>
      <c r="E68" s="17"/>
    </row>
    <row r="69" spans="2:5" x14ac:dyDescent="0.3">
      <c r="B69" s="16"/>
      <c r="C69" s="16"/>
      <c r="D69" s="16"/>
      <c r="E69" s="17"/>
    </row>
    <row r="70" spans="2:5" x14ac:dyDescent="0.3">
      <c r="B70" s="16"/>
      <c r="C70" s="16"/>
      <c r="D70" s="16"/>
      <c r="E70" s="17"/>
    </row>
    <row r="71" spans="2:5" x14ac:dyDescent="0.3">
      <c r="B71" s="16"/>
      <c r="C71" s="16"/>
      <c r="D71" s="16"/>
      <c r="E71" s="17"/>
    </row>
    <row r="72" spans="2:5" x14ac:dyDescent="0.3">
      <c r="B72" s="16"/>
      <c r="C72" s="16"/>
      <c r="D72" s="16"/>
      <c r="E72" s="17"/>
    </row>
    <row r="73" spans="2:5" x14ac:dyDescent="0.3">
      <c r="B73" s="16"/>
      <c r="C73" s="16"/>
      <c r="D73" s="16"/>
      <c r="E73" s="17"/>
    </row>
    <row r="74" spans="2:5" x14ac:dyDescent="0.3">
      <c r="B74" s="16"/>
      <c r="C74" s="16"/>
      <c r="D74" s="16"/>
      <c r="E74" s="17"/>
    </row>
    <row r="75" spans="2:5" x14ac:dyDescent="0.3">
      <c r="B75" s="16"/>
      <c r="C75" s="16"/>
      <c r="D75" s="16"/>
      <c r="E75" s="17"/>
    </row>
    <row r="76" spans="2:5" x14ac:dyDescent="0.3">
      <c r="B76" s="16"/>
      <c r="C76" s="16"/>
      <c r="D76" s="16"/>
      <c r="E76" s="17"/>
    </row>
    <row r="77" spans="2:5" x14ac:dyDescent="0.3">
      <c r="B77" s="16"/>
      <c r="C77" s="16"/>
      <c r="D77" s="16"/>
      <c r="E77" s="17"/>
    </row>
    <row r="78" spans="2:5" x14ac:dyDescent="0.3">
      <c r="B78" s="16"/>
      <c r="C78" s="16"/>
      <c r="D78" s="16"/>
      <c r="E78" s="17"/>
    </row>
    <row r="79" spans="2:5" x14ac:dyDescent="0.3">
      <c r="B79" s="16"/>
      <c r="C79" s="16"/>
      <c r="D79" s="16"/>
    </row>
    <row r="80" spans="2:5" x14ac:dyDescent="0.3">
      <c r="B80" s="16"/>
      <c r="C80" s="16"/>
      <c r="D80" s="16"/>
      <c r="E80" s="17"/>
    </row>
    <row r="81" spans="2:5" x14ac:dyDescent="0.3">
      <c r="B81" s="16"/>
      <c r="C81" s="16"/>
      <c r="D81" s="16"/>
    </row>
    <row r="82" spans="2:5" x14ac:dyDescent="0.3">
      <c r="B82" s="16"/>
      <c r="C82" s="16"/>
      <c r="D82" s="16"/>
    </row>
    <row r="83" spans="2:5" x14ac:dyDescent="0.3">
      <c r="B83" s="16"/>
      <c r="C83" s="16"/>
      <c r="D83" s="16"/>
    </row>
    <row r="84" spans="2:5" x14ac:dyDescent="0.3">
      <c r="B84" s="16"/>
      <c r="C84" s="16"/>
      <c r="D84" s="16"/>
      <c r="E84" s="17"/>
    </row>
    <row r="85" spans="2:5" x14ac:dyDescent="0.3">
      <c r="B85" s="16"/>
      <c r="C85" s="16"/>
      <c r="D85" s="16"/>
      <c r="E85" s="17"/>
    </row>
    <row r="86" spans="2:5" x14ac:dyDescent="0.3">
      <c r="B86" s="16"/>
      <c r="C86" s="16"/>
      <c r="D86" s="16"/>
      <c r="E86" s="17"/>
    </row>
    <row r="87" spans="2:5" x14ac:dyDescent="0.3">
      <c r="B87" s="16"/>
      <c r="C87" s="16"/>
      <c r="D87" s="16"/>
    </row>
    <row r="88" spans="2:5" x14ac:dyDescent="0.3">
      <c r="B88" s="16"/>
      <c r="C88" s="16"/>
      <c r="D88" s="16"/>
    </row>
    <row r="89" spans="2:5" x14ac:dyDescent="0.3">
      <c r="B89" s="16"/>
      <c r="C89" s="16"/>
      <c r="D89" s="16"/>
      <c r="E89" s="17"/>
    </row>
    <row r="90" spans="2:5" x14ac:dyDescent="0.3">
      <c r="B90" s="16"/>
      <c r="C90" s="16"/>
      <c r="D90" s="16"/>
      <c r="E90" s="17"/>
    </row>
    <row r="91" spans="2:5" x14ac:dyDescent="0.3">
      <c r="B91" s="16"/>
      <c r="C91" s="16"/>
      <c r="D91" s="16"/>
      <c r="E91" s="17"/>
    </row>
    <row r="92" spans="2:5" x14ac:dyDescent="0.3">
      <c r="B92" s="16"/>
      <c r="C92" s="16"/>
      <c r="D92" s="16"/>
      <c r="E92" s="17"/>
    </row>
    <row r="93" spans="2:5" x14ac:dyDescent="0.3">
      <c r="B93" s="16"/>
      <c r="C93" s="16"/>
      <c r="D93" s="16"/>
      <c r="E93" s="17"/>
    </row>
    <row r="94" spans="2:5" x14ac:dyDescent="0.3">
      <c r="B94" s="16"/>
      <c r="C94" s="16"/>
      <c r="D94" s="16"/>
    </row>
    <row r="95" spans="2:5" x14ac:dyDescent="0.3">
      <c r="B95" s="16"/>
      <c r="C95" s="16"/>
      <c r="D95" s="16"/>
    </row>
    <row r="96" spans="2:5" x14ac:dyDescent="0.3">
      <c r="B96" s="16"/>
      <c r="C96" s="16"/>
      <c r="D96" s="16"/>
    </row>
    <row r="97" spans="2:5" x14ac:dyDescent="0.3">
      <c r="B97" s="16"/>
      <c r="C97" s="16"/>
      <c r="D97" s="16"/>
    </row>
    <row r="98" spans="2:5" x14ac:dyDescent="0.3">
      <c r="B98" s="16"/>
      <c r="C98" s="16"/>
      <c r="D98" s="16"/>
      <c r="E98" s="9"/>
    </row>
    <row r="99" spans="2:5" x14ac:dyDescent="0.3">
      <c r="B99" s="16"/>
      <c r="C99" s="16"/>
      <c r="D99" s="16"/>
      <c r="E99" s="9"/>
    </row>
    <row r="100" spans="2:5" x14ac:dyDescent="0.3">
      <c r="B100" s="17"/>
      <c r="C100" s="17"/>
      <c r="D100" s="17"/>
    </row>
    <row r="101" spans="2:5" x14ac:dyDescent="0.3">
      <c r="B101" s="17"/>
      <c r="C101" s="17"/>
      <c r="D101" s="17"/>
      <c r="E101" s="17"/>
    </row>
    <row r="102" spans="2:5" x14ac:dyDescent="0.3">
      <c r="B102" s="17"/>
      <c r="C102" s="17"/>
      <c r="D102" s="17"/>
      <c r="E102" s="17"/>
    </row>
    <row r="103" spans="2:5" x14ac:dyDescent="0.3">
      <c r="B103" s="17"/>
      <c r="C103" s="17"/>
      <c r="D103" s="17"/>
      <c r="E103" s="9"/>
    </row>
  </sheetData>
  <mergeCells count="4">
    <mergeCell ref="A3:D3"/>
    <mergeCell ref="A4:D4"/>
    <mergeCell ref="A1:D1"/>
    <mergeCell ref="A2:D2"/>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000"/>
  </sheetPr>
  <dimension ref="A1:N49"/>
  <sheetViews>
    <sheetView zoomScaleNormal="100" workbookViewId="0">
      <selection activeCell="N1" sqref="N1"/>
    </sheetView>
  </sheetViews>
  <sheetFormatPr defaultColWidth="8.6640625" defaultRowHeight="14.4" x14ac:dyDescent="0.3"/>
  <cols>
    <col min="1" max="1" width="57" bestFit="1" customWidth="1"/>
    <col min="2" max="2" width="13.33203125" customWidth="1"/>
    <col min="3" max="3" width="14" customWidth="1"/>
    <col min="4" max="4" width="12.44140625" customWidth="1"/>
    <col min="5" max="5" width="13.6640625" customWidth="1"/>
    <col min="6" max="13" width="4.5546875" customWidth="1"/>
    <col min="14" max="14" width="10.109375" bestFit="1" customWidth="1"/>
  </cols>
  <sheetData>
    <row r="1" spans="1:14" x14ac:dyDescent="0.3">
      <c r="A1" s="578" t="s">
        <v>4</v>
      </c>
      <c r="B1" s="578"/>
      <c r="C1" s="578"/>
      <c r="D1" s="578"/>
      <c r="N1" s="493" t="str">
        <f>HYPERLINK("#'Navigation'!A1","Navigation")</f>
        <v>Navigation</v>
      </c>
    </row>
    <row r="2" spans="1:14" x14ac:dyDescent="0.3">
      <c r="A2" s="578" t="s">
        <v>144</v>
      </c>
      <c r="B2" s="578"/>
      <c r="C2" s="578"/>
      <c r="D2" s="578"/>
    </row>
    <row r="3" spans="1:14" ht="15.6" x14ac:dyDescent="0.3">
      <c r="A3" s="576" t="s">
        <v>37</v>
      </c>
      <c r="B3" s="576"/>
      <c r="C3" s="576"/>
      <c r="D3" s="576"/>
    </row>
    <row r="4" spans="1:14" x14ac:dyDescent="0.3">
      <c r="A4" s="577" t="s">
        <v>6</v>
      </c>
      <c r="B4" s="577"/>
      <c r="C4" s="577"/>
      <c r="D4" s="577"/>
    </row>
    <row r="5" spans="1:14" x14ac:dyDescent="0.3">
      <c r="A5" s="578"/>
      <c r="B5" s="578"/>
      <c r="C5" s="578"/>
      <c r="D5" s="578"/>
    </row>
    <row r="6" spans="1:14" x14ac:dyDescent="0.3">
      <c r="A6" s="2" t="s">
        <v>7</v>
      </c>
      <c r="B6" s="80">
        <v>44196</v>
      </c>
      <c r="C6" s="80">
        <v>43830</v>
      </c>
      <c r="D6" s="80">
        <v>43465</v>
      </c>
    </row>
    <row r="7" spans="1:14" x14ac:dyDescent="0.3">
      <c r="A7" s="4" t="s">
        <v>38</v>
      </c>
      <c r="B7" s="65"/>
      <c r="C7" s="65"/>
      <c r="D7" s="65"/>
      <c r="E7" s="15"/>
    </row>
    <row r="8" spans="1:14" ht="15" customHeight="1" x14ac:dyDescent="0.3">
      <c r="A8" s="2" t="s">
        <v>39</v>
      </c>
      <c r="B8" s="1"/>
      <c r="C8" s="1"/>
      <c r="D8" s="1"/>
    </row>
    <row r="9" spans="1:14" x14ac:dyDescent="0.3">
      <c r="A9" s="1" t="s">
        <v>40</v>
      </c>
      <c r="B9" s="7">
        <v>180.32965708437393</v>
      </c>
      <c r="C9" s="7">
        <v>100.61277956792755</v>
      </c>
      <c r="D9" s="7">
        <v>30.340993773681376</v>
      </c>
    </row>
    <row r="10" spans="1:14" x14ac:dyDescent="0.3">
      <c r="A10" s="1" t="s">
        <v>41</v>
      </c>
      <c r="B10" s="7">
        <v>210</v>
      </c>
      <c r="C10" s="7">
        <v>182</v>
      </c>
      <c r="D10" s="7">
        <v>83</v>
      </c>
      <c r="E10" s="17"/>
    </row>
    <row r="11" spans="1:14" ht="15" customHeight="1" x14ac:dyDescent="0.3">
      <c r="A11" s="2" t="s">
        <v>42</v>
      </c>
      <c r="B11" s="8">
        <v>390.32965708437393</v>
      </c>
      <c r="C11" s="8">
        <v>282.61277956792753</v>
      </c>
      <c r="D11" s="8">
        <v>113.34099377368138</v>
      </c>
      <c r="E11" s="17"/>
    </row>
    <row r="12" spans="1:14" x14ac:dyDescent="0.3">
      <c r="A12" s="78" t="s">
        <v>43</v>
      </c>
      <c r="B12" s="79">
        <v>15</v>
      </c>
      <c r="C12" s="79">
        <v>15</v>
      </c>
      <c r="D12" s="79">
        <v>15</v>
      </c>
      <c r="E12" s="17"/>
    </row>
    <row r="13" spans="1:14" x14ac:dyDescent="0.3">
      <c r="A13" s="1" t="s">
        <v>44</v>
      </c>
      <c r="B13" s="7">
        <v>200</v>
      </c>
      <c r="C13" s="7">
        <v>160</v>
      </c>
      <c r="D13" s="7">
        <v>127</v>
      </c>
      <c r="E13" s="17"/>
    </row>
    <row r="14" spans="1:14" x14ac:dyDescent="0.3">
      <c r="A14" s="1" t="s">
        <v>45</v>
      </c>
      <c r="B14" s="7">
        <v>91</v>
      </c>
      <c r="C14" s="7">
        <v>63</v>
      </c>
      <c r="D14" s="7">
        <v>48</v>
      </c>
      <c r="E14" s="17"/>
    </row>
    <row r="15" spans="1:14" x14ac:dyDescent="0.3">
      <c r="A15" s="1" t="s">
        <v>46</v>
      </c>
      <c r="B15" s="7">
        <v>120</v>
      </c>
      <c r="C15" s="7">
        <v>80</v>
      </c>
      <c r="D15" s="7">
        <v>33</v>
      </c>
      <c r="E15" s="17"/>
    </row>
    <row r="16" spans="1:14" x14ac:dyDescent="0.3">
      <c r="A16" s="1" t="s">
        <v>47</v>
      </c>
      <c r="B16" s="7">
        <v>150</v>
      </c>
      <c r="C16" s="7">
        <v>100</v>
      </c>
      <c r="D16" s="7">
        <v>70</v>
      </c>
      <c r="E16" s="17"/>
    </row>
    <row r="17" spans="1:5" x14ac:dyDescent="0.3">
      <c r="A17" s="2" t="s">
        <v>48</v>
      </c>
      <c r="B17" s="8">
        <v>966.32965708437393</v>
      </c>
      <c r="C17" s="8">
        <v>700.61277956792753</v>
      </c>
      <c r="D17" s="8">
        <v>406.34099377368136</v>
      </c>
      <c r="E17" s="17"/>
    </row>
    <row r="18" spans="1:5" x14ac:dyDescent="0.3">
      <c r="A18" s="2"/>
      <c r="B18" s="8"/>
      <c r="C18" s="8"/>
      <c r="D18" s="8"/>
      <c r="E18" s="17"/>
    </row>
    <row r="19" spans="1:5" x14ac:dyDescent="0.3">
      <c r="A19" s="5" t="s">
        <v>49</v>
      </c>
      <c r="B19" s="18">
        <v>544.63750000000005</v>
      </c>
      <c r="C19" s="18">
        <v>508.95</v>
      </c>
      <c r="D19" s="18">
        <v>474</v>
      </c>
      <c r="E19" s="17"/>
    </row>
    <row r="20" spans="1:5" ht="13.95" customHeight="1" x14ac:dyDescent="0.3">
      <c r="A20" s="6" t="s">
        <v>50</v>
      </c>
      <c r="B20" s="19">
        <v>21</v>
      </c>
      <c r="C20" s="19">
        <v>21</v>
      </c>
      <c r="D20" s="19">
        <v>21</v>
      </c>
      <c r="E20" s="17"/>
    </row>
    <row r="21" spans="1:5" x14ac:dyDescent="0.3">
      <c r="A21" s="1" t="s">
        <v>51</v>
      </c>
      <c r="B21" s="7">
        <v>17.49611984716563</v>
      </c>
      <c r="C21" s="7">
        <v>19.464318980420046</v>
      </c>
      <c r="D21" s="7">
        <v>21.713723425933722</v>
      </c>
      <c r="E21" s="17"/>
    </row>
    <row r="22" spans="1:5" x14ac:dyDescent="0.3">
      <c r="A22" s="1" t="s">
        <v>52</v>
      </c>
      <c r="B22" s="7">
        <v>31</v>
      </c>
      <c r="C22" s="7">
        <v>31</v>
      </c>
      <c r="D22" s="7">
        <v>31</v>
      </c>
      <c r="E22" s="17"/>
    </row>
    <row r="23" spans="1:5" x14ac:dyDescent="0.3">
      <c r="A23" s="1" t="s">
        <v>53</v>
      </c>
      <c r="B23" s="7">
        <v>34</v>
      </c>
      <c r="C23" s="7">
        <v>76</v>
      </c>
      <c r="D23" s="7">
        <v>109</v>
      </c>
      <c r="E23" s="17"/>
    </row>
    <row r="24" spans="1:5" x14ac:dyDescent="0.3">
      <c r="A24" s="2" t="s">
        <v>54</v>
      </c>
      <c r="B24" s="8">
        <v>1614.4632769315394</v>
      </c>
      <c r="C24" s="8">
        <v>1357.0270985483476</v>
      </c>
      <c r="D24" s="8">
        <v>1063.054717199615</v>
      </c>
      <c r="E24" s="17"/>
    </row>
    <row r="25" spans="1:5" x14ac:dyDescent="0.3">
      <c r="A25" s="10"/>
      <c r="B25" s="11"/>
      <c r="C25" s="11"/>
      <c r="D25" s="11"/>
      <c r="E25" s="17"/>
    </row>
    <row r="26" spans="1:5" x14ac:dyDescent="0.3">
      <c r="A26" s="12" t="s">
        <v>55</v>
      </c>
      <c r="B26" s="19"/>
      <c r="C26" s="19"/>
      <c r="D26" s="19"/>
    </row>
    <row r="27" spans="1:5" x14ac:dyDescent="0.3">
      <c r="A27" s="12" t="s">
        <v>56</v>
      </c>
      <c r="B27" s="19"/>
      <c r="C27" s="19"/>
      <c r="D27" s="19"/>
      <c r="E27" s="17"/>
    </row>
    <row r="28" spans="1:5" x14ac:dyDescent="0.3">
      <c r="A28" s="1" t="s">
        <v>57</v>
      </c>
      <c r="B28" s="7">
        <v>150</v>
      </c>
      <c r="C28" s="7">
        <v>107</v>
      </c>
      <c r="D28" s="7">
        <v>70</v>
      </c>
    </row>
    <row r="29" spans="1:5" x14ac:dyDescent="0.3">
      <c r="A29" s="1" t="s">
        <v>58</v>
      </c>
      <c r="B29" s="7">
        <v>310</v>
      </c>
      <c r="C29" s="7">
        <v>250</v>
      </c>
      <c r="D29" s="7">
        <v>181</v>
      </c>
    </row>
    <row r="30" spans="1:5" x14ac:dyDescent="0.3">
      <c r="A30" s="1" t="s">
        <v>59</v>
      </c>
      <c r="B30" s="7">
        <v>97.837673685559025</v>
      </c>
      <c r="C30" s="7">
        <v>75.033685804682307</v>
      </c>
      <c r="D30" s="7">
        <v>57.578628832811773</v>
      </c>
    </row>
    <row r="31" spans="1:5" x14ac:dyDescent="0.3">
      <c r="A31" s="2" t="s">
        <v>60</v>
      </c>
      <c r="B31" s="8">
        <v>557.83767368555903</v>
      </c>
      <c r="C31" s="8">
        <v>432.03368580468231</v>
      </c>
      <c r="D31" s="8">
        <v>308.57862883281177</v>
      </c>
      <c r="E31" s="17"/>
    </row>
    <row r="32" spans="1:5" x14ac:dyDescent="0.3">
      <c r="A32" s="78" t="s">
        <v>61</v>
      </c>
      <c r="B32" s="79">
        <v>720.86622533396792</v>
      </c>
      <c r="C32" s="79">
        <v>757.33855993500549</v>
      </c>
      <c r="D32" s="79">
        <v>673.38200965761257</v>
      </c>
      <c r="E32" s="17"/>
    </row>
    <row r="33" spans="1:5" x14ac:dyDescent="0.3">
      <c r="A33" s="1" t="s">
        <v>62</v>
      </c>
      <c r="B33" s="7">
        <v>205</v>
      </c>
      <c r="C33" s="7">
        <v>230</v>
      </c>
      <c r="D33" s="7">
        <v>246</v>
      </c>
      <c r="E33" s="17"/>
    </row>
    <row r="34" spans="1:5" x14ac:dyDescent="0.3">
      <c r="A34" s="1" t="s">
        <v>63</v>
      </c>
      <c r="B34" s="7">
        <v>60</v>
      </c>
      <c r="C34" s="7">
        <v>55</v>
      </c>
      <c r="D34" s="7">
        <v>60</v>
      </c>
    </row>
    <row r="35" spans="1:5" x14ac:dyDescent="0.3">
      <c r="A35" s="1" t="s">
        <v>64</v>
      </c>
      <c r="B35" s="7">
        <v>132.17399943117144</v>
      </c>
      <c r="C35" s="7">
        <v>67.972579797560542</v>
      </c>
      <c r="D35" s="7">
        <v>20.402850900000004</v>
      </c>
    </row>
    <row r="36" spans="1:5" x14ac:dyDescent="0.3">
      <c r="A36" s="1" t="s">
        <v>65</v>
      </c>
      <c r="B36" s="7">
        <v>49.122101549301483</v>
      </c>
      <c r="C36" s="7">
        <v>47.655174462751603</v>
      </c>
      <c r="D36" s="7">
        <v>42.636510609575645</v>
      </c>
      <c r="E36" s="17"/>
    </row>
    <row r="37" spans="1:5" x14ac:dyDescent="0.3">
      <c r="A37" s="2" t="s">
        <v>66</v>
      </c>
      <c r="B37" s="8">
        <v>1725.1739994311713</v>
      </c>
      <c r="C37" s="8">
        <v>1589.9725797975605</v>
      </c>
      <c r="D37" s="8">
        <v>1351.4028509</v>
      </c>
      <c r="E37" s="17"/>
    </row>
    <row r="38" spans="1:5" x14ac:dyDescent="0.3">
      <c r="A38" s="10"/>
      <c r="B38" s="11"/>
      <c r="C38" s="11"/>
      <c r="D38" s="11"/>
      <c r="E38" s="17"/>
    </row>
    <row r="39" spans="1:5" x14ac:dyDescent="0.3">
      <c r="A39" s="6" t="s">
        <v>67</v>
      </c>
      <c r="B39" s="19"/>
      <c r="C39" s="19"/>
      <c r="D39" s="19"/>
      <c r="E39" s="17"/>
    </row>
    <row r="40" spans="1:5" x14ac:dyDescent="0.3">
      <c r="A40" s="12" t="s">
        <v>68</v>
      </c>
      <c r="B40" s="19"/>
      <c r="C40" s="19"/>
      <c r="D40" s="19"/>
      <c r="E40" s="17"/>
    </row>
    <row r="41" spans="1:5" x14ac:dyDescent="0.3">
      <c r="A41" s="1" t="s">
        <v>69</v>
      </c>
      <c r="B41" s="7">
        <v>90</v>
      </c>
      <c r="C41" s="7">
        <v>90</v>
      </c>
      <c r="D41" s="7">
        <v>90</v>
      </c>
    </row>
    <row r="42" spans="1:5" x14ac:dyDescent="0.3">
      <c r="A42" s="1" t="s">
        <v>70</v>
      </c>
      <c r="B42" s="7">
        <v>30</v>
      </c>
      <c r="C42" s="7">
        <v>25</v>
      </c>
      <c r="D42" s="7">
        <v>45</v>
      </c>
    </row>
    <row r="43" spans="1:5" x14ac:dyDescent="0.3">
      <c r="A43" s="1" t="s">
        <v>71</v>
      </c>
      <c r="B43" s="7">
        <v>-230.7107224996318</v>
      </c>
      <c r="C43" s="7">
        <v>-347.94548124921289</v>
      </c>
      <c r="D43" s="7">
        <v>-423.34813370038489</v>
      </c>
    </row>
    <row r="44" spans="1:5" x14ac:dyDescent="0.3">
      <c r="A44" s="2" t="s">
        <v>72</v>
      </c>
      <c r="B44" s="8">
        <v>-110.7107224996318</v>
      </c>
      <c r="C44" s="8">
        <v>-232.94548124921289</v>
      </c>
      <c r="D44" s="8">
        <v>-288.34813370038489</v>
      </c>
    </row>
    <row r="45" spans="1:5" x14ac:dyDescent="0.3">
      <c r="A45" s="2" t="s">
        <v>73</v>
      </c>
      <c r="B45" s="8">
        <v>1614.4632769315394</v>
      </c>
      <c r="C45" s="8">
        <v>1357.0270985483476</v>
      </c>
      <c r="D45" s="8">
        <v>1063.054717199615</v>
      </c>
      <c r="E45" s="9"/>
    </row>
    <row r="46" spans="1:5" x14ac:dyDescent="0.3">
      <c r="B46" s="17"/>
      <c r="C46" s="17"/>
      <c r="D46" s="17"/>
    </row>
    <row r="47" spans="1:5" x14ac:dyDescent="0.3">
      <c r="B47" s="17"/>
      <c r="C47" s="17"/>
      <c r="D47" s="17"/>
      <c r="E47" s="17"/>
    </row>
    <row r="48" spans="1:5" x14ac:dyDescent="0.3">
      <c r="B48" s="17"/>
      <c r="C48" s="17"/>
      <c r="D48" s="17"/>
      <c r="E48" s="17"/>
    </row>
    <row r="49" spans="2:5" x14ac:dyDescent="0.3">
      <c r="B49" s="17"/>
      <c r="C49" s="17"/>
      <c r="D49" s="17"/>
      <c r="E49" s="9"/>
    </row>
  </sheetData>
  <mergeCells count="5">
    <mergeCell ref="A3:D3"/>
    <mergeCell ref="A4:D4"/>
    <mergeCell ref="A5:D5"/>
    <mergeCell ref="A1:D1"/>
    <mergeCell ref="A2:D2"/>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000"/>
  </sheetPr>
  <dimension ref="A1:N45"/>
  <sheetViews>
    <sheetView zoomScaleNormal="100" workbookViewId="0">
      <selection activeCell="N1" sqref="N1"/>
    </sheetView>
  </sheetViews>
  <sheetFormatPr defaultColWidth="8.6640625" defaultRowHeight="14.4" x14ac:dyDescent="0.3"/>
  <cols>
    <col min="1" max="1" width="57" bestFit="1" customWidth="1"/>
    <col min="2" max="2" width="13.33203125" customWidth="1"/>
    <col min="3" max="3" width="14" customWidth="1"/>
    <col min="4" max="4" width="12.44140625" customWidth="1"/>
    <col min="7" max="13" width="4.5546875" customWidth="1"/>
    <col min="14" max="14" width="10.109375" bestFit="1" customWidth="1"/>
  </cols>
  <sheetData>
    <row r="1" spans="1:14" x14ac:dyDescent="0.3">
      <c r="N1" s="493" t="str">
        <f>HYPERLINK("#'Navigation'!A1","Navigation")</f>
        <v>Navigation</v>
      </c>
    </row>
    <row r="3" spans="1:14" ht="15.6" x14ac:dyDescent="0.3">
      <c r="A3" s="576" t="s">
        <v>4</v>
      </c>
      <c r="B3" s="576"/>
      <c r="C3" s="576"/>
      <c r="D3" s="576"/>
    </row>
    <row r="4" spans="1:14" s="81" customFormat="1" ht="15.6" x14ac:dyDescent="0.3">
      <c r="A4" s="576" t="s">
        <v>170</v>
      </c>
      <c r="B4" s="576"/>
      <c r="C4" s="576"/>
      <c r="D4" s="576"/>
    </row>
    <row r="5" spans="1:14" x14ac:dyDescent="0.3">
      <c r="A5" s="577" t="s">
        <v>74</v>
      </c>
      <c r="B5" s="577"/>
      <c r="C5" s="577"/>
      <c r="D5" s="577"/>
    </row>
    <row r="6" spans="1:14" x14ac:dyDescent="0.3">
      <c r="A6" s="578" t="s">
        <v>6</v>
      </c>
      <c r="B6" s="578"/>
      <c r="C6" s="578"/>
      <c r="D6" s="578"/>
    </row>
    <row r="7" spans="1:14" x14ac:dyDescent="0.3">
      <c r="A7" s="62"/>
      <c r="B7" s="62"/>
      <c r="C7" s="62"/>
      <c r="D7" s="62"/>
    </row>
    <row r="8" spans="1:14" x14ac:dyDescent="0.3">
      <c r="A8" s="4" t="s">
        <v>7</v>
      </c>
      <c r="B8" s="82">
        <v>44196</v>
      </c>
      <c r="C8" s="82">
        <v>43830</v>
      </c>
      <c r="D8" s="82">
        <v>43465</v>
      </c>
    </row>
    <row r="9" spans="1:14" ht="15" customHeight="1" x14ac:dyDescent="0.3">
      <c r="A9" s="2" t="s">
        <v>75</v>
      </c>
      <c r="B9" s="1"/>
      <c r="C9" s="1"/>
      <c r="D9" s="1"/>
    </row>
    <row r="10" spans="1:14" x14ac:dyDescent="0.3">
      <c r="A10" s="5"/>
      <c r="B10" s="5"/>
      <c r="C10" s="5"/>
      <c r="D10" s="5"/>
    </row>
    <row r="11" spans="1:14" x14ac:dyDescent="0.3">
      <c r="A11" s="12" t="s">
        <v>76</v>
      </c>
      <c r="B11" s="6"/>
      <c r="C11" s="6"/>
      <c r="D11" s="6"/>
    </row>
    <row r="12" spans="1:14" ht="15" customHeight="1" x14ac:dyDescent="0.3">
      <c r="A12" s="2" t="s">
        <v>77</v>
      </c>
      <c r="B12" s="8">
        <v>117.23475874958108</v>
      </c>
      <c r="C12" s="8">
        <v>75.402652451171988</v>
      </c>
      <c r="D12" s="8">
        <v>-26.34813370038491</v>
      </c>
    </row>
    <row r="13" spans="1:14" x14ac:dyDescent="0.3">
      <c r="A13" s="2" t="s">
        <v>78</v>
      </c>
      <c r="B13" s="7"/>
      <c r="C13" s="7"/>
      <c r="D13" s="7"/>
    </row>
    <row r="14" spans="1:14" x14ac:dyDescent="0.3">
      <c r="A14" s="1" t="s">
        <v>79</v>
      </c>
      <c r="B14" s="7"/>
      <c r="C14" s="7"/>
      <c r="D14" s="7"/>
    </row>
    <row r="15" spans="1:14" x14ac:dyDescent="0.3">
      <c r="A15" s="1" t="s">
        <v>80</v>
      </c>
      <c r="B15" s="7">
        <v>66.169618766865312</v>
      </c>
      <c r="C15" s="7">
        <v>49.819133343074213</v>
      </c>
      <c r="D15" s="7">
        <v>-1.3108725259337177</v>
      </c>
    </row>
    <row r="16" spans="1:14" x14ac:dyDescent="0.3">
      <c r="A16" s="1" t="s">
        <v>81</v>
      </c>
      <c r="B16" s="7">
        <v>96.3125</v>
      </c>
      <c r="C16" s="7">
        <v>77.05</v>
      </c>
      <c r="D16" s="7">
        <v>67</v>
      </c>
    </row>
    <row r="17" spans="1:4" x14ac:dyDescent="0.3">
      <c r="A17" s="1" t="s">
        <v>82</v>
      </c>
      <c r="B17" s="7">
        <v>-20</v>
      </c>
      <c r="C17" s="7">
        <v>-11</v>
      </c>
      <c r="D17" s="7">
        <v>14</v>
      </c>
    </row>
    <row r="18" spans="1:4" x14ac:dyDescent="0.3">
      <c r="A18" s="1" t="s">
        <v>83</v>
      </c>
      <c r="B18" s="7"/>
      <c r="C18" s="7"/>
      <c r="D18" s="7"/>
    </row>
    <row r="19" spans="1:4" x14ac:dyDescent="0.3">
      <c r="A19" s="1" t="s">
        <v>84</v>
      </c>
      <c r="B19" s="7">
        <v>-68</v>
      </c>
      <c r="C19" s="7">
        <v>-62</v>
      </c>
      <c r="D19" s="7">
        <v>-32</v>
      </c>
    </row>
    <row r="20" spans="1:4" x14ac:dyDescent="0.3">
      <c r="A20" s="1" t="s">
        <v>85</v>
      </c>
      <c r="B20" s="7">
        <v>-40</v>
      </c>
      <c r="C20" s="7">
        <v>-33</v>
      </c>
      <c r="D20" s="7">
        <v>-59</v>
      </c>
    </row>
    <row r="21" spans="1:4" ht="13.95" customHeight="1" x14ac:dyDescent="0.3">
      <c r="A21" s="1" t="s">
        <v>86</v>
      </c>
      <c r="B21" s="7">
        <v>43</v>
      </c>
      <c r="C21" s="7">
        <v>37</v>
      </c>
      <c r="D21" s="7">
        <v>-37</v>
      </c>
    </row>
    <row r="22" spans="1:4" x14ac:dyDescent="0.3">
      <c r="A22" s="1" t="s">
        <v>87</v>
      </c>
      <c r="B22" s="7">
        <v>60</v>
      </c>
      <c r="C22" s="7">
        <v>69</v>
      </c>
      <c r="D22" s="7">
        <v>57</v>
      </c>
    </row>
    <row r="23" spans="1:4" x14ac:dyDescent="0.3">
      <c r="A23" s="1" t="s">
        <v>88</v>
      </c>
      <c r="B23" s="7">
        <v>-25</v>
      </c>
      <c r="C23" s="7">
        <v>-16</v>
      </c>
      <c r="D23" s="7">
        <v>24</v>
      </c>
    </row>
    <row r="24" spans="1:4" x14ac:dyDescent="0.3">
      <c r="A24" s="1" t="s">
        <v>89</v>
      </c>
      <c r="B24" s="7">
        <v>5</v>
      </c>
      <c r="C24" s="7">
        <v>-5</v>
      </c>
      <c r="D24" s="7">
        <v>5</v>
      </c>
    </row>
    <row r="25" spans="1:4" x14ac:dyDescent="0.3">
      <c r="A25" s="1" t="s">
        <v>3</v>
      </c>
      <c r="B25" s="7">
        <v>-50</v>
      </c>
      <c r="C25" s="7">
        <v>-30</v>
      </c>
      <c r="D25" s="7">
        <v>-20</v>
      </c>
    </row>
    <row r="26" spans="1:4" x14ac:dyDescent="0.3">
      <c r="A26" s="2" t="s">
        <v>90</v>
      </c>
      <c r="B26" s="8">
        <v>184.7168775164464</v>
      </c>
      <c r="C26" s="8">
        <v>151.2717857942462</v>
      </c>
      <c r="D26" s="8">
        <v>-8.659006226318624</v>
      </c>
    </row>
    <row r="27" spans="1:4" x14ac:dyDescent="0.3">
      <c r="A27" s="5"/>
      <c r="B27" s="18"/>
      <c r="C27" s="18"/>
      <c r="D27" s="18"/>
    </row>
    <row r="28" spans="1:4" x14ac:dyDescent="0.3">
      <c r="A28" s="12" t="s">
        <v>91</v>
      </c>
      <c r="B28" s="19"/>
      <c r="C28" s="19"/>
      <c r="D28" s="19"/>
    </row>
    <row r="29" spans="1:4" x14ac:dyDescent="0.3">
      <c r="A29" s="1" t="s">
        <v>92</v>
      </c>
      <c r="B29" s="7">
        <v>150</v>
      </c>
      <c r="C29" s="7">
        <v>100</v>
      </c>
      <c r="D29" s="7">
        <v>125</v>
      </c>
    </row>
    <row r="30" spans="1:4" x14ac:dyDescent="0.3">
      <c r="A30" s="1" t="s">
        <v>93</v>
      </c>
      <c r="B30" s="7">
        <v>-63</v>
      </c>
      <c r="C30" s="7">
        <v>64</v>
      </c>
      <c r="D30" s="7">
        <v>-104</v>
      </c>
    </row>
    <row r="31" spans="1:4" x14ac:dyDescent="0.3">
      <c r="A31" s="1" t="s">
        <v>94</v>
      </c>
      <c r="B31" s="7">
        <v>-35</v>
      </c>
      <c r="C31" s="7">
        <v>-10</v>
      </c>
      <c r="D31" s="7">
        <v>-74</v>
      </c>
    </row>
    <row r="32" spans="1:4" x14ac:dyDescent="0.3">
      <c r="A32" s="1" t="s">
        <v>95</v>
      </c>
      <c r="B32" s="7">
        <v>5</v>
      </c>
      <c r="C32" s="7">
        <v>-20</v>
      </c>
      <c r="D32" s="7">
        <v>35</v>
      </c>
    </row>
    <row r="33" spans="1:4" x14ac:dyDescent="0.3">
      <c r="A33" s="2" t="s">
        <v>96</v>
      </c>
      <c r="B33" s="8">
        <v>57</v>
      </c>
      <c r="C33" s="8">
        <v>134</v>
      </c>
      <c r="D33" s="8">
        <v>-18</v>
      </c>
    </row>
    <row r="34" spans="1:4" x14ac:dyDescent="0.3">
      <c r="A34" s="5"/>
      <c r="B34" s="18"/>
      <c r="C34" s="18"/>
      <c r="D34" s="18"/>
    </row>
    <row r="35" spans="1:4" x14ac:dyDescent="0.3">
      <c r="A35" s="12" t="s">
        <v>97</v>
      </c>
      <c r="B35" s="19"/>
      <c r="C35" s="19"/>
      <c r="D35" s="19"/>
    </row>
    <row r="36" spans="1:4" x14ac:dyDescent="0.3">
      <c r="A36" s="1" t="s">
        <v>41</v>
      </c>
      <c r="B36" s="7">
        <v>-28</v>
      </c>
      <c r="C36" s="7">
        <v>-99</v>
      </c>
      <c r="D36" s="7">
        <v>-8</v>
      </c>
    </row>
    <row r="37" spans="1:4" x14ac:dyDescent="0.3">
      <c r="A37" s="1" t="s">
        <v>98</v>
      </c>
      <c r="B37" s="7">
        <v>-136</v>
      </c>
      <c r="C37" s="7">
        <v>-114</v>
      </c>
      <c r="D37" s="7">
        <v>-36</v>
      </c>
    </row>
    <row r="38" spans="1:4" x14ac:dyDescent="0.3">
      <c r="A38" s="1" t="s">
        <v>99</v>
      </c>
      <c r="B38" s="7">
        <v>4</v>
      </c>
      <c r="C38" s="7">
        <v>2</v>
      </c>
      <c r="D38" s="7">
        <v>4</v>
      </c>
    </row>
    <row r="39" spans="1:4" x14ac:dyDescent="0.3">
      <c r="A39" s="1" t="s">
        <v>100</v>
      </c>
      <c r="B39" s="7">
        <v>-4</v>
      </c>
      <c r="C39" s="7">
        <v>-3</v>
      </c>
      <c r="D39" s="7">
        <v>7</v>
      </c>
    </row>
    <row r="40" spans="1:4" x14ac:dyDescent="0.3">
      <c r="A40" s="1" t="s">
        <v>3</v>
      </c>
      <c r="B40" s="7">
        <v>2</v>
      </c>
      <c r="C40" s="7">
        <v>-1</v>
      </c>
      <c r="D40" s="7">
        <v>0</v>
      </c>
    </row>
    <row r="41" spans="1:4" x14ac:dyDescent="0.3">
      <c r="A41" s="2" t="s">
        <v>101</v>
      </c>
      <c r="B41" s="8">
        <v>-162</v>
      </c>
      <c r="C41" s="8">
        <v>-215</v>
      </c>
      <c r="D41" s="8">
        <v>-33</v>
      </c>
    </row>
    <row r="42" spans="1:4" x14ac:dyDescent="0.3">
      <c r="A42" s="5"/>
      <c r="B42" s="18"/>
      <c r="C42" s="18"/>
      <c r="D42" s="18"/>
    </row>
    <row r="43" spans="1:4" x14ac:dyDescent="0.3">
      <c r="A43" s="12" t="s">
        <v>102</v>
      </c>
      <c r="B43" s="13">
        <v>79.716877516446402</v>
      </c>
      <c r="C43" s="13">
        <v>70.271785794246171</v>
      </c>
      <c r="D43" s="13">
        <v>-59.659006226318624</v>
      </c>
    </row>
    <row r="44" spans="1:4" x14ac:dyDescent="0.3">
      <c r="A44" s="1" t="s">
        <v>103</v>
      </c>
      <c r="B44" s="7">
        <v>115.61277956792755</v>
      </c>
      <c r="C44" s="7">
        <v>45.340993773681376</v>
      </c>
      <c r="D44" s="7">
        <v>105</v>
      </c>
    </row>
    <row r="45" spans="1:4" x14ac:dyDescent="0.3">
      <c r="A45" s="1" t="s">
        <v>104</v>
      </c>
      <c r="B45" s="7">
        <v>195.32965708437393</v>
      </c>
      <c r="C45" s="7">
        <v>115.61277956792755</v>
      </c>
      <c r="D45" s="7">
        <v>45.340993773681376</v>
      </c>
    </row>
  </sheetData>
  <mergeCells count="4">
    <mergeCell ref="A3:D3"/>
    <mergeCell ref="A5:D5"/>
    <mergeCell ref="A6:D6"/>
    <mergeCell ref="A4:D4"/>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C000"/>
  </sheetPr>
  <dimension ref="A1:N29"/>
  <sheetViews>
    <sheetView zoomScaleNormal="100" workbookViewId="0">
      <selection activeCell="N1" sqref="N1"/>
    </sheetView>
  </sheetViews>
  <sheetFormatPr defaultColWidth="8.6640625" defaultRowHeight="14.4" x14ac:dyDescent="0.3"/>
  <cols>
    <col min="1" max="1" width="18.44140625" style="419" customWidth="1"/>
    <col min="2" max="2" width="13.33203125" style="419" customWidth="1"/>
    <col min="3" max="3" width="14" style="419" customWidth="1"/>
    <col min="4" max="4" width="12.44140625" style="419" customWidth="1"/>
    <col min="5" max="10" width="8.6640625" style="419"/>
    <col min="11" max="11" width="11.33203125" style="419" customWidth="1"/>
    <col min="12" max="13" width="8.6640625" style="419"/>
    <col min="14" max="14" width="10.109375" style="419" bestFit="1" customWidth="1"/>
    <col min="15" max="16384" width="8.6640625" style="419"/>
  </cols>
  <sheetData>
    <row r="1" spans="1:14" ht="15.6" x14ac:dyDescent="0.3">
      <c r="A1" s="576" t="s">
        <v>4</v>
      </c>
      <c r="B1" s="576"/>
      <c r="C1" s="576"/>
      <c r="D1" s="576"/>
      <c r="E1" s="576"/>
      <c r="F1" s="576"/>
      <c r="G1" s="576"/>
      <c r="H1" s="576"/>
      <c r="K1" s="506"/>
      <c r="L1" s="368"/>
      <c r="N1" s="493" t="str">
        <f>HYPERLINK("#'Navigation'!A1","Navigation")</f>
        <v>Navigation</v>
      </c>
    </row>
    <row r="2" spans="1:14" ht="17.399999999999999" x14ac:dyDescent="0.3">
      <c r="A2" s="579" t="s">
        <v>526</v>
      </c>
      <c r="B2" s="579"/>
      <c r="C2" s="579"/>
      <c r="D2" s="579"/>
      <c r="E2" s="579"/>
      <c r="F2" s="579"/>
      <c r="G2" s="579"/>
      <c r="H2" s="579"/>
      <c r="I2" s="472"/>
      <c r="J2" s="472"/>
      <c r="K2" s="507"/>
      <c r="L2" s="508"/>
    </row>
    <row r="3" spans="1:14" ht="17.399999999999999" x14ac:dyDescent="0.3">
      <c r="A3" s="579" t="s">
        <v>527</v>
      </c>
      <c r="B3" s="579"/>
      <c r="C3" s="579"/>
      <c r="D3" s="579"/>
      <c r="E3" s="579"/>
      <c r="F3" s="579"/>
      <c r="G3" s="579"/>
      <c r="H3" s="579"/>
      <c r="I3" s="465"/>
      <c r="J3" s="465"/>
      <c r="K3" s="506"/>
      <c r="L3" s="368"/>
    </row>
    <row r="4" spans="1:14" ht="18" x14ac:dyDescent="0.3">
      <c r="A4" s="464"/>
      <c r="B4"/>
      <c r="C4"/>
      <c r="D4"/>
      <c r="E4"/>
      <c r="F4"/>
      <c r="G4"/>
      <c r="H4"/>
      <c r="I4"/>
      <c r="J4"/>
      <c r="K4"/>
    </row>
    <row r="5" spans="1:14" ht="15.6" x14ac:dyDescent="0.3">
      <c r="A5" s="465" t="s">
        <v>528</v>
      </c>
      <c r="B5"/>
      <c r="C5"/>
      <c r="D5"/>
      <c r="E5"/>
      <c r="F5"/>
      <c r="G5"/>
      <c r="H5"/>
      <c r="I5"/>
      <c r="J5"/>
      <c r="K5"/>
    </row>
    <row r="6" spans="1:14" ht="15.6" x14ac:dyDescent="0.3">
      <c r="A6" s="465"/>
      <c r="B6"/>
      <c r="C6"/>
      <c r="D6"/>
      <c r="E6"/>
      <c r="F6"/>
      <c r="G6"/>
      <c r="H6"/>
      <c r="I6"/>
      <c r="J6"/>
      <c r="K6"/>
    </row>
    <row r="7" spans="1:14" ht="15.6" x14ac:dyDescent="0.3">
      <c r="A7" s="466" t="s">
        <v>529</v>
      </c>
      <c r="B7"/>
      <c r="C7"/>
      <c r="D7"/>
      <c r="E7"/>
      <c r="F7"/>
      <c r="G7"/>
      <c r="H7" s="468" t="s">
        <v>530</v>
      </c>
      <c r="I7"/>
      <c r="J7"/>
    </row>
    <row r="8" spans="1:14" ht="15.6" x14ac:dyDescent="0.3">
      <c r="A8" s="466" t="s">
        <v>531</v>
      </c>
      <c r="B8"/>
      <c r="C8"/>
      <c r="D8"/>
      <c r="E8"/>
      <c r="F8"/>
      <c r="G8"/>
      <c r="H8" s="469" t="s">
        <v>532</v>
      </c>
      <c r="I8"/>
      <c r="J8"/>
      <c r="K8"/>
    </row>
    <row r="9" spans="1:14" ht="15.6" x14ac:dyDescent="0.3">
      <c r="A9" s="466" t="s">
        <v>533</v>
      </c>
      <c r="B9"/>
      <c r="D9"/>
      <c r="E9"/>
      <c r="F9"/>
      <c r="G9"/>
      <c r="H9" s="469" t="s">
        <v>534</v>
      </c>
      <c r="I9"/>
      <c r="J9"/>
      <c r="K9"/>
    </row>
    <row r="10" spans="1:14" ht="15.6" x14ac:dyDescent="0.3">
      <c r="A10" s="466" t="s">
        <v>535</v>
      </c>
      <c r="B10"/>
      <c r="C10"/>
      <c r="D10"/>
      <c r="F10"/>
      <c r="G10"/>
      <c r="H10" s="469" t="s">
        <v>536</v>
      </c>
      <c r="I10"/>
      <c r="J10"/>
      <c r="K10"/>
    </row>
    <row r="11" spans="1:14" ht="15.6" x14ac:dyDescent="0.3">
      <c r="A11" s="465"/>
      <c r="B11"/>
      <c r="C11"/>
      <c r="D11"/>
      <c r="E11"/>
      <c r="F11"/>
      <c r="G11"/>
      <c r="H11" s="470"/>
      <c r="I11"/>
      <c r="J11"/>
      <c r="K11"/>
    </row>
    <row r="12" spans="1:14" ht="15.6" x14ac:dyDescent="0.3">
      <c r="A12" s="465"/>
      <c r="B12"/>
      <c r="C12"/>
      <c r="D12"/>
      <c r="E12"/>
      <c r="F12"/>
      <c r="G12"/>
      <c r="H12" s="470"/>
      <c r="I12"/>
      <c r="J12"/>
      <c r="K12"/>
    </row>
    <row r="13" spans="1:14" ht="15.6" x14ac:dyDescent="0.3">
      <c r="A13" s="465" t="s">
        <v>537</v>
      </c>
      <c r="B13"/>
      <c r="C13"/>
      <c r="D13"/>
      <c r="E13"/>
      <c r="F13"/>
      <c r="G13"/>
      <c r="H13" s="470"/>
      <c r="I13"/>
      <c r="J13"/>
      <c r="K13"/>
    </row>
    <row r="14" spans="1:14" ht="15.6" x14ac:dyDescent="0.3">
      <c r="A14" s="467"/>
      <c r="B14"/>
      <c r="C14"/>
      <c r="D14"/>
      <c r="E14"/>
      <c r="F14"/>
      <c r="G14"/>
      <c r="H14" s="470"/>
      <c r="I14"/>
      <c r="J14"/>
      <c r="K14"/>
    </row>
    <row r="15" spans="1:14" ht="15.6" x14ac:dyDescent="0.3">
      <c r="A15" s="466" t="s">
        <v>538</v>
      </c>
      <c r="B15"/>
      <c r="C15"/>
      <c r="D15"/>
      <c r="E15"/>
      <c r="F15"/>
      <c r="G15"/>
      <c r="H15" s="469" t="s">
        <v>539</v>
      </c>
      <c r="I15"/>
      <c r="K15"/>
    </row>
    <row r="16" spans="1:14" ht="15.6" x14ac:dyDescent="0.3">
      <c r="A16" s="466" t="s">
        <v>540</v>
      </c>
      <c r="B16"/>
      <c r="C16"/>
      <c r="D16"/>
      <c r="E16"/>
      <c r="G16"/>
      <c r="H16" s="469" t="s">
        <v>541</v>
      </c>
      <c r="I16"/>
      <c r="J16"/>
      <c r="K16"/>
    </row>
    <row r="17" spans="1:11" ht="15.6" x14ac:dyDescent="0.3">
      <c r="A17" s="466" t="s">
        <v>542</v>
      </c>
      <c r="C17"/>
      <c r="D17"/>
      <c r="E17"/>
      <c r="F17"/>
      <c r="G17"/>
      <c r="H17" s="469" t="s">
        <v>534</v>
      </c>
      <c r="I17"/>
      <c r="J17"/>
      <c r="K17"/>
    </row>
    <row r="18" spans="1:11" ht="15.6" x14ac:dyDescent="0.3">
      <c r="A18" s="466" t="s">
        <v>535</v>
      </c>
      <c r="B18"/>
      <c r="C18"/>
      <c r="D18"/>
      <c r="F18"/>
      <c r="G18"/>
      <c r="H18" s="469" t="s">
        <v>536</v>
      </c>
      <c r="I18"/>
      <c r="J18"/>
      <c r="K18"/>
    </row>
    <row r="19" spans="1:11" ht="15.6" x14ac:dyDescent="0.3">
      <c r="A19" s="466" t="s">
        <v>543</v>
      </c>
      <c r="B19"/>
      <c r="C19"/>
      <c r="D19"/>
      <c r="E19"/>
      <c r="F19"/>
      <c r="G19"/>
      <c r="H19" s="469" t="s">
        <v>544</v>
      </c>
      <c r="I19"/>
      <c r="J19"/>
      <c r="K19"/>
    </row>
    <row r="20" spans="1:11" ht="15.6" x14ac:dyDescent="0.3">
      <c r="A20" s="465"/>
      <c r="B20"/>
      <c r="C20"/>
      <c r="D20"/>
      <c r="E20"/>
      <c r="F20"/>
      <c r="G20"/>
      <c r="H20" s="470"/>
      <c r="I20"/>
      <c r="J20"/>
      <c r="K20"/>
    </row>
    <row r="21" spans="1:11" ht="15.6" x14ac:dyDescent="0.3">
      <c r="A21" s="465"/>
      <c r="B21"/>
      <c r="C21"/>
      <c r="D21"/>
      <c r="E21"/>
      <c r="F21"/>
      <c r="G21"/>
      <c r="H21" s="470"/>
      <c r="I21"/>
      <c r="J21"/>
      <c r="K21"/>
    </row>
    <row r="22" spans="1:11" ht="15.6" x14ac:dyDescent="0.3">
      <c r="A22" s="465" t="s">
        <v>545</v>
      </c>
      <c r="B22"/>
      <c r="C22"/>
      <c r="D22"/>
      <c r="E22"/>
      <c r="F22"/>
      <c r="G22"/>
      <c r="H22" s="470"/>
      <c r="I22"/>
      <c r="J22"/>
      <c r="K22"/>
    </row>
    <row r="23" spans="1:11" ht="15.6" x14ac:dyDescent="0.3">
      <c r="A23" s="467"/>
      <c r="B23"/>
      <c r="C23"/>
      <c r="D23"/>
      <c r="E23"/>
      <c r="F23"/>
      <c r="G23"/>
      <c r="H23" s="470"/>
      <c r="I23"/>
      <c r="J23"/>
      <c r="K23"/>
    </row>
    <row r="24" spans="1:11" ht="15.6" x14ac:dyDescent="0.3">
      <c r="A24" s="466" t="s">
        <v>546</v>
      </c>
      <c r="B24"/>
      <c r="C24"/>
      <c r="D24"/>
      <c r="F24"/>
      <c r="G24"/>
      <c r="H24" s="469" t="s">
        <v>547</v>
      </c>
      <c r="I24"/>
      <c r="J24"/>
      <c r="K24"/>
    </row>
    <row r="25" spans="1:11" ht="15.6" x14ac:dyDescent="0.3">
      <c r="A25" s="466" t="s">
        <v>548</v>
      </c>
      <c r="B25"/>
      <c r="C25"/>
      <c r="E25"/>
      <c r="F25"/>
      <c r="G25"/>
      <c r="H25" s="469" t="s">
        <v>549</v>
      </c>
      <c r="I25"/>
      <c r="J25"/>
      <c r="K25"/>
    </row>
    <row r="26" spans="1:11" ht="15.6" x14ac:dyDescent="0.3">
      <c r="A26" s="466" t="s">
        <v>550</v>
      </c>
      <c r="B26"/>
      <c r="C26"/>
      <c r="D26"/>
      <c r="F26"/>
      <c r="G26"/>
      <c r="H26" s="471">
        <v>0.6</v>
      </c>
      <c r="I26"/>
      <c r="J26"/>
      <c r="K26"/>
    </row>
    <row r="27" spans="1:11" ht="15.6" x14ac:dyDescent="0.3">
      <c r="A27" s="466" t="s">
        <v>551</v>
      </c>
      <c r="B27"/>
      <c r="C27"/>
      <c r="E27"/>
      <c r="F27"/>
      <c r="G27"/>
      <c r="H27" s="469" t="s">
        <v>552</v>
      </c>
      <c r="I27"/>
      <c r="J27"/>
      <c r="K27"/>
    </row>
    <row r="28" spans="1:11" ht="15.6" x14ac:dyDescent="0.3">
      <c r="A28" s="466" t="s">
        <v>553</v>
      </c>
      <c r="B28"/>
      <c r="C28"/>
      <c r="E28"/>
      <c r="F28"/>
      <c r="G28"/>
      <c r="H28" s="471">
        <v>0.4</v>
      </c>
      <c r="I28"/>
      <c r="J28"/>
      <c r="K28"/>
    </row>
    <row r="29" spans="1:11" ht="15.6" x14ac:dyDescent="0.3">
      <c r="A29" s="465"/>
      <c r="B29"/>
      <c r="C29"/>
      <c r="D29"/>
      <c r="E29"/>
      <c r="F29"/>
      <c r="G29"/>
      <c r="H29"/>
      <c r="I29"/>
      <c r="J29"/>
      <c r="K29"/>
    </row>
  </sheetData>
  <mergeCells count="3">
    <mergeCell ref="A2:H2"/>
    <mergeCell ref="A3:H3"/>
    <mergeCell ref="A1:H1"/>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C000"/>
  </sheetPr>
  <dimension ref="A1:N42"/>
  <sheetViews>
    <sheetView workbookViewId="0">
      <selection activeCell="N1" sqref="N1"/>
    </sheetView>
  </sheetViews>
  <sheetFormatPr defaultColWidth="9.109375" defaultRowHeight="14.4" x14ac:dyDescent="0.3"/>
  <cols>
    <col min="1" max="1" width="39.5546875" bestFit="1" customWidth="1"/>
    <col min="12" max="12" width="9.109375" customWidth="1"/>
    <col min="14" max="14" width="10.109375" bestFit="1" customWidth="1"/>
  </cols>
  <sheetData>
    <row r="1" spans="1:14" x14ac:dyDescent="0.3">
      <c r="N1" s="493" t="str">
        <f>HYPERLINK("#'Navigation'!A1","Navigation")</f>
        <v>Navigation</v>
      </c>
    </row>
    <row r="2" spans="1:14" ht="17.399999999999999" x14ac:dyDescent="0.3">
      <c r="A2" s="579" t="s">
        <v>105</v>
      </c>
      <c r="B2" s="579"/>
      <c r="C2" s="579"/>
      <c r="D2" s="579"/>
      <c r="E2" s="579"/>
      <c r="F2" s="579"/>
      <c r="G2" s="579"/>
    </row>
    <row r="3" spans="1:14" ht="15.6" x14ac:dyDescent="0.3">
      <c r="A3" s="581" t="s">
        <v>106</v>
      </c>
      <c r="B3" s="581"/>
      <c r="C3" s="581"/>
      <c r="D3" s="581"/>
      <c r="E3" s="581"/>
      <c r="F3" s="581"/>
      <c r="G3" s="581"/>
    </row>
    <row r="4" spans="1:14" x14ac:dyDescent="0.3">
      <c r="A4" s="577" t="s">
        <v>107</v>
      </c>
      <c r="B4" s="577"/>
      <c r="C4" s="577"/>
      <c r="D4" s="577"/>
      <c r="E4" s="577"/>
      <c r="F4" s="577"/>
      <c r="G4" s="577"/>
    </row>
    <row r="5" spans="1:14" ht="15" thickBot="1" x14ac:dyDescent="0.35">
      <c r="A5" s="577" t="s">
        <v>6</v>
      </c>
      <c r="B5" s="577"/>
      <c r="C5" s="577"/>
      <c r="D5" s="577"/>
      <c r="E5" s="577"/>
      <c r="F5" s="577"/>
      <c r="G5" s="577"/>
    </row>
    <row r="6" spans="1:14" ht="15" thickBot="1" x14ac:dyDescent="0.35">
      <c r="A6" s="84" t="s">
        <v>108</v>
      </c>
      <c r="B6" s="85">
        <v>2020</v>
      </c>
      <c r="C6" s="85">
        <v>2019</v>
      </c>
      <c r="D6" s="85">
        <v>2018</v>
      </c>
      <c r="E6" s="85">
        <v>2017</v>
      </c>
      <c r="F6" s="85">
        <v>2016</v>
      </c>
      <c r="G6" s="85">
        <v>2015</v>
      </c>
    </row>
    <row r="7" spans="1:14" ht="15" thickBot="1" x14ac:dyDescent="0.35">
      <c r="A7" s="86" t="s">
        <v>109</v>
      </c>
      <c r="B7" s="87">
        <v>385.12805892135867</v>
      </c>
      <c r="C7" s="87">
        <v>366.12173913043483</v>
      </c>
      <c r="D7" s="87">
        <v>457.6521739130435</v>
      </c>
      <c r="E7" s="87">
        <v>427.91304347826087</v>
      </c>
      <c r="F7" s="87">
        <v>399.82608695652169</v>
      </c>
      <c r="G7" s="87">
        <v>380</v>
      </c>
    </row>
    <row r="8" spans="1:14" ht="15" thickBot="1" x14ac:dyDescent="0.35">
      <c r="A8" s="88" t="s">
        <v>110</v>
      </c>
      <c r="B8" s="89"/>
      <c r="C8" s="89"/>
      <c r="D8" s="89"/>
      <c r="E8" s="89"/>
      <c r="F8" s="89"/>
      <c r="G8" s="89"/>
    </row>
    <row r="9" spans="1:14" ht="15" thickBot="1" x14ac:dyDescent="0.35">
      <c r="A9" s="88" t="s">
        <v>111</v>
      </c>
      <c r="B9" s="89">
        <v>-64.525611784271746</v>
      </c>
      <c r="C9" s="89">
        <v>-80.724347826086969</v>
      </c>
      <c r="D9" s="89">
        <v>-101.53043478260871</v>
      </c>
      <c r="E9" s="89">
        <v>-66.832608695652183</v>
      </c>
      <c r="F9" s="89">
        <v>-54.96521739130435</v>
      </c>
      <c r="G9" s="89">
        <v>-58.5</v>
      </c>
    </row>
    <row r="10" spans="1:14" ht="15" thickBot="1" x14ac:dyDescent="0.35">
      <c r="A10" s="88" t="s">
        <v>112</v>
      </c>
      <c r="B10" s="89">
        <v>-96.282014730339668</v>
      </c>
      <c r="C10" s="89">
        <v>-91.530434782608708</v>
      </c>
      <c r="D10" s="89">
        <v>-114.41304347826087</v>
      </c>
      <c r="E10" s="89">
        <v>-106.97826086956522</v>
      </c>
      <c r="F10" s="89">
        <v>-99.956521739130423</v>
      </c>
      <c r="G10" s="89">
        <v>-95</v>
      </c>
    </row>
    <row r="11" spans="1:14" ht="15" thickBot="1" x14ac:dyDescent="0.35">
      <c r="A11" s="88" t="s">
        <v>113</v>
      </c>
      <c r="B11" s="89">
        <v>-45</v>
      </c>
      <c r="C11" s="89">
        <v>-43</v>
      </c>
      <c r="D11" s="89">
        <v>-43</v>
      </c>
      <c r="E11" s="89">
        <v>-41</v>
      </c>
      <c r="F11" s="89">
        <v>-40</v>
      </c>
      <c r="G11" s="89">
        <v>-38</v>
      </c>
    </row>
    <row r="12" spans="1:14" ht="15" thickBot="1" x14ac:dyDescent="0.35">
      <c r="A12" s="88" t="s">
        <v>114</v>
      </c>
      <c r="B12" s="89">
        <v>-5.77692088382038</v>
      </c>
      <c r="C12" s="89">
        <v>-5.4918260869565225</v>
      </c>
      <c r="D12" s="89">
        <v>-6.864782608695652</v>
      </c>
      <c r="E12" s="89">
        <v>-6.4186956521739127</v>
      </c>
      <c r="F12" s="89">
        <v>-5.9973913043478255</v>
      </c>
      <c r="G12" s="89">
        <v>-5.7</v>
      </c>
    </row>
    <row r="13" spans="1:14" ht="15" thickBot="1" x14ac:dyDescent="0.35">
      <c r="A13" s="88" t="s">
        <v>115</v>
      </c>
      <c r="B13" s="89">
        <v>-4</v>
      </c>
      <c r="C13" s="89">
        <v>-5</v>
      </c>
      <c r="D13" s="89">
        <v>-6</v>
      </c>
      <c r="E13" s="89">
        <v>-7</v>
      </c>
      <c r="F13" s="89">
        <v>-8</v>
      </c>
      <c r="G13" s="89">
        <v>-4</v>
      </c>
    </row>
    <row r="14" spans="1:14" ht="15" thickBot="1" x14ac:dyDescent="0.35">
      <c r="A14" s="88" t="s">
        <v>116</v>
      </c>
      <c r="B14" s="89">
        <v>-215.58454739843177</v>
      </c>
      <c r="C14" s="89">
        <v>-225.74660869565221</v>
      </c>
      <c r="D14" s="89">
        <v>-271.80826086956523</v>
      </c>
      <c r="E14" s="89">
        <v>-228.2295652173913</v>
      </c>
      <c r="F14" s="89">
        <v>-208.9191304347826</v>
      </c>
      <c r="G14" s="89">
        <v>-201.2</v>
      </c>
    </row>
    <row r="15" spans="1:14" ht="15" thickBot="1" x14ac:dyDescent="0.35">
      <c r="A15" s="86" t="s">
        <v>117</v>
      </c>
      <c r="B15" s="87">
        <v>169.54351152292691</v>
      </c>
      <c r="C15" s="87">
        <v>140.37513043478262</v>
      </c>
      <c r="D15" s="87">
        <v>185.84391304347827</v>
      </c>
      <c r="E15" s="87">
        <v>199.68347826086958</v>
      </c>
      <c r="F15" s="87">
        <v>190.90695652173909</v>
      </c>
      <c r="G15" s="87">
        <v>178.8</v>
      </c>
    </row>
    <row r="16" spans="1:14" ht="15" thickBot="1" x14ac:dyDescent="0.35">
      <c r="A16" s="86" t="s">
        <v>118</v>
      </c>
      <c r="B16" s="89"/>
      <c r="C16" s="89"/>
      <c r="D16" s="89"/>
      <c r="E16" s="89"/>
      <c r="F16" s="89"/>
      <c r="G16" s="89"/>
    </row>
    <row r="17" spans="1:7" ht="15" thickBot="1" x14ac:dyDescent="0.35">
      <c r="A17" s="88" t="s">
        <v>119</v>
      </c>
      <c r="B17" s="89">
        <v>11.55384176764076</v>
      </c>
      <c r="C17" s="89">
        <v>10.983652173913045</v>
      </c>
      <c r="D17" s="89">
        <v>13.729565217391304</v>
      </c>
      <c r="E17" s="89">
        <v>12.837391304347825</v>
      </c>
      <c r="F17" s="89">
        <v>11.994782608695651</v>
      </c>
      <c r="G17" s="89">
        <v>11.4</v>
      </c>
    </row>
    <row r="18" spans="1:7" ht="15" thickBot="1" x14ac:dyDescent="0.35">
      <c r="A18" s="88" t="s">
        <v>120</v>
      </c>
      <c r="B18" s="89">
        <v>75.405122356854349</v>
      </c>
      <c r="C18" s="89">
        <v>74.644869565217391</v>
      </c>
      <c r="D18" s="89">
        <v>78.306086956521739</v>
      </c>
      <c r="E18" s="89">
        <v>77.116521739130434</v>
      </c>
      <c r="F18" s="89">
        <v>75.993043478260873</v>
      </c>
      <c r="G18" s="89">
        <v>75.2</v>
      </c>
    </row>
    <row r="19" spans="1:7" ht="15" thickBot="1" x14ac:dyDescent="0.35">
      <c r="A19" s="88" t="s">
        <v>121</v>
      </c>
      <c r="B19" s="89">
        <v>12</v>
      </c>
      <c r="C19" s="89">
        <v>20</v>
      </c>
      <c r="D19" s="89">
        <v>70</v>
      </c>
      <c r="E19" s="89">
        <v>8</v>
      </c>
      <c r="F19" s="89">
        <v>7</v>
      </c>
      <c r="G19" s="89">
        <v>5</v>
      </c>
    </row>
    <row r="20" spans="1:7" ht="15" thickBot="1" x14ac:dyDescent="0.35">
      <c r="A20" s="88" t="s">
        <v>122</v>
      </c>
      <c r="B20" s="89">
        <v>15</v>
      </c>
      <c r="C20" s="89">
        <v>11</v>
      </c>
      <c r="D20" s="89">
        <v>10</v>
      </c>
      <c r="E20" s="89">
        <v>40</v>
      </c>
      <c r="F20" s="89">
        <v>10</v>
      </c>
      <c r="G20" s="89">
        <v>8</v>
      </c>
    </row>
    <row r="21" spans="1:7" ht="15" thickBot="1" x14ac:dyDescent="0.35">
      <c r="A21" s="86" t="s">
        <v>123</v>
      </c>
      <c r="B21" s="87">
        <v>113.95896412449511</v>
      </c>
      <c r="C21" s="87">
        <v>116.62852173913043</v>
      </c>
      <c r="D21" s="87">
        <v>172.03565217391304</v>
      </c>
      <c r="E21" s="87">
        <v>137.95391304347825</v>
      </c>
      <c r="F21" s="87">
        <v>104.98782608695652</v>
      </c>
      <c r="G21" s="87">
        <v>99.600000000000009</v>
      </c>
    </row>
    <row r="22" spans="1:7" ht="15" thickBot="1" x14ac:dyDescent="0.35">
      <c r="A22" s="86" t="s">
        <v>124</v>
      </c>
      <c r="B22" s="87">
        <v>55.584547398431795</v>
      </c>
      <c r="C22" s="87">
        <v>23.746608695652185</v>
      </c>
      <c r="D22" s="87">
        <v>13.808260869565231</v>
      </c>
      <c r="E22" s="87">
        <v>61.729565217391325</v>
      </c>
      <c r="F22" s="87">
        <v>85.919130434782574</v>
      </c>
      <c r="G22" s="87">
        <v>79.2</v>
      </c>
    </row>
    <row r="23" spans="1:7" ht="29.4" thickBot="1" x14ac:dyDescent="0.35">
      <c r="A23" s="86" t="s">
        <v>125</v>
      </c>
      <c r="B23" s="89"/>
      <c r="C23" s="89"/>
      <c r="D23" s="89"/>
      <c r="E23" s="89"/>
      <c r="F23" s="89"/>
      <c r="G23" s="89"/>
    </row>
    <row r="24" spans="1:7" ht="15" thickBot="1" x14ac:dyDescent="0.35">
      <c r="A24" s="88" t="s">
        <v>126</v>
      </c>
      <c r="B24" s="89">
        <v>57.769208838203795</v>
      </c>
      <c r="C24" s="89">
        <v>54.918260869565223</v>
      </c>
      <c r="D24" s="89">
        <v>68.647826086956528</v>
      </c>
      <c r="E24" s="89">
        <v>64.186956521739134</v>
      </c>
      <c r="F24" s="89">
        <v>59.973913043478248</v>
      </c>
      <c r="G24" s="89">
        <v>57</v>
      </c>
    </row>
    <row r="25" spans="1:7" ht="15" thickBot="1" x14ac:dyDescent="0.35">
      <c r="A25" s="88" t="s">
        <v>127</v>
      </c>
      <c r="B25" s="89">
        <v>7.7025611784271737</v>
      </c>
      <c r="C25" s="89">
        <v>7.3224347826086964</v>
      </c>
      <c r="D25" s="89">
        <v>9.1530434782608694</v>
      </c>
      <c r="E25" s="89">
        <v>8.5582608695652169</v>
      </c>
      <c r="F25" s="89">
        <v>7.9965217391304337</v>
      </c>
      <c r="G25" s="89">
        <v>7.6000000000000005</v>
      </c>
    </row>
    <row r="26" spans="1:7" ht="15" thickBot="1" x14ac:dyDescent="0.35">
      <c r="A26" s="88" t="s">
        <v>128</v>
      </c>
      <c r="B26" s="89">
        <v>-38.512805892135873</v>
      </c>
      <c r="C26" s="89">
        <v>-36.612173913043485</v>
      </c>
      <c r="D26" s="89">
        <v>-45.765217391304354</v>
      </c>
      <c r="E26" s="89">
        <v>-42.791304347826092</v>
      </c>
      <c r="F26" s="89">
        <v>-39.982608695652175</v>
      </c>
      <c r="G26" s="89">
        <v>-38</v>
      </c>
    </row>
    <row r="27" spans="1:7" ht="15" thickBot="1" x14ac:dyDescent="0.35">
      <c r="A27" s="88" t="s">
        <v>129</v>
      </c>
      <c r="B27" s="89">
        <v>-10</v>
      </c>
      <c r="C27" s="89">
        <v>6</v>
      </c>
      <c r="D27" s="89">
        <v>8</v>
      </c>
      <c r="E27" s="89">
        <v>-15</v>
      </c>
      <c r="F27" s="89">
        <v>-20</v>
      </c>
      <c r="G27" s="89">
        <v>-14</v>
      </c>
    </row>
    <row r="28" spans="1:7" ht="15" thickBot="1" x14ac:dyDescent="0.35">
      <c r="A28" s="88" t="s">
        <v>130</v>
      </c>
      <c r="B28" s="89">
        <v>5.01</v>
      </c>
      <c r="C28" s="89">
        <v>4.8</v>
      </c>
      <c r="D28" s="89">
        <v>4.9350000000000005</v>
      </c>
      <c r="E28" s="89">
        <v>5.282</v>
      </c>
      <c r="F28" s="89">
        <v>5.25</v>
      </c>
      <c r="G28" s="89">
        <v>6.3500000000000005</v>
      </c>
    </row>
    <row r="29" spans="1:7" ht="15" thickBot="1" x14ac:dyDescent="0.35">
      <c r="A29" s="86" t="s">
        <v>131</v>
      </c>
      <c r="B29" s="87">
        <v>21.968964124495095</v>
      </c>
      <c r="C29" s="87">
        <v>36.428521739130431</v>
      </c>
      <c r="D29" s="87">
        <v>44.970652173913045</v>
      </c>
      <c r="E29" s="87">
        <v>20.235913043478259</v>
      </c>
      <c r="F29" s="87">
        <v>13.237826086956503</v>
      </c>
      <c r="G29" s="87">
        <v>18.949999999999996</v>
      </c>
    </row>
    <row r="30" spans="1:7" ht="15" thickBot="1" x14ac:dyDescent="0.35">
      <c r="A30" s="88" t="s">
        <v>132</v>
      </c>
      <c r="B30" s="89">
        <v>77.553511522926897</v>
      </c>
      <c r="C30" s="89">
        <v>60.175130434782616</v>
      </c>
      <c r="D30" s="89">
        <v>58.778913043478276</v>
      </c>
      <c r="E30" s="89">
        <v>81.965478260869588</v>
      </c>
      <c r="F30" s="89">
        <v>99.156956521739076</v>
      </c>
      <c r="G30" s="89">
        <v>98.15</v>
      </c>
    </row>
    <row r="31" spans="1:7" ht="15" thickBot="1" x14ac:dyDescent="0.35">
      <c r="A31" s="88" t="s">
        <v>133</v>
      </c>
      <c r="B31" s="89">
        <v>41.1</v>
      </c>
      <c r="C31" s="89">
        <v>39.659999999999997</v>
      </c>
      <c r="D31" s="89">
        <v>38.4</v>
      </c>
      <c r="E31" s="89">
        <v>37.5</v>
      </c>
      <c r="F31" s="89">
        <v>35.879999999999995</v>
      </c>
      <c r="G31" s="89">
        <v>34.68</v>
      </c>
    </row>
    <row r="32" spans="1:7" ht="15" thickBot="1" x14ac:dyDescent="0.35">
      <c r="A32" s="88" t="s">
        <v>134</v>
      </c>
      <c r="B32" s="89">
        <v>36.453511522926895</v>
      </c>
      <c r="C32" s="89">
        <v>20.51513043478262</v>
      </c>
      <c r="D32" s="89">
        <v>20.378913043478278</v>
      </c>
      <c r="E32" s="89">
        <v>44.465478260869588</v>
      </c>
      <c r="F32" s="89">
        <v>63.276956521739081</v>
      </c>
      <c r="G32" s="89">
        <v>63.470000000000006</v>
      </c>
    </row>
    <row r="33" spans="1:7" ht="15" thickBot="1" x14ac:dyDescent="0.35">
      <c r="A33" s="88" t="s">
        <v>135</v>
      </c>
      <c r="B33" s="89">
        <v>7.6552374198146476</v>
      </c>
      <c r="C33" s="89">
        <v>4.3081773913043504</v>
      </c>
      <c r="D33" s="89">
        <v>4.2795717391304384</v>
      </c>
      <c r="E33" s="89">
        <v>9.3377504347826132</v>
      </c>
      <c r="F33" s="89">
        <v>13.288160869565207</v>
      </c>
      <c r="G33" s="89">
        <v>13.328700000000001</v>
      </c>
    </row>
    <row r="34" spans="1:7" ht="15" thickBot="1" x14ac:dyDescent="0.35">
      <c r="A34" s="84" t="s">
        <v>136</v>
      </c>
      <c r="B34" s="90">
        <v>28.995774103112247</v>
      </c>
      <c r="C34" s="90">
        <v>16.206953043478268</v>
      </c>
      <c r="D34" s="90">
        <v>16.099341304347838</v>
      </c>
      <c r="E34" s="90">
        <v>35.127727826086975</v>
      </c>
      <c r="F34" s="90">
        <v>49.988795652173877</v>
      </c>
      <c r="G34" s="90">
        <v>50.141300000000001</v>
      </c>
    </row>
    <row r="35" spans="1:7" ht="15.6" x14ac:dyDescent="0.3">
      <c r="A35" s="22"/>
      <c r="B35" s="23"/>
    </row>
    <row r="36" spans="1:7" x14ac:dyDescent="0.3">
      <c r="A36" s="24" t="s">
        <v>137</v>
      </c>
    </row>
    <row r="37" spans="1:7" x14ac:dyDescent="0.3">
      <c r="A37" s="580" t="s">
        <v>138</v>
      </c>
      <c r="B37" s="580"/>
      <c r="C37" s="580"/>
      <c r="D37" s="580"/>
      <c r="E37" s="580"/>
      <c r="F37" s="580"/>
      <c r="G37" s="580"/>
    </row>
    <row r="38" spans="1:7" x14ac:dyDescent="0.3">
      <c r="A38" s="580" t="s">
        <v>139</v>
      </c>
      <c r="B38" s="580"/>
      <c r="C38" s="580"/>
      <c r="D38" s="580"/>
      <c r="E38" s="580"/>
      <c r="F38" s="580"/>
      <c r="G38" s="580"/>
    </row>
    <row r="39" spans="1:7" x14ac:dyDescent="0.3">
      <c r="A39" s="580" t="s">
        <v>140</v>
      </c>
      <c r="B39" s="580"/>
      <c r="C39" s="580"/>
      <c r="D39" s="580"/>
      <c r="E39" s="580"/>
      <c r="F39" s="580"/>
      <c r="G39" s="580"/>
    </row>
    <row r="40" spans="1:7" x14ac:dyDescent="0.3">
      <c r="A40" s="580" t="s">
        <v>141</v>
      </c>
      <c r="B40" s="580"/>
      <c r="C40" s="580"/>
      <c r="D40" s="580"/>
      <c r="E40" s="580"/>
      <c r="F40" s="580"/>
      <c r="G40" s="580"/>
    </row>
    <row r="41" spans="1:7" x14ac:dyDescent="0.3">
      <c r="A41" s="580" t="s">
        <v>142</v>
      </c>
      <c r="B41" s="580"/>
      <c r="C41" s="580"/>
      <c r="D41" s="580"/>
      <c r="E41" s="580"/>
      <c r="F41" s="580"/>
      <c r="G41" s="580"/>
    </row>
    <row r="42" spans="1:7" x14ac:dyDescent="0.3">
      <c r="A42" s="580" t="s">
        <v>143</v>
      </c>
      <c r="B42" s="580"/>
      <c r="C42" s="580"/>
      <c r="D42" s="580"/>
      <c r="E42" s="580"/>
      <c r="F42" s="580"/>
      <c r="G42" s="580"/>
    </row>
  </sheetData>
  <mergeCells count="10">
    <mergeCell ref="A39:G39"/>
    <mergeCell ref="A40:G40"/>
    <mergeCell ref="A41:G41"/>
    <mergeCell ref="A42:G42"/>
    <mergeCell ref="A2:G2"/>
    <mergeCell ref="A3:G3"/>
    <mergeCell ref="A4:G4"/>
    <mergeCell ref="A5:G5"/>
    <mergeCell ref="A37:G37"/>
    <mergeCell ref="A38:G3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C000"/>
  </sheetPr>
  <dimension ref="A1:N33"/>
  <sheetViews>
    <sheetView workbookViewId="0">
      <selection activeCell="N1" sqref="N1"/>
    </sheetView>
  </sheetViews>
  <sheetFormatPr defaultRowHeight="14.4" x14ac:dyDescent="0.3"/>
  <cols>
    <col min="1" max="1" width="39.5546875" bestFit="1" customWidth="1"/>
    <col min="14" max="14" width="10.109375" bestFit="1" customWidth="1"/>
  </cols>
  <sheetData>
    <row r="1" spans="1:14" x14ac:dyDescent="0.3">
      <c r="N1" s="493" t="str">
        <f>HYPERLINK("#'Navigation'!A1","Navigation")</f>
        <v>Navigation</v>
      </c>
    </row>
    <row r="2" spans="1:14" ht="17.399999999999999" x14ac:dyDescent="0.3">
      <c r="A2" s="579" t="s">
        <v>144</v>
      </c>
      <c r="B2" s="579"/>
      <c r="C2" s="579"/>
      <c r="D2" s="579"/>
      <c r="E2" s="579"/>
      <c r="F2" s="579"/>
      <c r="G2" s="579"/>
    </row>
    <row r="3" spans="1:14" ht="15.6" x14ac:dyDescent="0.3">
      <c r="A3" s="581" t="s">
        <v>106</v>
      </c>
      <c r="B3" s="581"/>
      <c r="C3" s="581"/>
      <c r="D3" s="581"/>
      <c r="E3" s="581"/>
      <c r="F3" s="581"/>
      <c r="G3" s="581"/>
    </row>
    <row r="4" spans="1:14" x14ac:dyDescent="0.3">
      <c r="A4" s="577" t="s">
        <v>37</v>
      </c>
      <c r="B4" s="577"/>
      <c r="C4" s="577"/>
      <c r="D4" s="577"/>
      <c r="E4" s="577"/>
      <c r="F4" s="577"/>
      <c r="G4" s="577"/>
    </row>
    <row r="5" spans="1:14" x14ac:dyDescent="0.3">
      <c r="A5" s="577" t="s">
        <v>6</v>
      </c>
      <c r="B5" s="577"/>
      <c r="C5" s="577"/>
      <c r="D5" s="577"/>
      <c r="E5" s="577"/>
      <c r="F5" s="577"/>
      <c r="G5" s="577"/>
    </row>
    <row r="6" spans="1:14" x14ac:dyDescent="0.3">
      <c r="A6" s="20" t="s">
        <v>108</v>
      </c>
      <c r="B6" s="91">
        <v>2020</v>
      </c>
      <c r="C6" s="91">
        <v>2019</v>
      </c>
      <c r="D6" s="91">
        <v>2018</v>
      </c>
      <c r="E6" s="91">
        <v>2017</v>
      </c>
      <c r="F6" s="91">
        <v>2016</v>
      </c>
      <c r="G6" s="91">
        <v>2015</v>
      </c>
    </row>
    <row r="7" spans="1:14" x14ac:dyDescent="0.3">
      <c r="A7" s="20" t="s">
        <v>38</v>
      </c>
      <c r="B7" s="92"/>
      <c r="C7" s="92"/>
      <c r="D7" s="92"/>
      <c r="E7" s="92"/>
      <c r="F7" s="92"/>
      <c r="G7" s="92"/>
    </row>
    <row r="8" spans="1:14" x14ac:dyDescent="0.3">
      <c r="A8" s="20" t="s">
        <v>145</v>
      </c>
      <c r="B8" s="92"/>
      <c r="C8" s="92"/>
      <c r="D8" s="92"/>
      <c r="E8" s="92"/>
      <c r="F8" s="92"/>
      <c r="G8" s="92"/>
    </row>
    <row r="9" spans="1:14" x14ac:dyDescent="0.3">
      <c r="A9" s="21" t="s">
        <v>146</v>
      </c>
      <c r="B9" s="93">
        <v>96.362391929199191</v>
      </c>
      <c r="C9" s="93">
        <v>138.56411782608694</v>
      </c>
      <c r="D9" s="93">
        <v>157.35716478260869</v>
      </c>
      <c r="E9" s="93">
        <v>128.25782347826086</v>
      </c>
      <c r="F9" s="93">
        <v>77.130095652173878</v>
      </c>
      <c r="G9" s="93">
        <v>100.1413</v>
      </c>
    </row>
    <row r="10" spans="1:14" x14ac:dyDescent="0.3">
      <c r="A10" s="21" t="s">
        <v>147</v>
      </c>
      <c r="B10" s="93">
        <v>82</v>
      </c>
      <c r="C10" s="93">
        <v>74</v>
      </c>
      <c r="D10" s="93">
        <v>66</v>
      </c>
      <c r="E10" s="93">
        <v>77</v>
      </c>
      <c r="F10" s="93">
        <v>75</v>
      </c>
      <c r="G10" s="93">
        <v>77</v>
      </c>
    </row>
    <row r="11" spans="1:14" x14ac:dyDescent="0.3">
      <c r="A11" s="21" t="s">
        <v>148</v>
      </c>
      <c r="B11" s="93">
        <v>113</v>
      </c>
      <c r="C11" s="93">
        <v>108</v>
      </c>
      <c r="D11" s="93">
        <v>105</v>
      </c>
      <c r="E11" s="93">
        <v>103</v>
      </c>
      <c r="F11" s="93">
        <v>100</v>
      </c>
      <c r="G11" s="93">
        <v>100</v>
      </c>
    </row>
    <row r="12" spans="1:14" x14ac:dyDescent="0.3">
      <c r="A12" s="21" t="s">
        <v>149</v>
      </c>
      <c r="B12" s="93">
        <v>300</v>
      </c>
      <c r="C12" s="93">
        <v>256</v>
      </c>
      <c r="D12" s="93">
        <v>196</v>
      </c>
      <c r="E12" s="93">
        <v>192</v>
      </c>
      <c r="F12" s="93">
        <v>187</v>
      </c>
      <c r="G12" s="93">
        <v>187</v>
      </c>
    </row>
    <row r="13" spans="1:14" x14ac:dyDescent="0.3">
      <c r="A13" s="20" t="s">
        <v>150</v>
      </c>
      <c r="B13" s="94">
        <v>591.36239192919925</v>
      </c>
      <c r="C13" s="94">
        <v>576.56411782608689</v>
      </c>
      <c r="D13" s="94">
        <v>524.35716478260872</v>
      </c>
      <c r="E13" s="94">
        <v>500.25782347826089</v>
      </c>
      <c r="F13" s="94">
        <v>439.13009565217385</v>
      </c>
      <c r="G13" s="94">
        <v>464.1413</v>
      </c>
    </row>
    <row r="14" spans="1:14" x14ac:dyDescent="0.3">
      <c r="A14" s="21" t="s">
        <v>151</v>
      </c>
      <c r="B14" s="93">
        <v>85</v>
      </c>
      <c r="C14" s="93">
        <v>76</v>
      </c>
      <c r="D14" s="93">
        <v>75</v>
      </c>
      <c r="E14" s="93">
        <v>62</v>
      </c>
      <c r="F14" s="93">
        <v>50</v>
      </c>
      <c r="G14" s="93">
        <v>50</v>
      </c>
    </row>
    <row r="15" spans="1:14" x14ac:dyDescent="0.3">
      <c r="A15" s="21" t="s">
        <v>152</v>
      </c>
      <c r="B15" s="93">
        <v>647</v>
      </c>
      <c r="C15" s="93">
        <v>622</v>
      </c>
      <c r="D15" s="93">
        <v>643</v>
      </c>
      <c r="E15" s="93">
        <v>661</v>
      </c>
      <c r="F15" s="93">
        <v>672</v>
      </c>
      <c r="G15" s="93">
        <v>562</v>
      </c>
    </row>
    <row r="16" spans="1:14" x14ac:dyDescent="0.3">
      <c r="A16" s="21" t="s">
        <v>153</v>
      </c>
      <c r="B16" s="93">
        <v>50</v>
      </c>
      <c r="C16" s="93">
        <v>50</v>
      </c>
      <c r="D16" s="93">
        <v>50</v>
      </c>
      <c r="E16" s="93">
        <v>50</v>
      </c>
      <c r="F16" s="93">
        <v>50</v>
      </c>
      <c r="G16" s="93">
        <v>50</v>
      </c>
    </row>
    <row r="17" spans="1:7" x14ac:dyDescent="0.3">
      <c r="A17" s="21" t="s">
        <v>154</v>
      </c>
      <c r="B17" s="93">
        <v>46</v>
      </c>
      <c r="C17" s="93">
        <v>45</v>
      </c>
      <c r="D17" s="93">
        <v>41</v>
      </c>
      <c r="E17" s="93">
        <v>35</v>
      </c>
      <c r="F17" s="93">
        <v>35</v>
      </c>
      <c r="G17" s="93">
        <v>28</v>
      </c>
    </row>
    <row r="18" spans="1:7" x14ac:dyDescent="0.3">
      <c r="A18" s="20" t="s">
        <v>155</v>
      </c>
      <c r="B18" s="94">
        <v>1419.3623919291992</v>
      </c>
      <c r="C18" s="94">
        <v>1369.5641178260869</v>
      </c>
      <c r="D18" s="94">
        <v>1333.3571647826088</v>
      </c>
      <c r="E18" s="94">
        <v>1308.2578234782609</v>
      </c>
      <c r="F18" s="94">
        <v>1246.1300956521738</v>
      </c>
      <c r="G18" s="94">
        <v>1154.1413</v>
      </c>
    </row>
    <row r="19" spans="1:7" x14ac:dyDescent="0.3">
      <c r="A19" s="20" t="s">
        <v>156</v>
      </c>
      <c r="B19" s="93"/>
      <c r="C19" s="93"/>
      <c r="D19" s="93"/>
      <c r="E19" s="93"/>
      <c r="F19" s="93"/>
      <c r="G19" s="93"/>
    </row>
    <row r="20" spans="1:7" x14ac:dyDescent="0.3">
      <c r="A20" s="20" t="s">
        <v>157</v>
      </c>
      <c r="B20" s="93"/>
      <c r="C20" s="93"/>
      <c r="D20" s="93"/>
      <c r="E20" s="93"/>
      <c r="F20" s="93"/>
      <c r="G20" s="93"/>
    </row>
    <row r="21" spans="1:7" x14ac:dyDescent="0.3">
      <c r="A21" s="21" t="s">
        <v>158</v>
      </c>
      <c r="B21" s="93">
        <v>148</v>
      </c>
      <c r="C21" s="93">
        <v>149</v>
      </c>
      <c r="D21" s="93">
        <v>140</v>
      </c>
      <c r="E21" s="93">
        <v>137</v>
      </c>
      <c r="F21" s="93">
        <v>126</v>
      </c>
      <c r="G21" s="93">
        <v>108</v>
      </c>
    </row>
    <row r="22" spans="1:7" x14ac:dyDescent="0.3">
      <c r="A22" s="21" t="s">
        <v>159</v>
      </c>
      <c r="B22" s="93">
        <v>70</v>
      </c>
      <c r="C22" s="93">
        <v>61</v>
      </c>
      <c r="D22" s="93">
        <v>60</v>
      </c>
      <c r="E22" s="93">
        <v>55</v>
      </c>
      <c r="F22" s="93">
        <v>48</v>
      </c>
      <c r="G22" s="93">
        <v>38</v>
      </c>
    </row>
    <row r="23" spans="1:7" x14ac:dyDescent="0.3">
      <c r="A23" s="21" t="s">
        <v>160</v>
      </c>
      <c r="B23" s="93">
        <v>26</v>
      </c>
      <c r="C23" s="93">
        <v>26</v>
      </c>
      <c r="D23" s="93">
        <v>24</v>
      </c>
      <c r="E23" s="93">
        <v>23</v>
      </c>
      <c r="F23" s="93">
        <v>21</v>
      </c>
      <c r="G23" s="93">
        <v>16</v>
      </c>
    </row>
    <row r="24" spans="1:7" x14ac:dyDescent="0.3">
      <c r="A24" s="20" t="s">
        <v>161</v>
      </c>
      <c r="B24" s="94">
        <v>244</v>
      </c>
      <c r="C24" s="94">
        <v>236</v>
      </c>
      <c r="D24" s="94">
        <v>224</v>
      </c>
      <c r="E24" s="94">
        <v>215</v>
      </c>
      <c r="F24" s="94">
        <v>195</v>
      </c>
      <c r="G24" s="94">
        <v>162</v>
      </c>
    </row>
    <row r="25" spans="1:7" x14ac:dyDescent="0.3">
      <c r="A25" s="21" t="s">
        <v>162</v>
      </c>
      <c r="B25" s="93">
        <v>615</v>
      </c>
      <c r="C25" s="93">
        <v>600</v>
      </c>
      <c r="D25" s="93">
        <v>580</v>
      </c>
      <c r="E25" s="93">
        <v>570</v>
      </c>
      <c r="F25" s="93">
        <v>550</v>
      </c>
      <c r="G25" s="93">
        <v>540</v>
      </c>
    </row>
    <row r="26" spans="1:7" x14ac:dyDescent="0.3">
      <c r="A26" s="21" t="s">
        <v>163</v>
      </c>
      <c r="B26" s="93">
        <v>179.1413</v>
      </c>
      <c r="C26" s="93">
        <v>166.14129999999989</v>
      </c>
      <c r="D26" s="93">
        <v>163.14130000000011</v>
      </c>
      <c r="E26" s="93">
        <v>158.1413</v>
      </c>
      <c r="F26" s="93">
        <v>156.1413</v>
      </c>
      <c r="G26" s="93">
        <v>142.1413</v>
      </c>
    </row>
    <row r="27" spans="1:7" x14ac:dyDescent="0.3">
      <c r="A27" s="20" t="s">
        <v>164</v>
      </c>
      <c r="B27" s="94">
        <v>1038.1413</v>
      </c>
      <c r="C27" s="94">
        <v>1002.1412999999999</v>
      </c>
      <c r="D27" s="94">
        <v>967.14130000000011</v>
      </c>
      <c r="E27" s="94">
        <v>943.1413</v>
      </c>
      <c r="F27" s="94">
        <v>901.1413</v>
      </c>
      <c r="G27" s="94">
        <v>844.1413</v>
      </c>
    </row>
    <row r="28" spans="1:7" x14ac:dyDescent="0.3">
      <c r="A28" s="20" t="s">
        <v>165</v>
      </c>
      <c r="B28" s="93"/>
      <c r="C28" s="93"/>
      <c r="D28" s="93"/>
      <c r="E28" s="93"/>
      <c r="F28" s="93"/>
      <c r="G28" s="93"/>
    </row>
    <row r="29" spans="1:7" x14ac:dyDescent="0.3">
      <c r="A29" s="21" t="s">
        <v>166</v>
      </c>
      <c r="B29" s="93">
        <v>156.22109192919922</v>
      </c>
      <c r="C29" s="93">
        <v>142.42281782608697</v>
      </c>
      <c r="D29" s="93">
        <v>141.21586478260869</v>
      </c>
      <c r="E29" s="93">
        <v>140.11652347826086</v>
      </c>
      <c r="F29" s="93">
        <v>119.98879565217388</v>
      </c>
      <c r="G29" s="93">
        <v>85</v>
      </c>
    </row>
    <row r="30" spans="1:7" x14ac:dyDescent="0.3">
      <c r="A30" s="21" t="s">
        <v>167</v>
      </c>
      <c r="B30" s="93">
        <v>225</v>
      </c>
      <c r="C30" s="93">
        <v>225</v>
      </c>
      <c r="D30" s="93">
        <v>225</v>
      </c>
      <c r="E30" s="93">
        <v>225</v>
      </c>
      <c r="F30" s="93">
        <v>225</v>
      </c>
      <c r="G30" s="93">
        <v>225</v>
      </c>
    </row>
    <row r="31" spans="1:7" x14ac:dyDescent="0.3">
      <c r="A31" s="20" t="s">
        <v>168</v>
      </c>
      <c r="B31" s="94">
        <v>381.22109192919925</v>
      </c>
      <c r="C31" s="94">
        <v>367.422817826087</v>
      </c>
      <c r="D31" s="94">
        <v>366.21586478260872</v>
      </c>
      <c r="E31" s="94">
        <v>365.11652347826089</v>
      </c>
      <c r="F31" s="94">
        <v>344.98879565217385</v>
      </c>
      <c r="G31" s="94">
        <v>310</v>
      </c>
    </row>
    <row r="32" spans="1:7" x14ac:dyDescent="0.3">
      <c r="A32" s="20" t="s">
        <v>169</v>
      </c>
      <c r="B32" s="94">
        <v>1419.3623919291992</v>
      </c>
      <c r="C32" s="94">
        <v>1369.5641178260869</v>
      </c>
      <c r="D32" s="94">
        <v>1333.3571647826088</v>
      </c>
      <c r="E32" s="94">
        <v>1308.2578234782609</v>
      </c>
      <c r="F32" s="94">
        <v>1246.1300956521738</v>
      </c>
      <c r="G32" s="94">
        <v>1154.1413</v>
      </c>
    </row>
    <row r="33" spans="1:7" x14ac:dyDescent="0.3">
      <c r="A33" s="63"/>
      <c r="B33" s="63"/>
      <c r="C33" s="63"/>
      <c r="D33" s="63"/>
      <c r="E33" s="63"/>
      <c r="F33" s="63"/>
      <c r="G33" s="63"/>
    </row>
  </sheetData>
  <mergeCells count="4">
    <mergeCell ref="A2:G2"/>
    <mergeCell ref="A3:G3"/>
    <mergeCell ref="A4:G4"/>
    <mergeCell ref="A5:G5"/>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C000"/>
  </sheetPr>
  <dimension ref="A1:N30"/>
  <sheetViews>
    <sheetView workbookViewId="0">
      <selection activeCell="N1" sqref="N1"/>
    </sheetView>
  </sheetViews>
  <sheetFormatPr defaultRowHeight="14.4" x14ac:dyDescent="0.3"/>
  <cols>
    <col min="1" max="1" width="39.5546875" bestFit="1" customWidth="1"/>
    <col min="2" max="7" width="9.109375" style="25"/>
    <col min="14" max="14" width="10.109375" bestFit="1" customWidth="1"/>
  </cols>
  <sheetData>
    <row r="1" spans="1:14" ht="17.399999999999999" x14ac:dyDescent="0.3">
      <c r="A1" s="579" t="s">
        <v>170</v>
      </c>
      <c r="B1" s="579"/>
      <c r="C1" s="579"/>
      <c r="D1" s="579"/>
      <c r="E1" s="579"/>
      <c r="F1" s="579"/>
      <c r="G1" s="579"/>
      <c r="N1" s="493" t="str">
        <f>HYPERLINK("#'Navigation'!A1","Navigation")</f>
        <v>Navigation</v>
      </c>
    </row>
    <row r="2" spans="1:14" x14ac:dyDescent="0.3">
      <c r="A2" s="577" t="s">
        <v>106</v>
      </c>
      <c r="B2" s="577"/>
      <c r="C2" s="577"/>
      <c r="D2" s="577"/>
      <c r="E2" s="577"/>
      <c r="F2" s="577"/>
      <c r="G2" s="577"/>
    </row>
    <row r="3" spans="1:14" x14ac:dyDescent="0.3">
      <c r="A3" s="577" t="s">
        <v>74</v>
      </c>
      <c r="B3" s="577"/>
      <c r="C3" s="577"/>
      <c r="D3" s="577"/>
      <c r="E3" s="577"/>
      <c r="F3" s="577"/>
      <c r="G3" s="577"/>
    </row>
    <row r="4" spans="1:14" x14ac:dyDescent="0.3">
      <c r="A4" s="583" t="s">
        <v>6</v>
      </c>
      <c r="B4" s="583"/>
      <c r="C4" s="583"/>
      <c r="D4" s="583"/>
      <c r="E4" s="583"/>
      <c r="F4" s="583"/>
      <c r="G4" s="583"/>
      <c r="I4" s="178"/>
    </row>
    <row r="5" spans="1:14" x14ac:dyDescent="0.3">
      <c r="A5" s="64" t="s">
        <v>108</v>
      </c>
      <c r="B5" s="95">
        <v>2020</v>
      </c>
      <c r="C5" s="95">
        <v>2019</v>
      </c>
      <c r="D5" s="95">
        <v>2018</v>
      </c>
      <c r="E5" s="95">
        <v>2017</v>
      </c>
      <c r="F5" s="95">
        <v>2016</v>
      </c>
      <c r="G5" s="95">
        <v>2015</v>
      </c>
      <c r="I5" s="178"/>
    </row>
    <row r="6" spans="1:14" x14ac:dyDescent="0.3">
      <c r="A6" s="7" t="s">
        <v>171</v>
      </c>
      <c r="B6" s="8">
        <v>28.798274103112249</v>
      </c>
      <c r="C6" s="8">
        <v>16.206953043478268</v>
      </c>
      <c r="D6" s="8">
        <v>16.099341304347838</v>
      </c>
      <c r="E6" s="8">
        <v>35.127727826086975</v>
      </c>
      <c r="F6" s="8">
        <v>49.988795652173877</v>
      </c>
      <c r="G6" s="8">
        <v>50.141300000000001</v>
      </c>
      <c r="I6" s="178"/>
    </row>
    <row r="7" spans="1:14" ht="14.4" customHeight="1" x14ac:dyDescent="0.3">
      <c r="A7" s="582" t="s">
        <v>172</v>
      </c>
      <c r="B7" s="582"/>
      <c r="C7" s="582"/>
      <c r="D7" s="582"/>
      <c r="E7" s="582"/>
      <c r="F7" s="582"/>
      <c r="G7" s="582"/>
      <c r="I7" s="178"/>
    </row>
    <row r="8" spans="1:14" x14ac:dyDescent="0.3">
      <c r="A8" s="96" t="s">
        <v>173</v>
      </c>
      <c r="B8" s="7">
        <v>45</v>
      </c>
      <c r="C8" s="7">
        <v>43</v>
      </c>
      <c r="D8" s="7">
        <v>43</v>
      </c>
      <c r="E8" s="7">
        <v>41</v>
      </c>
      <c r="F8" s="7">
        <v>40</v>
      </c>
      <c r="G8" s="7">
        <v>38</v>
      </c>
    </row>
    <row r="9" spans="1:14" x14ac:dyDescent="0.3">
      <c r="A9" s="96" t="s">
        <v>174</v>
      </c>
      <c r="B9" s="7"/>
      <c r="C9" s="7"/>
      <c r="D9" s="7"/>
      <c r="E9" s="7"/>
      <c r="F9" s="7"/>
      <c r="G9" s="7"/>
    </row>
    <row r="10" spans="1:14" x14ac:dyDescent="0.3">
      <c r="A10" s="97" t="s">
        <v>175</v>
      </c>
      <c r="B10" s="7">
        <v>-5</v>
      </c>
      <c r="C10" s="7">
        <v>-3</v>
      </c>
      <c r="D10" s="7">
        <v>-2</v>
      </c>
      <c r="E10" s="7">
        <v>-3</v>
      </c>
      <c r="F10" s="7">
        <v>0</v>
      </c>
      <c r="G10" s="7">
        <v>-1</v>
      </c>
    </row>
    <row r="11" spans="1:14" x14ac:dyDescent="0.3">
      <c r="A11" s="97" t="s">
        <v>176</v>
      </c>
      <c r="B11" s="7">
        <v>-1</v>
      </c>
      <c r="C11" s="7">
        <v>11</v>
      </c>
      <c r="D11" s="7">
        <v>4</v>
      </c>
      <c r="E11" s="7">
        <v>13</v>
      </c>
      <c r="F11" s="7">
        <v>23</v>
      </c>
      <c r="G11" s="7">
        <v>-4</v>
      </c>
    </row>
    <row r="12" spans="1:14" x14ac:dyDescent="0.3">
      <c r="A12" s="97" t="s">
        <v>177</v>
      </c>
      <c r="B12" s="7">
        <v>-44</v>
      </c>
      <c r="C12" s="7">
        <v>-60</v>
      </c>
      <c r="D12" s="7">
        <v>-4</v>
      </c>
      <c r="E12" s="7">
        <v>-5</v>
      </c>
      <c r="F12" s="7">
        <v>0</v>
      </c>
      <c r="G12" s="7">
        <v>3</v>
      </c>
    </row>
    <row r="13" spans="1:14" x14ac:dyDescent="0.3">
      <c r="A13" s="97" t="s">
        <v>178</v>
      </c>
      <c r="B13" s="7">
        <v>0</v>
      </c>
      <c r="C13" s="7">
        <v>0</v>
      </c>
      <c r="D13" s="7">
        <v>0</v>
      </c>
      <c r="E13" s="7">
        <v>0</v>
      </c>
      <c r="F13" s="7">
        <v>0</v>
      </c>
      <c r="G13" s="7">
        <v>0</v>
      </c>
    </row>
    <row r="14" spans="1:14" x14ac:dyDescent="0.3">
      <c r="A14" s="98" t="s">
        <v>179</v>
      </c>
      <c r="B14" s="8">
        <v>23.798274103112249</v>
      </c>
      <c r="C14" s="8">
        <v>7.2069530434782649</v>
      </c>
      <c r="D14" s="8">
        <v>57.099341304347838</v>
      </c>
      <c r="E14" s="8">
        <v>81.127727826086982</v>
      </c>
      <c r="F14" s="8">
        <v>112.98879565217388</v>
      </c>
      <c r="G14" s="8">
        <v>86.141300000000001</v>
      </c>
    </row>
    <row r="15" spans="1:14" ht="14.4" customHeight="1" x14ac:dyDescent="0.3">
      <c r="A15" s="582" t="s">
        <v>180</v>
      </c>
      <c r="B15" s="582"/>
      <c r="C15" s="582"/>
      <c r="D15" s="582"/>
      <c r="E15" s="582"/>
      <c r="F15" s="582"/>
      <c r="G15" s="582"/>
    </row>
    <row r="16" spans="1:14" x14ac:dyDescent="0.3">
      <c r="A16" s="97" t="s">
        <v>181</v>
      </c>
      <c r="B16" s="7">
        <v>-70</v>
      </c>
      <c r="C16" s="7">
        <v>-22</v>
      </c>
      <c r="D16" s="7">
        <v>-25</v>
      </c>
      <c r="E16" s="7">
        <v>-30</v>
      </c>
      <c r="F16" s="7">
        <v>-150</v>
      </c>
      <c r="G16" s="7">
        <v>-10</v>
      </c>
    </row>
    <row r="17" spans="1:7" x14ac:dyDescent="0.3">
      <c r="A17" s="99" t="s">
        <v>182</v>
      </c>
      <c r="B17" s="7">
        <v>-17</v>
      </c>
      <c r="C17" s="7">
        <v>-9</v>
      </c>
      <c r="D17" s="7">
        <v>-2</v>
      </c>
      <c r="E17" s="7">
        <v>-14</v>
      </c>
      <c r="F17" s="7">
        <v>2</v>
      </c>
      <c r="G17" s="7">
        <v>-21</v>
      </c>
    </row>
    <row r="18" spans="1:7" x14ac:dyDescent="0.3">
      <c r="A18" s="96" t="s">
        <v>129</v>
      </c>
      <c r="B18" s="7">
        <v>2</v>
      </c>
      <c r="C18" s="7">
        <v>-2</v>
      </c>
      <c r="D18" s="7">
        <v>-1</v>
      </c>
      <c r="E18" s="7">
        <v>3</v>
      </c>
      <c r="F18" s="7">
        <v>-3</v>
      </c>
      <c r="G18" s="7">
        <v>2</v>
      </c>
    </row>
    <row r="19" spans="1:7" x14ac:dyDescent="0.3">
      <c r="A19" s="97" t="s">
        <v>183</v>
      </c>
      <c r="B19" s="7">
        <v>-3</v>
      </c>
      <c r="C19" s="7">
        <v>-2</v>
      </c>
      <c r="D19" s="7">
        <v>-5</v>
      </c>
      <c r="E19" s="7">
        <v>-3</v>
      </c>
      <c r="F19" s="7">
        <v>-4</v>
      </c>
      <c r="G19" s="7">
        <v>-1</v>
      </c>
    </row>
    <row r="20" spans="1:7" x14ac:dyDescent="0.3">
      <c r="A20" s="98" t="s">
        <v>184</v>
      </c>
      <c r="B20" s="8">
        <v>-88</v>
      </c>
      <c r="C20" s="8">
        <v>-35</v>
      </c>
      <c r="D20" s="8">
        <v>-33</v>
      </c>
      <c r="E20" s="8">
        <v>-44</v>
      </c>
      <c r="F20" s="8">
        <v>-155</v>
      </c>
      <c r="G20" s="8">
        <v>-30</v>
      </c>
    </row>
    <row r="21" spans="1:7" ht="14.4" customHeight="1" x14ac:dyDescent="0.3">
      <c r="A21" s="582" t="s">
        <v>185</v>
      </c>
      <c r="B21" s="582"/>
      <c r="C21" s="582"/>
      <c r="D21" s="582"/>
      <c r="E21" s="582"/>
      <c r="F21" s="582"/>
      <c r="G21" s="582"/>
    </row>
    <row r="22" spans="1:7" x14ac:dyDescent="0.3">
      <c r="A22" s="96" t="s">
        <v>186</v>
      </c>
      <c r="B22" s="7">
        <v>-15</v>
      </c>
      <c r="C22" s="7">
        <v>-15</v>
      </c>
      <c r="D22" s="7">
        <v>-15</v>
      </c>
      <c r="E22" s="7">
        <v>-15</v>
      </c>
      <c r="F22" s="7">
        <v>-15</v>
      </c>
      <c r="G22" s="7">
        <v>-15</v>
      </c>
    </row>
    <row r="23" spans="1:7" x14ac:dyDescent="0.3">
      <c r="A23" s="96" t="s">
        <v>187</v>
      </c>
      <c r="B23" s="7">
        <v>0</v>
      </c>
      <c r="C23" s="7">
        <v>0</v>
      </c>
      <c r="D23" s="7">
        <v>0</v>
      </c>
      <c r="E23" s="7">
        <v>0</v>
      </c>
      <c r="F23" s="7">
        <v>0</v>
      </c>
      <c r="G23" s="7">
        <v>0</v>
      </c>
    </row>
    <row r="24" spans="1:7" x14ac:dyDescent="0.3">
      <c r="A24" s="96" t="s">
        <v>188</v>
      </c>
      <c r="B24" s="7">
        <v>24</v>
      </c>
      <c r="C24" s="7">
        <v>21</v>
      </c>
      <c r="D24" s="7">
        <v>15</v>
      </c>
      <c r="E24" s="7">
        <v>27</v>
      </c>
      <c r="F24" s="7">
        <v>20</v>
      </c>
      <c r="G24" s="7">
        <v>30</v>
      </c>
    </row>
    <row r="25" spans="1:7" x14ac:dyDescent="0.3">
      <c r="A25" s="96" t="s">
        <v>189</v>
      </c>
      <c r="B25" s="7">
        <v>13</v>
      </c>
      <c r="C25" s="7">
        <v>3</v>
      </c>
      <c r="D25" s="7">
        <v>5</v>
      </c>
      <c r="E25" s="7">
        <v>2</v>
      </c>
      <c r="F25" s="7">
        <v>14</v>
      </c>
      <c r="G25" s="7">
        <v>5</v>
      </c>
    </row>
    <row r="26" spans="1:7" x14ac:dyDescent="0.3">
      <c r="A26" s="98" t="s">
        <v>190</v>
      </c>
      <c r="B26" s="8">
        <v>22</v>
      </c>
      <c r="C26" s="8">
        <v>9</v>
      </c>
      <c r="D26" s="8">
        <v>5</v>
      </c>
      <c r="E26" s="8">
        <v>14</v>
      </c>
      <c r="F26" s="8">
        <v>19</v>
      </c>
      <c r="G26" s="8">
        <v>20</v>
      </c>
    </row>
    <row r="27" spans="1:7" x14ac:dyDescent="0.3">
      <c r="A27" s="97" t="s">
        <v>103</v>
      </c>
      <c r="B27" s="7">
        <v>138.56411782608694</v>
      </c>
      <c r="C27" s="7">
        <v>157.35716478260869</v>
      </c>
      <c r="D27" s="7">
        <v>128.25782347826086</v>
      </c>
      <c r="E27" s="7">
        <v>77.130095652173878</v>
      </c>
      <c r="F27" s="7">
        <v>100.1413</v>
      </c>
      <c r="G27" s="7">
        <v>24</v>
      </c>
    </row>
    <row r="28" spans="1:7" x14ac:dyDescent="0.3">
      <c r="A28" s="96" t="s">
        <v>104</v>
      </c>
      <c r="B28" s="7">
        <v>96.362391929199191</v>
      </c>
      <c r="C28" s="7">
        <v>138.56411782608694</v>
      </c>
      <c r="D28" s="7">
        <v>157.35716478260869</v>
      </c>
      <c r="E28" s="7">
        <v>128.25782347826086</v>
      </c>
      <c r="F28" s="7">
        <v>77.130095652173878</v>
      </c>
      <c r="G28" s="7">
        <v>100.1413</v>
      </c>
    </row>
    <row r="29" spans="1:7" x14ac:dyDescent="0.3">
      <c r="A29" s="98" t="s">
        <v>191</v>
      </c>
      <c r="B29" s="8">
        <v>-42.201725896887751</v>
      </c>
      <c r="C29" s="8">
        <v>-18.793046956521735</v>
      </c>
      <c r="D29" s="8">
        <v>29.099341304347838</v>
      </c>
      <c r="E29" s="8">
        <v>51.127727826086982</v>
      </c>
      <c r="F29" s="8">
        <v>-23.011204347826123</v>
      </c>
      <c r="G29" s="8">
        <v>76.141300000000001</v>
      </c>
    </row>
    <row r="30" spans="1:7" x14ac:dyDescent="0.3">
      <c r="A30" s="63"/>
      <c r="B30" s="63"/>
      <c r="C30" s="63"/>
      <c r="D30" s="63"/>
      <c r="E30" s="63"/>
      <c r="F30" s="63"/>
      <c r="G30" s="63"/>
    </row>
  </sheetData>
  <mergeCells count="7">
    <mergeCell ref="A21:G21"/>
    <mergeCell ref="A1:G1"/>
    <mergeCell ref="A2:G2"/>
    <mergeCell ref="A3:G3"/>
    <mergeCell ref="A4:G4"/>
    <mergeCell ref="A7:G7"/>
    <mergeCell ref="A15:G15"/>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C000"/>
  </sheetPr>
  <dimension ref="A1:O80"/>
  <sheetViews>
    <sheetView workbookViewId="0">
      <selection activeCell="N1" sqref="N1"/>
    </sheetView>
  </sheetViews>
  <sheetFormatPr defaultColWidth="9.21875" defaultRowHeight="15.6" x14ac:dyDescent="0.3"/>
  <cols>
    <col min="1" max="1" width="2.6640625" style="27" customWidth="1"/>
    <col min="2" max="2" width="33.109375" style="27" customWidth="1"/>
    <col min="3" max="3" width="9.6640625" style="27" customWidth="1"/>
    <col min="4" max="4" width="1.6640625" style="27" hidden="1" customWidth="1"/>
    <col min="5" max="5" width="9.6640625" style="27" customWidth="1"/>
    <col min="6" max="6" width="1.6640625" style="27" hidden="1" customWidth="1"/>
    <col min="7" max="7" width="9.6640625" style="27" customWidth="1"/>
    <col min="8" max="8" width="1.6640625" style="27" hidden="1" customWidth="1"/>
    <col min="9" max="9" width="9.6640625" style="27" customWidth="1"/>
    <col min="10" max="10" width="1.6640625" style="27" hidden="1" customWidth="1"/>
    <col min="11" max="11" width="9.6640625" style="27" customWidth="1"/>
    <col min="12" max="12" width="8.77734375" style="63" customWidth="1"/>
    <col min="13" max="13" width="9.21875" style="27"/>
    <col min="14" max="14" width="10.33203125" style="27" customWidth="1"/>
    <col min="15" max="16384" width="9.21875" style="27"/>
  </cols>
  <sheetData>
    <row r="1" spans="1:15" ht="18" x14ac:dyDescent="0.35">
      <c r="A1" s="584" t="s">
        <v>170</v>
      </c>
      <c r="B1" s="584"/>
      <c r="C1" s="584"/>
      <c r="D1" s="584"/>
      <c r="E1" s="584"/>
      <c r="F1" s="584"/>
      <c r="G1" s="584"/>
      <c r="H1" s="584"/>
      <c r="I1" s="584"/>
      <c r="J1" s="584"/>
      <c r="K1" s="584"/>
      <c r="N1" s="493" t="str">
        <f>HYPERLINK("#'Navigation'!A1","Navigation")</f>
        <v>Navigation</v>
      </c>
      <c r="O1" s="509"/>
    </row>
    <row r="2" spans="1:15" x14ac:dyDescent="0.3">
      <c r="A2" s="576" t="s">
        <v>192</v>
      </c>
      <c r="B2" s="576"/>
      <c r="C2" s="576"/>
      <c r="D2" s="576"/>
      <c r="E2" s="576"/>
      <c r="F2" s="576"/>
      <c r="G2" s="576"/>
      <c r="H2" s="576"/>
      <c r="I2" s="576"/>
      <c r="J2" s="576"/>
      <c r="K2" s="576"/>
    </row>
    <row r="3" spans="1:15" x14ac:dyDescent="0.3">
      <c r="A3" s="585" t="s">
        <v>359</v>
      </c>
      <c r="B3" s="585"/>
      <c r="C3" s="585"/>
      <c r="D3" s="585"/>
      <c r="E3" s="585"/>
      <c r="F3" s="585"/>
      <c r="G3" s="585"/>
      <c r="H3" s="585"/>
      <c r="I3" s="585"/>
      <c r="J3" s="585"/>
      <c r="K3" s="585"/>
      <c r="N3" s="506"/>
      <c r="O3" s="510"/>
    </row>
    <row r="4" spans="1:15" x14ac:dyDescent="0.3">
      <c r="A4" s="100" t="s">
        <v>360</v>
      </c>
      <c r="B4" s="101"/>
      <c r="C4" s="102">
        <v>2020</v>
      </c>
      <c r="D4" s="102"/>
      <c r="E4" s="102">
        <v>2019</v>
      </c>
      <c r="F4" s="102"/>
      <c r="G4" s="102">
        <v>2018</v>
      </c>
      <c r="H4" s="102"/>
      <c r="I4" s="102">
        <v>2017</v>
      </c>
      <c r="J4" s="102"/>
      <c r="K4" s="102">
        <v>2016</v>
      </c>
      <c r="N4" s="63"/>
    </row>
    <row r="5" spans="1:15" x14ac:dyDescent="0.3">
      <c r="A5" s="103" t="s">
        <v>193</v>
      </c>
      <c r="B5" s="104"/>
      <c r="C5" s="105">
        <v>453044.25799999997</v>
      </c>
      <c r="D5" s="105"/>
      <c r="E5" s="105">
        <v>431483.25400000002</v>
      </c>
      <c r="F5" s="105"/>
      <c r="G5" s="105">
        <v>411049.47600000002</v>
      </c>
      <c r="H5" s="105"/>
      <c r="I5" s="105">
        <v>391681.4</v>
      </c>
      <c r="J5" s="105"/>
      <c r="K5" s="105">
        <v>373320.92</v>
      </c>
      <c r="N5" s="63"/>
    </row>
    <row r="6" spans="1:15" x14ac:dyDescent="0.3">
      <c r="A6" s="103"/>
      <c r="B6" s="104" t="s">
        <v>194</v>
      </c>
      <c r="C6" s="105">
        <v>46906.39</v>
      </c>
      <c r="D6" s="105"/>
      <c r="E6" s="105">
        <v>56395.169000000002</v>
      </c>
      <c r="F6" s="105"/>
      <c r="G6" s="105">
        <v>37699.78</v>
      </c>
      <c r="H6" s="105"/>
      <c r="I6" s="105">
        <v>34148.464</v>
      </c>
      <c r="J6" s="105"/>
      <c r="K6" s="105">
        <v>30895.966</v>
      </c>
      <c r="N6" s="63"/>
    </row>
    <row r="7" spans="1:15" x14ac:dyDescent="0.3">
      <c r="A7" s="103"/>
      <c r="B7" s="104" t="s">
        <v>195</v>
      </c>
      <c r="C7" s="105">
        <v>226165.72099999999</v>
      </c>
      <c r="D7" s="105"/>
      <c r="E7" s="105">
        <v>216716.24799999999</v>
      </c>
      <c r="F7" s="105"/>
      <c r="G7" s="105">
        <v>207661.58499999999</v>
      </c>
      <c r="H7" s="105"/>
      <c r="I7" s="105">
        <v>198985.236</v>
      </c>
      <c r="J7" s="105"/>
      <c r="K7" s="105">
        <v>190671.39600000001</v>
      </c>
      <c r="N7" s="63"/>
    </row>
    <row r="8" spans="1:15" x14ac:dyDescent="0.3">
      <c r="A8" s="103"/>
      <c r="B8" s="104" t="s">
        <v>173</v>
      </c>
      <c r="C8" s="105">
        <v>25821.712</v>
      </c>
      <c r="D8" s="105"/>
      <c r="E8" s="105">
        <v>23359.453000000001</v>
      </c>
      <c r="F8" s="105"/>
      <c r="G8" s="105">
        <v>20855.574000000001</v>
      </c>
      <c r="H8" s="105"/>
      <c r="I8" s="105">
        <v>18290.434000000001</v>
      </c>
      <c r="J8" s="105"/>
      <c r="K8" s="105">
        <v>15642.655000000001</v>
      </c>
      <c r="N8" s="63"/>
    </row>
    <row r="9" spans="1:15" x14ac:dyDescent="0.3">
      <c r="A9" s="103"/>
      <c r="B9" s="104" t="s">
        <v>196</v>
      </c>
      <c r="C9" s="105">
        <v>54482.656000000003</v>
      </c>
      <c r="D9" s="105"/>
      <c r="E9" s="105">
        <v>53188.995000000003</v>
      </c>
      <c r="F9" s="105"/>
      <c r="G9" s="105">
        <v>51962.968999999997</v>
      </c>
      <c r="H9" s="105"/>
      <c r="I9" s="105">
        <v>50800.883999999998</v>
      </c>
      <c r="J9" s="105"/>
      <c r="K9" s="105">
        <v>49699.254999999997</v>
      </c>
      <c r="N9" s="63"/>
    </row>
    <row r="10" spans="1:15" x14ac:dyDescent="0.3">
      <c r="A10" s="103"/>
      <c r="B10" s="104" t="s">
        <v>197</v>
      </c>
      <c r="C10" s="105">
        <v>0</v>
      </c>
      <c r="D10" s="105"/>
      <c r="E10" s="105">
        <v>0</v>
      </c>
      <c r="F10" s="105"/>
      <c r="G10" s="105">
        <v>0</v>
      </c>
      <c r="H10" s="105"/>
      <c r="I10" s="105">
        <v>10384.861999999999</v>
      </c>
      <c r="J10" s="105"/>
      <c r="K10" s="105">
        <v>0</v>
      </c>
      <c r="N10" s="63"/>
    </row>
    <row r="11" spans="1:15" x14ac:dyDescent="0.3">
      <c r="A11" s="103" t="s">
        <v>123</v>
      </c>
      <c r="B11" s="104"/>
      <c r="C11" s="105">
        <v>353376.47899999999</v>
      </c>
      <c r="D11" s="105"/>
      <c r="E11" s="105">
        <v>349659.86499999999</v>
      </c>
      <c r="F11" s="105"/>
      <c r="G11" s="105">
        <v>318179.908</v>
      </c>
      <c r="H11" s="105"/>
      <c r="I11" s="105">
        <v>312609.88000000006</v>
      </c>
      <c r="J11" s="105"/>
      <c r="K11" s="105">
        <v>286909.272</v>
      </c>
      <c r="N11" s="63"/>
    </row>
    <row r="12" spans="1:15" x14ac:dyDescent="0.3">
      <c r="A12" s="103" t="s">
        <v>198</v>
      </c>
      <c r="B12" s="104"/>
      <c r="C12" s="105">
        <v>99667.77899999998</v>
      </c>
      <c r="D12" s="105"/>
      <c r="E12" s="105">
        <v>81823.389000000025</v>
      </c>
      <c r="F12" s="105"/>
      <c r="G12" s="105">
        <v>92869.568000000028</v>
      </c>
      <c r="H12" s="105"/>
      <c r="I12" s="105">
        <v>79071.51999999996</v>
      </c>
      <c r="J12" s="105"/>
      <c r="K12" s="105">
        <v>86411.647999999986</v>
      </c>
      <c r="N12" s="63"/>
    </row>
    <row r="13" spans="1:15" x14ac:dyDescent="0.3">
      <c r="A13" s="103" t="s">
        <v>133</v>
      </c>
      <c r="B13" s="104"/>
      <c r="C13" s="105">
        <v>4591.8500000000004</v>
      </c>
      <c r="D13" s="105"/>
      <c r="E13" s="105">
        <v>4932.7</v>
      </c>
      <c r="F13" s="105"/>
      <c r="G13" s="105">
        <v>7009.5</v>
      </c>
      <c r="H13" s="105"/>
      <c r="I13" s="105">
        <v>5921.35</v>
      </c>
      <c r="J13" s="105"/>
      <c r="K13" s="105">
        <v>4919</v>
      </c>
      <c r="N13" s="63"/>
    </row>
    <row r="14" spans="1:15" x14ac:dyDescent="0.3">
      <c r="A14" s="103" t="s">
        <v>199</v>
      </c>
      <c r="B14" s="104"/>
      <c r="C14" s="105">
        <v>23768.983</v>
      </c>
      <c r="D14" s="105"/>
      <c r="E14" s="105">
        <v>19222.671999999999</v>
      </c>
      <c r="F14" s="105"/>
      <c r="G14" s="105">
        <v>21465.017</v>
      </c>
      <c r="H14" s="105"/>
      <c r="I14" s="105">
        <v>18287.543000000001</v>
      </c>
      <c r="J14" s="105"/>
      <c r="K14" s="105">
        <v>20373.162</v>
      </c>
      <c r="N14" s="63"/>
    </row>
    <row r="15" spans="1:15" x14ac:dyDescent="0.3">
      <c r="A15" s="106" t="s">
        <v>171</v>
      </c>
      <c r="B15" s="107"/>
      <c r="C15" s="105">
        <v>71306.945999999967</v>
      </c>
      <c r="D15" s="105"/>
      <c r="E15" s="105">
        <v>57668.017000000029</v>
      </c>
      <c r="F15" s="105"/>
      <c r="G15" s="105">
        <v>64395.051000000029</v>
      </c>
      <c r="H15" s="105"/>
      <c r="I15" s="105">
        <v>54862.626999999949</v>
      </c>
      <c r="J15" s="105"/>
      <c r="K15" s="105">
        <v>61119.48599999999</v>
      </c>
      <c r="N15" s="63"/>
    </row>
    <row r="16" spans="1:15" x14ac:dyDescent="0.3">
      <c r="C16" s="108"/>
      <c r="D16" s="28"/>
      <c r="E16" s="108"/>
      <c r="F16" s="28"/>
      <c r="G16" s="108"/>
      <c r="H16" s="28"/>
      <c r="I16" s="108"/>
      <c r="J16" s="28"/>
      <c r="K16" s="108"/>
      <c r="N16" s="63"/>
    </row>
    <row r="17" spans="1:14" x14ac:dyDescent="0.3">
      <c r="C17" s="109"/>
      <c r="D17" s="109"/>
      <c r="E17" s="109"/>
      <c r="F17" s="109"/>
      <c r="G17" s="109"/>
      <c r="H17" s="109"/>
      <c r="I17" s="109"/>
      <c r="J17" s="109"/>
      <c r="K17" s="109"/>
      <c r="L17" s="29"/>
      <c r="N17" s="63"/>
    </row>
    <row r="18" spans="1:14" x14ac:dyDescent="0.3">
      <c r="A18" s="585" t="s">
        <v>361</v>
      </c>
      <c r="B18" s="585"/>
      <c r="C18" s="585"/>
      <c r="D18" s="585"/>
      <c r="E18" s="585"/>
      <c r="F18" s="585"/>
      <c r="G18" s="585"/>
      <c r="H18" s="585"/>
      <c r="I18" s="585"/>
      <c r="J18" s="585"/>
      <c r="K18" s="585"/>
      <c r="N18" s="63"/>
    </row>
    <row r="19" spans="1:14" x14ac:dyDescent="0.3">
      <c r="A19" s="110"/>
      <c r="B19" s="101"/>
      <c r="C19" s="111" t="s">
        <v>200</v>
      </c>
      <c r="D19" s="112"/>
      <c r="E19" s="113" t="s">
        <v>200</v>
      </c>
      <c r="F19" s="112"/>
      <c r="G19" s="113" t="s">
        <v>200</v>
      </c>
      <c r="H19" s="112"/>
      <c r="I19" s="113" t="s">
        <v>200</v>
      </c>
      <c r="J19" s="112"/>
      <c r="K19" s="113" t="s">
        <v>200</v>
      </c>
      <c r="N19" s="63"/>
    </row>
    <row r="20" spans="1:14" x14ac:dyDescent="0.3">
      <c r="A20" s="114" t="s">
        <v>360</v>
      </c>
      <c r="B20" s="107"/>
      <c r="C20" s="115">
        <v>2020</v>
      </c>
      <c r="D20" s="116"/>
      <c r="E20" s="117">
        <v>2019</v>
      </c>
      <c r="F20" s="116"/>
      <c r="G20" s="117">
        <v>2018</v>
      </c>
      <c r="H20" s="116"/>
      <c r="I20" s="117">
        <v>2017</v>
      </c>
      <c r="J20" s="116"/>
      <c r="K20" s="117">
        <v>2016</v>
      </c>
      <c r="N20" s="63"/>
    </row>
    <row r="21" spans="1:14" x14ac:dyDescent="0.3">
      <c r="A21" s="106" t="s">
        <v>201</v>
      </c>
      <c r="B21" s="118"/>
      <c r="C21" s="119"/>
      <c r="D21" s="119"/>
      <c r="E21" s="119"/>
      <c r="F21" s="119"/>
      <c r="G21" s="119"/>
      <c r="H21" s="119"/>
      <c r="I21" s="119"/>
      <c r="J21" s="119"/>
      <c r="K21" s="119"/>
      <c r="N21" s="63"/>
    </row>
    <row r="22" spans="1:14" x14ac:dyDescent="0.3">
      <c r="A22" s="103"/>
      <c r="B22" s="120" t="s">
        <v>202</v>
      </c>
      <c r="C22" s="105">
        <v>16706.882000000001</v>
      </c>
      <c r="D22" s="105"/>
      <c r="E22" s="105">
        <v>12211.799000000001</v>
      </c>
      <c r="F22" s="105"/>
      <c r="G22" s="105">
        <v>14677.335999999999</v>
      </c>
      <c r="H22" s="105"/>
      <c r="I22" s="105">
        <v>15639.082</v>
      </c>
      <c r="J22" s="105"/>
      <c r="K22" s="105">
        <v>23497.264999999999</v>
      </c>
      <c r="M22" s="28"/>
      <c r="N22" s="63"/>
    </row>
    <row r="23" spans="1:14" x14ac:dyDescent="0.3">
      <c r="A23" s="103"/>
      <c r="B23" s="120" t="s">
        <v>203</v>
      </c>
      <c r="C23" s="105">
        <v>5000</v>
      </c>
      <c r="D23" s="105"/>
      <c r="E23" s="105">
        <v>5000</v>
      </c>
      <c r="F23" s="105"/>
      <c r="G23" s="105">
        <v>5000</v>
      </c>
      <c r="H23" s="105"/>
      <c r="I23" s="105">
        <v>5000</v>
      </c>
      <c r="J23" s="105"/>
      <c r="K23" s="105">
        <v>5000</v>
      </c>
      <c r="N23" s="63"/>
    </row>
    <row r="24" spans="1:14" x14ac:dyDescent="0.3">
      <c r="A24" s="103"/>
      <c r="B24" s="120" t="s">
        <v>149</v>
      </c>
      <c r="C24" s="105">
        <v>12181.373</v>
      </c>
      <c r="D24" s="105"/>
      <c r="E24" s="105">
        <v>10774.181</v>
      </c>
      <c r="F24" s="105"/>
      <c r="G24" s="105">
        <v>9082.3259999999991</v>
      </c>
      <c r="H24" s="105"/>
      <c r="I24" s="105">
        <v>7951.3329999999996</v>
      </c>
      <c r="J24" s="105"/>
      <c r="K24" s="105">
        <v>6926.8789999999999</v>
      </c>
      <c r="N24" s="63"/>
    </row>
    <row r="25" spans="1:14" x14ac:dyDescent="0.3">
      <c r="A25" s="53" t="s">
        <v>150</v>
      </c>
      <c r="B25" s="3"/>
      <c r="C25" s="105">
        <v>33888.255000000005</v>
      </c>
      <c r="D25" s="105"/>
      <c r="E25" s="105">
        <v>27985.98</v>
      </c>
      <c r="F25" s="105"/>
      <c r="G25" s="105">
        <v>28759.661999999997</v>
      </c>
      <c r="H25" s="105"/>
      <c r="I25" s="105">
        <v>28590.415000000001</v>
      </c>
      <c r="J25" s="105"/>
      <c r="K25" s="105">
        <v>35424.144</v>
      </c>
      <c r="N25" s="63"/>
    </row>
    <row r="26" spans="1:14" x14ac:dyDescent="0.3">
      <c r="A26" s="103" t="s">
        <v>204</v>
      </c>
      <c r="B26" s="120"/>
      <c r="C26" s="105"/>
      <c r="D26" s="105"/>
      <c r="E26" s="105"/>
      <c r="F26" s="105"/>
      <c r="G26" s="105"/>
      <c r="H26" s="105"/>
      <c r="I26" s="105"/>
      <c r="J26" s="105"/>
      <c r="K26" s="105"/>
      <c r="N26" s="63"/>
    </row>
    <row r="27" spans="1:14" x14ac:dyDescent="0.3">
      <c r="A27" s="103"/>
      <c r="B27" s="120" t="s">
        <v>151</v>
      </c>
      <c r="C27" s="105">
        <v>226209.26300000001</v>
      </c>
      <c r="D27" s="105"/>
      <c r="E27" s="105">
        <v>205820.46</v>
      </c>
      <c r="F27" s="105"/>
      <c r="G27" s="105">
        <v>185168.62100000001</v>
      </c>
      <c r="H27" s="105"/>
      <c r="I27" s="105">
        <v>164097.14799999999</v>
      </c>
      <c r="J27" s="105"/>
      <c r="K27" s="105">
        <v>142436.079</v>
      </c>
      <c r="N27" s="63"/>
    </row>
    <row r="28" spans="1:14" x14ac:dyDescent="0.3">
      <c r="A28" s="53"/>
      <c r="B28" s="3" t="s">
        <v>205</v>
      </c>
      <c r="C28" s="105">
        <v>51705.565999999999</v>
      </c>
      <c r="D28" s="105"/>
      <c r="E28" s="105">
        <v>43550.769</v>
      </c>
      <c r="F28" s="105"/>
      <c r="G28" s="105">
        <v>35784.071000000004</v>
      </c>
      <c r="H28" s="105"/>
      <c r="I28" s="105">
        <v>28385.18</v>
      </c>
      <c r="J28" s="105"/>
      <c r="K28" s="105">
        <v>31719.776999999998</v>
      </c>
      <c r="N28" s="63"/>
    </row>
    <row r="29" spans="1:14" x14ac:dyDescent="0.3">
      <c r="A29" s="103" t="s">
        <v>155</v>
      </c>
      <c r="B29" s="120"/>
      <c r="C29" s="105">
        <v>311803.08400000003</v>
      </c>
      <c r="D29" s="105"/>
      <c r="E29" s="105">
        <v>277357.20900000003</v>
      </c>
      <c r="F29" s="105"/>
      <c r="G29" s="105">
        <v>249712.35399999999</v>
      </c>
      <c r="H29" s="105"/>
      <c r="I29" s="105">
        <v>221072.74299999999</v>
      </c>
      <c r="J29" s="105"/>
      <c r="K29" s="105">
        <v>209580</v>
      </c>
      <c r="N29" s="30"/>
    </row>
    <row r="30" spans="1:14" x14ac:dyDescent="0.3">
      <c r="A30" s="103" t="s">
        <v>206</v>
      </c>
      <c r="B30" s="120"/>
      <c r="C30" s="121"/>
      <c r="D30" s="105"/>
      <c r="E30" s="121"/>
      <c r="F30" s="105"/>
      <c r="G30" s="121"/>
      <c r="H30" s="105"/>
      <c r="I30" s="121"/>
      <c r="J30" s="105"/>
      <c r="K30" s="121"/>
      <c r="N30" s="63"/>
    </row>
    <row r="31" spans="1:14" x14ac:dyDescent="0.3">
      <c r="A31" s="103"/>
      <c r="B31" s="120" t="s">
        <v>207</v>
      </c>
      <c r="C31" s="105">
        <v>10000</v>
      </c>
      <c r="D31" s="105"/>
      <c r="E31" s="105">
        <v>10000</v>
      </c>
      <c r="F31" s="105"/>
      <c r="G31" s="105">
        <v>10000</v>
      </c>
      <c r="H31" s="105"/>
      <c r="I31" s="105">
        <v>10000</v>
      </c>
      <c r="J31" s="105"/>
      <c r="K31" s="105">
        <v>10000</v>
      </c>
      <c r="N31" s="63"/>
    </row>
    <row r="32" spans="1:14" x14ac:dyDescent="0.3">
      <c r="A32" s="103"/>
      <c r="B32" s="120" t="s">
        <v>208</v>
      </c>
      <c r="C32" s="105">
        <v>8500</v>
      </c>
      <c r="D32" s="105"/>
      <c r="E32" s="105">
        <v>8800</v>
      </c>
      <c r="F32" s="105"/>
      <c r="G32" s="105">
        <v>9100</v>
      </c>
      <c r="H32" s="105"/>
      <c r="I32" s="105">
        <v>9400</v>
      </c>
      <c r="J32" s="105"/>
      <c r="K32" s="105">
        <v>9700</v>
      </c>
      <c r="N32" s="63"/>
    </row>
    <row r="33" spans="1:14" x14ac:dyDescent="0.3">
      <c r="A33" s="103" t="s">
        <v>161</v>
      </c>
      <c r="B33" s="120"/>
      <c r="C33" s="105">
        <v>18500</v>
      </c>
      <c r="D33" s="105"/>
      <c r="E33" s="105">
        <v>18800</v>
      </c>
      <c r="F33" s="105"/>
      <c r="G33" s="105">
        <v>19100</v>
      </c>
      <c r="H33" s="105"/>
      <c r="I33" s="105">
        <v>19400</v>
      </c>
      <c r="J33" s="105"/>
      <c r="K33" s="105">
        <v>19700</v>
      </c>
      <c r="N33" s="63"/>
    </row>
    <row r="34" spans="1:14" x14ac:dyDescent="0.3">
      <c r="A34" s="103" t="s">
        <v>209</v>
      </c>
      <c r="B34" s="120"/>
      <c r="C34" s="105">
        <v>134400</v>
      </c>
      <c r="D34" s="105"/>
      <c r="E34" s="105">
        <v>125520</v>
      </c>
      <c r="F34" s="105"/>
      <c r="G34" s="105">
        <v>116640</v>
      </c>
      <c r="H34" s="105"/>
      <c r="I34" s="105">
        <v>107760</v>
      </c>
      <c r="J34" s="105"/>
      <c r="K34" s="105">
        <v>98880</v>
      </c>
      <c r="N34" s="63"/>
    </row>
    <row r="35" spans="1:14" x14ac:dyDescent="0.3">
      <c r="A35" s="103" t="s">
        <v>210</v>
      </c>
      <c r="B35" s="120"/>
      <c r="C35" s="105">
        <v>152900</v>
      </c>
      <c r="D35" s="105"/>
      <c r="E35" s="105">
        <v>144320</v>
      </c>
      <c r="F35" s="105"/>
      <c r="G35" s="105">
        <v>135740</v>
      </c>
      <c r="H35" s="105"/>
      <c r="I35" s="105">
        <v>127160</v>
      </c>
      <c r="J35" s="105"/>
      <c r="K35" s="105">
        <v>118580</v>
      </c>
      <c r="N35" s="63"/>
    </row>
    <row r="36" spans="1:14" x14ac:dyDescent="0.3">
      <c r="A36" s="103" t="s">
        <v>165</v>
      </c>
      <c r="B36" s="120"/>
      <c r="C36" s="105"/>
      <c r="D36" s="105"/>
      <c r="E36" s="105"/>
      <c r="F36" s="105"/>
      <c r="G36" s="105"/>
      <c r="H36" s="105"/>
      <c r="I36" s="105"/>
      <c r="J36" s="105"/>
      <c r="K36" s="105"/>
      <c r="N36" s="63"/>
    </row>
    <row r="37" spans="1:14" x14ac:dyDescent="0.3">
      <c r="A37" s="103"/>
      <c r="B37" s="120" t="s">
        <v>211</v>
      </c>
      <c r="C37" s="105">
        <v>25000</v>
      </c>
      <c r="D37" s="105"/>
      <c r="E37" s="105">
        <v>25000</v>
      </c>
      <c r="F37" s="105"/>
      <c r="G37" s="105">
        <v>25000</v>
      </c>
      <c r="H37" s="105"/>
      <c r="I37" s="105">
        <v>25000</v>
      </c>
      <c r="J37" s="105"/>
      <c r="K37" s="105">
        <v>25000</v>
      </c>
      <c r="N37" s="63"/>
    </row>
    <row r="38" spans="1:14" x14ac:dyDescent="0.3">
      <c r="A38" s="103"/>
      <c r="B38" s="120" t="s">
        <v>212</v>
      </c>
      <c r="C38" s="105">
        <v>133903.08300000001</v>
      </c>
      <c r="D38" s="105"/>
      <c r="E38" s="105">
        <v>108037.209</v>
      </c>
      <c r="F38" s="105"/>
      <c r="G38" s="105">
        <v>88972.354000000007</v>
      </c>
      <c r="H38" s="105"/>
      <c r="I38" s="105">
        <v>68912.741999999998</v>
      </c>
      <c r="J38" s="105"/>
      <c r="K38" s="105">
        <v>66000</v>
      </c>
      <c r="N38" s="63"/>
    </row>
    <row r="39" spans="1:14" x14ac:dyDescent="0.3">
      <c r="A39" s="53" t="s">
        <v>213</v>
      </c>
      <c r="B39" s="3"/>
      <c r="C39" s="105">
        <v>158903.08300000001</v>
      </c>
      <c r="D39" s="105"/>
      <c r="E39" s="105">
        <v>133037.209</v>
      </c>
      <c r="F39" s="105"/>
      <c r="G39" s="105">
        <v>113972.35400000001</v>
      </c>
      <c r="H39" s="105"/>
      <c r="I39" s="105">
        <v>93912.741999999998</v>
      </c>
      <c r="J39" s="105"/>
      <c r="K39" s="105">
        <v>91000</v>
      </c>
      <c r="N39" s="63"/>
    </row>
    <row r="40" spans="1:14" x14ac:dyDescent="0.3">
      <c r="A40" s="103" t="s">
        <v>214</v>
      </c>
      <c r="B40" s="120"/>
      <c r="C40" s="105">
        <v>311803.08299999998</v>
      </c>
      <c r="D40" s="105"/>
      <c r="E40" s="105">
        <v>277357.20900000003</v>
      </c>
      <c r="F40" s="105"/>
      <c r="G40" s="105">
        <v>249712.35399999999</v>
      </c>
      <c r="H40" s="105"/>
      <c r="I40" s="105">
        <v>221072.742</v>
      </c>
      <c r="J40" s="105"/>
      <c r="K40" s="105">
        <v>209580</v>
      </c>
      <c r="N40" s="63"/>
    </row>
    <row r="41" spans="1:14" x14ac:dyDescent="0.3">
      <c r="A41" s="3"/>
      <c r="B41" s="3"/>
      <c r="C41" s="51"/>
      <c r="D41" s="3"/>
      <c r="E41" s="51"/>
      <c r="F41" s="3"/>
      <c r="G41" s="51"/>
      <c r="H41" s="3"/>
      <c r="I41" s="51"/>
      <c r="J41" s="3"/>
      <c r="K41" s="51"/>
      <c r="N41" s="63"/>
    </row>
    <row r="42" spans="1:14" x14ac:dyDescent="0.3">
      <c r="A42" s="3"/>
      <c r="B42" s="3"/>
      <c r="C42" s="122"/>
      <c r="D42" s="3"/>
      <c r="E42" s="122"/>
      <c r="F42" s="3"/>
      <c r="G42" s="122"/>
      <c r="H42" s="3"/>
      <c r="I42" s="122"/>
      <c r="J42" s="3"/>
      <c r="K42" s="122"/>
      <c r="N42" s="63"/>
    </row>
    <row r="43" spans="1:14" x14ac:dyDescent="0.3">
      <c r="A43" s="585" t="s">
        <v>362</v>
      </c>
      <c r="B43" s="585"/>
      <c r="C43" s="585"/>
      <c r="D43" s="585"/>
      <c r="E43" s="585"/>
      <c r="F43" s="585"/>
      <c r="G43" s="585"/>
      <c r="H43" s="585"/>
      <c r="I43" s="585"/>
      <c r="J43" s="585"/>
      <c r="K43" s="585"/>
      <c r="N43" s="63"/>
    </row>
    <row r="44" spans="1:14" x14ac:dyDescent="0.3">
      <c r="A44" s="100" t="s">
        <v>360</v>
      </c>
      <c r="B44" s="104"/>
      <c r="C44" s="102">
        <v>2020</v>
      </c>
      <c r="D44" s="102"/>
      <c r="E44" s="102">
        <v>2019</v>
      </c>
      <c r="F44" s="102"/>
      <c r="G44" s="102">
        <v>2018</v>
      </c>
      <c r="H44" s="102"/>
      <c r="I44" s="102">
        <v>2017</v>
      </c>
      <c r="J44" s="102"/>
      <c r="K44" s="102">
        <v>2016</v>
      </c>
      <c r="N44" s="63"/>
    </row>
    <row r="45" spans="1:14" x14ac:dyDescent="0.3">
      <c r="A45" s="103" t="s">
        <v>215</v>
      </c>
      <c r="B45" s="104"/>
      <c r="C45" s="123"/>
      <c r="D45" s="123"/>
      <c r="E45" s="123"/>
      <c r="F45" s="123"/>
      <c r="G45" s="123"/>
      <c r="H45" s="123"/>
      <c r="I45" s="123"/>
      <c r="J45" s="123"/>
      <c r="K45" s="123"/>
      <c r="N45" s="63"/>
    </row>
    <row r="46" spans="1:14" x14ac:dyDescent="0.3">
      <c r="A46" s="103" t="s">
        <v>171</v>
      </c>
      <c r="B46" s="104"/>
      <c r="C46" s="105">
        <v>71306.945999999967</v>
      </c>
      <c r="D46" s="105"/>
      <c r="E46" s="105">
        <v>57668.017000000029</v>
      </c>
      <c r="F46" s="105"/>
      <c r="G46" s="105">
        <v>64395.051000000029</v>
      </c>
      <c r="H46" s="105"/>
      <c r="I46" s="105">
        <v>54862.626999999949</v>
      </c>
      <c r="J46" s="105"/>
      <c r="K46" s="105">
        <v>61119.48599999999</v>
      </c>
      <c r="N46" s="63"/>
    </row>
    <row r="47" spans="1:14" x14ac:dyDescent="0.3">
      <c r="A47" s="103" t="s">
        <v>216</v>
      </c>
      <c r="B47" s="104"/>
      <c r="C47" s="105"/>
      <c r="D47" s="105"/>
      <c r="E47" s="105"/>
      <c r="F47" s="105"/>
      <c r="G47" s="105"/>
      <c r="H47" s="105"/>
      <c r="I47" s="105"/>
      <c r="J47" s="105"/>
      <c r="K47" s="105"/>
      <c r="N47" s="63"/>
    </row>
    <row r="48" spans="1:14" x14ac:dyDescent="0.3">
      <c r="A48" s="103"/>
      <c r="B48" s="104" t="s">
        <v>173</v>
      </c>
      <c r="C48" s="105">
        <v>25821.712</v>
      </c>
      <c r="D48" s="105"/>
      <c r="E48" s="105">
        <v>23359.453000000001</v>
      </c>
      <c r="F48" s="105"/>
      <c r="G48" s="105">
        <v>20855.574000000001</v>
      </c>
      <c r="H48" s="105"/>
      <c r="I48" s="105">
        <v>18290.434000000001</v>
      </c>
      <c r="J48" s="105"/>
      <c r="K48" s="105">
        <v>15642.655000000001</v>
      </c>
      <c r="N48" s="63"/>
    </row>
    <row r="49" spans="1:14" x14ac:dyDescent="0.3">
      <c r="A49" s="103"/>
      <c r="B49" s="104" t="s">
        <v>203</v>
      </c>
      <c r="C49" s="105">
        <v>0</v>
      </c>
      <c r="D49" s="105"/>
      <c r="E49" s="105">
        <v>0</v>
      </c>
      <c r="F49" s="105"/>
      <c r="G49" s="105">
        <v>0</v>
      </c>
      <c r="H49" s="105"/>
      <c r="I49" s="105">
        <v>0</v>
      </c>
      <c r="J49" s="105"/>
      <c r="K49" s="105">
        <v>0</v>
      </c>
      <c r="N49" s="63"/>
    </row>
    <row r="50" spans="1:14" x14ac:dyDescent="0.3">
      <c r="A50" s="103"/>
      <c r="B50" s="104" t="s">
        <v>149</v>
      </c>
      <c r="C50" s="105">
        <v>-1407.192</v>
      </c>
      <c r="D50" s="105"/>
      <c r="E50" s="105">
        <v>-1691.855</v>
      </c>
      <c r="F50" s="105"/>
      <c r="G50" s="105">
        <v>-1130.9929999999999</v>
      </c>
      <c r="H50" s="105"/>
      <c r="I50" s="105">
        <v>-1024.454</v>
      </c>
      <c r="J50" s="105"/>
      <c r="K50" s="105">
        <v>-926.87900000000002</v>
      </c>
      <c r="N50" s="63"/>
    </row>
    <row r="51" spans="1:14" x14ac:dyDescent="0.3">
      <c r="A51" s="103"/>
      <c r="B51" s="104" t="s">
        <v>207</v>
      </c>
      <c r="C51" s="105">
        <v>0</v>
      </c>
      <c r="D51" s="105"/>
      <c r="E51" s="105">
        <v>0</v>
      </c>
      <c r="F51" s="105"/>
      <c r="G51" s="105">
        <v>0</v>
      </c>
      <c r="H51" s="105"/>
      <c r="I51" s="105">
        <v>0</v>
      </c>
      <c r="J51" s="105"/>
      <c r="K51" s="105">
        <v>0</v>
      </c>
      <c r="N51" s="63"/>
    </row>
    <row r="52" spans="1:14" x14ac:dyDescent="0.3">
      <c r="A52" s="103"/>
      <c r="B52" s="104" t="s">
        <v>197</v>
      </c>
      <c r="C52" s="105">
        <v>0</v>
      </c>
      <c r="D52" s="105"/>
      <c r="E52" s="105">
        <v>0</v>
      </c>
      <c r="F52" s="105"/>
      <c r="G52" s="105">
        <v>0</v>
      </c>
      <c r="H52" s="105"/>
      <c r="I52" s="105">
        <v>10384.861999999999</v>
      </c>
      <c r="J52" s="105"/>
      <c r="K52" s="105">
        <v>0</v>
      </c>
      <c r="N52" s="63"/>
    </row>
    <row r="53" spans="1:14" x14ac:dyDescent="0.3">
      <c r="A53" s="103" t="s">
        <v>217</v>
      </c>
      <c r="B53" s="104"/>
      <c r="C53" s="124">
        <v>95721.465999999971</v>
      </c>
      <c r="D53" s="124"/>
      <c r="E53" s="124">
        <v>79335.615000000034</v>
      </c>
      <c r="F53" s="124"/>
      <c r="G53" s="124">
        <v>84119.632000000027</v>
      </c>
      <c r="H53" s="124"/>
      <c r="I53" s="124">
        <v>82513.468999999954</v>
      </c>
      <c r="J53" s="124"/>
      <c r="K53" s="124">
        <v>75835.261999999988</v>
      </c>
      <c r="N53" s="63"/>
    </row>
    <row r="54" spans="1:14" x14ac:dyDescent="0.3">
      <c r="A54" s="103" t="s">
        <v>218</v>
      </c>
      <c r="B54" s="104"/>
      <c r="C54" s="105"/>
      <c r="D54" s="105"/>
      <c r="E54" s="105"/>
      <c r="F54" s="105"/>
      <c r="G54" s="105"/>
      <c r="H54" s="105"/>
      <c r="I54" s="105"/>
      <c r="J54" s="105"/>
      <c r="K54" s="105"/>
    </row>
    <row r="55" spans="1:14" x14ac:dyDescent="0.3">
      <c r="A55" s="103"/>
      <c r="B55" s="104" t="s">
        <v>219</v>
      </c>
      <c r="C55" s="105">
        <v>-54365.311000000002</v>
      </c>
      <c r="D55" s="105"/>
      <c r="E55" s="105">
        <v>-51777.991000000002</v>
      </c>
      <c r="F55" s="105"/>
      <c r="G55" s="105">
        <v>-49325.936999999998</v>
      </c>
      <c r="H55" s="105"/>
      <c r="I55" s="105">
        <v>-47001.767999999996</v>
      </c>
      <c r="J55" s="105"/>
      <c r="K55" s="105">
        <v>-44798.51</v>
      </c>
      <c r="N55" s="63"/>
    </row>
    <row r="56" spans="1:14" x14ac:dyDescent="0.3">
      <c r="A56" s="103"/>
      <c r="B56" s="104" t="s">
        <v>220</v>
      </c>
      <c r="C56" s="105">
        <v>0</v>
      </c>
      <c r="D56" s="105"/>
      <c r="E56" s="105">
        <v>0</v>
      </c>
      <c r="F56" s="105"/>
      <c r="G56" s="105">
        <v>0</v>
      </c>
      <c r="H56" s="105"/>
      <c r="I56" s="105">
        <v>0</v>
      </c>
      <c r="J56" s="105"/>
      <c r="K56" s="105">
        <v>0</v>
      </c>
    </row>
    <row r="57" spans="1:14" x14ac:dyDescent="0.3">
      <c r="A57" s="103" t="s">
        <v>221</v>
      </c>
      <c r="B57" s="104"/>
      <c r="C57" s="124">
        <v>-54365.311000000002</v>
      </c>
      <c r="D57" s="124"/>
      <c r="E57" s="124">
        <v>-51777.991000000002</v>
      </c>
      <c r="F57" s="124"/>
      <c r="G57" s="124">
        <v>-49325.936999999998</v>
      </c>
      <c r="H57" s="124"/>
      <c r="I57" s="124">
        <v>-47001.767999999996</v>
      </c>
      <c r="J57" s="124"/>
      <c r="K57" s="124">
        <v>-44798.51</v>
      </c>
      <c r="N57" s="63"/>
    </row>
    <row r="58" spans="1:14" x14ac:dyDescent="0.3">
      <c r="A58" s="103" t="s">
        <v>222</v>
      </c>
      <c r="B58" s="104"/>
      <c r="C58" s="105"/>
      <c r="D58" s="105"/>
      <c r="E58" s="105"/>
      <c r="F58" s="105"/>
      <c r="G58" s="105"/>
      <c r="H58" s="105"/>
      <c r="I58" s="105"/>
      <c r="J58" s="105"/>
      <c r="K58" s="105"/>
    </row>
    <row r="59" spans="1:14" x14ac:dyDescent="0.3">
      <c r="A59" s="103"/>
      <c r="B59" s="104" t="s">
        <v>223</v>
      </c>
      <c r="C59" s="105">
        <v>-300</v>
      </c>
      <c r="D59" s="105"/>
      <c r="E59" s="105">
        <v>-300</v>
      </c>
      <c r="F59" s="105"/>
      <c r="G59" s="105">
        <v>-300</v>
      </c>
      <c r="H59" s="105"/>
      <c r="I59" s="105">
        <v>-300</v>
      </c>
      <c r="J59" s="105"/>
      <c r="K59" s="105">
        <v>-300</v>
      </c>
      <c r="N59" s="63"/>
    </row>
    <row r="60" spans="1:14" x14ac:dyDescent="0.3">
      <c r="A60" s="103"/>
      <c r="B60" s="104" t="s">
        <v>224</v>
      </c>
      <c r="C60" s="105">
        <v>13200</v>
      </c>
      <c r="D60" s="105"/>
      <c r="E60" s="105">
        <v>13200</v>
      </c>
      <c r="F60" s="105"/>
      <c r="G60" s="105">
        <v>13200</v>
      </c>
      <c r="H60" s="105"/>
      <c r="I60" s="105">
        <v>13200</v>
      </c>
      <c r="J60" s="105"/>
      <c r="K60" s="105">
        <v>13200</v>
      </c>
    </row>
    <row r="61" spans="1:14" x14ac:dyDescent="0.3">
      <c r="A61" s="103"/>
      <c r="B61" s="104" t="s">
        <v>225</v>
      </c>
      <c r="C61" s="105">
        <v>-4320</v>
      </c>
      <c r="D61" s="105"/>
      <c r="E61" s="105">
        <v>-4320</v>
      </c>
      <c r="F61" s="105"/>
      <c r="G61" s="105">
        <v>-4320</v>
      </c>
      <c r="H61" s="105"/>
      <c r="I61" s="105">
        <v>-4320</v>
      </c>
      <c r="J61" s="105"/>
      <c r="K61" s="105">
        <v>-4320</v>
      </c>
      <c r="N61" s="63"/>
    </row>
    <row r="62" spans="1:14" x14ac:dyDescent="0.3">
      <c r="A62" s="103"/>
      <c r="B62" s="104" t="s">
        <v>363</v>
      </c>
      <c r="C62" s="105">
        <v>-45441.074000000001</v>
      </c>
      <c r="D62" s="105"/>
      <c r="E62" s="105">
        <v>-38603.161999999997</v>
      </c>
      <c r="F62" s="105"/>
      <c r="G62" s="105">
        <v>-44335.440999999999</v>
      </c>
      <c r="H62" s="105"/>
      <c r="I62" s="105">
        <v>-51949.885999999999</v>
      </c>
      <c r="J62" s="105"/>
      <c r="K62" s="105">
        <v>-61119.487000000001</v>
      </c>
      <c r="N62" s="63"/>
    </row>
    <row r="63" spans="1:14" x14ac:dyDescent="0.3">
      <c r="A63" s="103" t="s">
        <v>226</v>
      </c>
      <c r="B63" s="104"/>
      <c r="C63" s="105">
        <v>-36861.074000000001</v>
      </c>
      <c r="D63" s="105"/>
      <c r="E63" s="105">
        <v>-30023.161999999997</v>
      </c>
      <c r="F63" s="105"/>
      <c r="G63" s="105">
        <v>-35755.440999999999</v>
      </c>
      <c r="H63" s="105"/>
      <c r="I63" s="105">
        <v>-43369.885999999999</v>
      </c>
      <c r="J63" s="105"/>
      <c r="K63" s="105">
        <v>-52539.487000000001</v>
      </c>
      <c r="N63" s="63"/>
    </row>
    <row r="64" spans="1:14" x14ac:dyDescent="0.3">
      <c r="A64" s="103" t="s">
        <v>227</v>
      </c>
      <c r="B64" s="104"/>
      <c r="C64" s="105">
        <v>4495.0809999999692</v>
      </c>
      <c r="D64" s="105"/>
      <c r="E64" s="105">
        <v>-2465.5379999999641</v>
      </c>
      <c r="F64" s="105"/>
      <c r="G64" s="105">
        <v>-961.74599999997008</v>
      </c>
      <c r="H64" s="105"/>
      <c r="I64" s="105">
        <v>-7858.1850000000413</v>
      </c>
      <c r="J64" s="105"/>
      <c r="K64" s="105">
        <v>-21502.735000000015</v>
      </c>
    </row>
    <row r="65" spans="1:11" x14ac:dyDescent="0.3">
      <c r="A65" s="103" t="s">
        <v>228</v>
      </c>
      <c r="B65" s="104"/>
      <c r="C65" s="105"/>
      <c r="D65" s="105"/>
      <c r="E65" s="105"/>
      <c r="F65" s="105"/>
      <c r="G65" s="105"/>
      <c r="H65" s="105"/>
      <c r="I65" s="105"/>
      <c r="J65" s="105"/>
      <c r="K65" s="105"/>
    </row>
    <row r="66" spans="1:11" x14ac:dyDescent="0.3">
      <c r="A66" s="103" t="s">
        <v>229</v>
      </c>
      <c r="B66" s="104"/>
      <c r="C66" s="105">
        <v>12211.796000000009</v>
      </c>
      <c r="D66" s="105"/>
      <c r="E66" s="105">
        <v>14677.333999999973</v>
      </c>
      <c r="F66" s="105"/>
      <c r="G66" s="105">
        <v>15639.079999999944</v>
      </c>
      <c r="H66" s="105"/>
      <c r="I66" s="105">
        <v>23497.264999999985</v>
      </c>
      <c r="J66" s="105"/>
      <c r="K66" s="105">
        <v>45000</v>
      </c>
    </row>
    <row r="67" spans="1:11" x14ac:dyDescent="0.3">
      <c r="A67" s="103" t="s">
        <v>230</v>
      </c>
      <c r="B67" s="104"/>
      <c r="C67" s="105">
        <v>16706.876999999979</v>
      </c>
      <c r="D67" s="105"/>
      <c r="E67" s="105">
        <v>12211.796000000009</v>
      </c>
      <c r="F67" s="105"/>
      <c r="G67" s="105">
        <v>14677.333999999973</v>
      </c>
      <c r="H67" s="105"/>
      <c r="I67" s="105">
        <v>15639.079999999944</v>
      </c>
      <c r="J67" s="105"/>
      <c r="K67" s="105">
        <v>23497.264999999985</v>
      </c>
    </row>
    <row r="68" spans="1:11" x14ac:dyDescent="0.3">
      <c r="A68" s="3"/>
      <c r="B68" s="3"/>
      <c r="C68" s="3"/>
      <c r="D68" s="3"/>
      <c r="E68" s="3"/>
      <c r="F68" s="3"/>
      <c r="G68" s="3"/>
      <c r="H68" s="3"/>
      <c r="I68" s="3"/>
      <c r="J68" s="3"/>
      <c r="K68" s="3"/>
    </row>
    <row r="69" spans="1:11" x14ac:dyDescent="0.3">
      <c r="A69" s="3"/>
      <c r="B69" s="3"/>
      <c r="C69" s="3"/>
      <c r="D69" s="3"/>
      <c r="E69" s="3"/>
      <c r="F69" s="3"/>
      <c r="G69" s="3"/>
      <c r="H69" s="3"/>
      <c r="I69" s="3"/>
      <c r="J69" s="3"/>
      <c r="K69" s="3"/>
    </row>
    <row r="70" spans="1:11" x14ac:dyDescent="0.3">
      <c r="A70" s="3"/>
      <c r="B70" s="3"/>
      <c r="C70" s="3"/>
      <c r="D70" s="3"/>
      <c r="E70" s="3"/>
      <c r="F70" s="3"/>
      <c r="G70" s="3"/>
      <c r="H70" s="3"/>
      <c r="I70" s="3"/>
      <c r="J70" s="3"/>
      <c r="K70" s="3"/>
    </row>
    <row r="71" spans="1:11" x14ac:dyDescent="0.3">
      <c r="A71" s="3"/>
      <c r="B71" s="3"/>
      <c r="C71" s="3"/>
      <c r="D71" s="3"/>
      <c r="E71" s="3"/>
      <c r="F71" s="3"/>
      <c r="G71" s="3"/>
      <c r="H71" s="3"/>
      <c r="I71" s="3"/>
      <c r="J71" s="3"/>
      <c r="K71" s="3"/>
    </row>
    <row r="72" spans="1:11" x14ac:dyDescent="0.3">
      <c r="A72" s="3"/>
      <c r="B72" s="3"/>
      <c r="C72" s="3"/>
      <c r="D72" s="3"/>
      <c r="E72" s="3"/>
      <c r="F72" s="3"/>
      <c r="G72" s="3"/>
      <c r="H72" s="3"/>
      <c r="I72" s="3"/>
      <c r="J72" s="3"/>
      <c r="K72" s="3"/>
    </row>
    <row r="73" spans="1:11" x14ac:dyDescent="0.3">
      <c r="A73" s="3"/>
      <c r="B73" s="3"/>
      <c r="C73" s="3"/>
      <c r="D73" s="3"/>
      <c r="E73" s="3"/>
      <c r="F73" s="3"/>
      <c r="G73" s="3"/>
      <c r="H73" s="3"/>
      <c r="I73" s="3"/>
      <c r="J73" s="3"/>
      <c r="K73" s="3"/>
    </row>
    <row r="74" spans="1:11" x14ac:dyDescent="0.3">
      <c r="A74" s="3"/>
      <c r="B74" s="3"/>
      <c r="C74" s="3"/>
      <c r="D74" s="3"/>
      <c r="E74" s="3"/>
      <c r="F74" s="3"/>
      <c r="G74" s="3"/>
      <c r="H74" s="3"/>
      <c r="I74" s="3"/>
      <c r="J74" s="3"/>
      <c r="K74" s="3"/>
    </row>
    <row r="75" spans="1:11" x14ac:dyDescent="0.3">
      <c r="A75" s="3"/>
      <c r="B75" s="3"/>
      <c r="C75" s="3"/>
      <c r="D75" s="3"/>
      <c r="E75" s="3"/>
      <c r="F75" s="3"/>
      <c r="G75" s="3"/>
      <c r="H75" s="3"/>
      <c r="I75" s="3"/>
      <c r="J75" s="3"/>
      <c r="K75" s="3"/>
    </row>
    <row r="76" spans="1:11" x14ac:dyDescent="0.3">
      <c r="A76" s="3"/>
      <c r="B76" s="3"/>
      <c r="C76" s="3"/>
      <c r="D76" s="3"/>
      <c r="E76" s="3"/>
      <c r="F76" s="3"/>
      <c r="G76" s="3"/>
      <c r="H76" s="3"/>
      <c r="I76" s="3"/>
      <c r="J76" s="3"/>
      <c r="K76" s="3"/>
    </row>
    <row r="77" spans="1:11" x14ac:dyDescent="0.3">
      <c r="A77" s="3"/>
      <c r="B77" s="3"/>
      <c r="C77" s="3"/>
      <c r="D77" s="3"/>
      <c r="E77" s="3"/>
      <c r="F77" s="3"/>
      <c r="G77" s="3"/>
      <c r="H77" s="3"/>
      <c r="I77" s="3"/>
      <c r="J77" s="3"/>
      <c r="K77" s="3"/>
    </row>
    <row r="78" spans="1:11" x14ac:dyDescent="0.3">
      <c r="A78" s="3"/>
      <c r="B78" s="3"/>
      <c r="C78" s="3"/>
      <c r="D78" s="3"/>
      <c r="E78" s="3"/>
      <c r="F78" s="3"/>
      <c r="G78" s="3"/>
      <c r="H78" s="3"/>
      <c r="I78" s="3"/>
      <c r="J78" s="3"/>
      <c r="K78" s="3"/>
    </row>
    <row r="79" spans="1:11" x14ac:dyDescent="0.3">
      <c r="A79" s="3"/>
      <c r="B79" s="3"/>
      <c r="C79" s="3"/>
      <c r="D79" s="3"/>
      <c r="E79" s="3"/>
      <c r="F79" s="3"/>
      <c r="G79" s="3"/>
      <c r="H79" s="3"/>
      <c r="I79" s="3"/>
      <c r="J79" s="3"/>
      <c r="K79" s="3"/>
    </row>
    <row r="80" spans="1:11" x14ac:dyDescent="0.3">
      <c r="A80" s="3"/>
      <c r="B80" s="3"/>
      <c r="C80" s="3"/>
      <c r="D80" s="3"/>
      <c r="E80" s="3"/>
      <c r="F80" s="3"/>
      <c r="G80" s="3"/>
      <c r="H80" s="3"/>
      <c r="I80" s="3"/>
      <c r="J80" s="3"/>
      <c r="K80" s="3"/>
    </row>
  </sheetData>
  <mergeCells count="5">
    <mergeCell ref="A1:K1"/>
    <mergeCell ref="A2:K2"/>
    <mergeCell ref="A3:K3"/>
    <mergeCell ref="A18:K18"/>
    <mergeCell ref="A43:K43"/>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C000"/>
  </sheetPr>
  <dimension ref="A1:AZ28"/>
  <sheetViews>
    <sheetView workbookViewId="0">
      <selection activeCell="N1" sqref="N1"/>
    </sheetView>
  </sheetViews>
  <sheetFormatPr defaultColWidth="11.44140625" defaultRowHeight="14.4" x14ac:dyDescent="0.3"/>
  <cols>
    <col min="1" max="1" width="61.21875" style="63" customWidth="1"/>
    <col min="2" max="3" width="9.6640625" style="32" customWidth="1"/>
    <col min="4" max="4" width="9.6640625" style="63" customWidth="1"/>
    <col min="5" max="6" width="11.44140625" style="63"/>
    <col min="7" max="13" width="6" style="63" customWidth="1"/>
    <col min="14" max="16384" width="11.44140625" style="63"/>
  </cols>
  <sheetData>
    <row r="1" spans="1:52" x14ac:dyDescent="0.3">
      <c r="A1" s="31"/>
      <c r="N1" s="493" t="str">
        <f>HYPERLINK("#'Navigation'!A1","Navigation")</f>
        <v>Navigation</v>
      </c>
    </row>
    <row r="2" spans="1:52" s="33" customFormat="1" ht="18" x14ac:dyDescent="0.35">
      <c r="A2" s="586" t="s">
        <v>364</v>
      </c>
      <c r="B2" s="586"/>
      <c r="C2" s="586"/>
      <c r="D2" s="586"/>
    </row>
    <row r="3" spans="1:52" s="33" customFormat="1" ht="18" x14ac:dyDescent="0.35">
      <c r="A3" s="586" t="s">
        <v>365</v>
      </c>
      <c r="B3" s="586"/>
      <c r="C3" s="586"/>
      <c r="D3" s="586"/>
    </row>
    <row r="4" spans="1:52" s="33" customFormat="1" ht="17.399999999999999" x14ac:dyDescent="0.3">
      <c r="A4" s="587" t="s">
        <v>366</v>
      </c>
      <c r="B4" s="587"/>
      <c r="C4" s="587"/>
      <c r="D4" s="587"/>
    </row>
    <row r="5" spans="1:52" ht="15.6" x14ac:dyDescent="0.3">
      <c r="A5" s="588"/>
      <c r="B5" s="588"/>
      <c r="C5" s="588"/>
      <c r="D5" s="588"/>
    </row>
    <row r="6" spans="1:52" s="34" customFormat="1" ht="15" thickBot="1" x14ac:dyDescent="0.35">
      <c r="A6" s="125" t="s">
        <v>367</v>
      </c>
      <c r="B6" s="126">
        <v>2020</v>
      </c>
      <c r="C6" s="126">
        <v>2019</v>
      </c>
      <c r="D6" s="126">
        <v>2018</v>
      </c>
      <c r="AY6" s="63"/>
      <c r="AZ6" s="35"/>
    </row>
    <row r="7" spans="1:52" ht="15" thickBot="1" x14ac:dyDescent="0.35">
      <c r="A7" s="127" t="s">
        <v>26</v>
      </c>
      <c r="B7" s="128">
        <v>692.86486500000001</v>
      </c>
      <c r="C7" s="128">
        <v>701.81081099999994</v>
      </c>
      <c r="D7" s="128">
        <v>675.70270300000004</v>
      </c>
      <c r="AZ7" s="36"/>
    </row>
    <row r="8" spans="1:52" x14ac:dyDescent="0.3">
      <c r="A8" s="127" t="s">
        <v>27</v>
      </c>
      <c r="B8" s="128">
        <v>295.378378</v>
      </c>
      <c r="C8" s="128">
        <v>272.59459500000003</v>
      </c>
      <c r="D8" s="128">
        <v>289.97297300000002</v>
      </c>
    </row>
    <row r="9" spans="1:52" s="37" customFormat="1" x14ac:dyDescent="0.3">
      <c r="A9" s="129" t="s">
        <v>232</v>
      </c>
      <c r="B9" s="130">
        <v>397.48648700000001</v>
      </c>
      <c r="C9" s="130">
        <v>429.21621599999992</v>
      </c>
      <c r="D9" s="130">
        <v>385.72973000000002</v>
      </c>
    </row>
    <row r="10" spans="1:52" x14ac:dyDescent="0.3">
      <c r="A10" s="127" t="s">
        <v>233</v>
      </c>
      <c r="B10" s="128">
        <v>37.378377999999998</v>
      </c>
      <c r="C10" s="128">
        <v>25.837838000000001</v>
      </c>
      <c r="D10" s="128">
        <v>30.648648999999999</v>
      </c>
    </row>
    <row r="11" spans="1:52" s="37" customFormat="1" x14ac:dyDescent="0.3">
      <c r="A11" s="129" t="s">
        <v>234</v>
      </c>
      <c r="B11" s="130">
        <v>360.10810900000001</v>
      </c>
      <c r="C11" s="130">
        <v>403.37837799999994</v>
      </c>
      <c r="D11" s="130">
        <v>355.08108100000004</v>
      </c>
    </row>
    <row r="12" spans="1:52" x14ac:dyDescent="0.3">
      <c r="A12" s="127" t="s">
        <v>235</v>
      </c>
      <c r="B12" s="128">
        <v>317.40540499999997</v>
      </c>
      <c r="C12" s="128">
        <v>345</v>
      </c>
      <c r="D12" s="128">
        <v>335.378378</v>
      </c>
    </row>
    <row r="13" spans="1:52" ht="28.8" x14ac:dyDescent="0.3">
      <c r="A13" s="127" t="s">
        <v>236</v>
      </c>
      <c r="B13" s="128">
        <v>37.864865000000002</v>
      </c>
      <c r="C13" s="128">
        <v>103.837838</v>
      </c>
      <c r="D13" s="128">
        <v>116.189189</v>
      </c>
    </row>
    <row r="14" spans="1:52" x14ac:dyDescent="0.3">
      <c r="A14" s="127" t="s">
        <v>237</v>
      </c>
      <c r="B14" s="128">
        <v>17.648648999999999</v>
      </c>
      <c r="C14" s="128">
        <v>5.4864860000000002</v>
      </c>
      <c r="D14" s="128">
        <v>6.5405410000000002</v>
      </c>
    </row>
    <row r="15" spans="1:52" x14ac:dyDescent="0.3">
      <c r="A15" s="127" t="s">
        <v>238</v>
      </c>
      <c r="B15" s="128">
        <v>12.297297</v>
      </c>
      <c r="C15" s="128">
        <v>4.4324320000000004</v>
      </c>
      <c r="D15" s="128">
        <v>16.72973</v>
      </c>
    </row>
    <row r="16" spans="1:52" x14ac:dyDescent="0.3">
      <c r="A16" s="127" t="s">
        <v>239</v>
      </c>
      <c r="B16" s="128">
        <v>28.459458999999999</v>
      </c>
      <c r="C16" s="128">
        <v>18.081081000000001</v>
      </c>
      <c r="D16" s="128">
        <v>2.9189189999999998</v>
      </c>
    </row>
    <row r="17" spans="1:4" s="37" customFormat="1" x14ac:dyDescent="0.3">
      <c r="A17" s="129" t="s">
        <v>240</v>
      </c>
      <c r="B17" s="130">
        <v>413.67567499999996</v>
      </c>
      <c r="C17" s="130">
        <v>476.83783700000004</v>
      </c>
      <c r="D17" s="130">
        <v>477.75675700000005</v>
      </c>
    </row>
    <row r="18" spans="1:4" x14ac:dyDescent="0.3">
      <c r="A18" s="127" t="s">
        <v>241</v>
      </c>
      <c r="B18" s="128">
        <v>320.91891900000002</v>
      </c>
      <c r="C18" s="128">
        <v>359.27026999999998</v>
      </c>
      <c r="D18" s="128">
        <v>338.16216200000002</v>
      </c>
    </row>
    <row r="19" spans="1:4" x14ac:dyDescent="0.3">
      <c r="A19" s="127" t="s">
        <v>242</v>
      </c>
      <c r="B19" s="128">
        <v>427.78378400000003</v>
      </c>
      <c r="C19" s="128">
        <v>510.48648600000001</v>
      </c>
      <c r="D19" s="128">
        <v>403.86486500000001</v>
      </c>
    </row>
    <row r="20" spans="1:4" x14ac:dyDescent="0.3">
      <c r="A20" s="127" t="s">
        <v>243</v>
      </c>
      <c r="B20" s="128">
        <v>33.945945999999999</v>
      </c>
      <c r="C20" s="128">
        <v>156.10810799999999</v>
      </c>
      <c r="D20" s="128">
        <v>3</v>
      </c>
    </row>
    <row r="21" spans="1:4" x14ac:dyDescent="0.3">
      <c r="A21" s="127" t="s">
        <v>244</v>
      </c>
      <c r="B21" s="128">
        <v>13.081080999999999</v>
      </c>
      <c r="C21" s="128">
        <v>19.189188999999999</v>
      </c>
      <c r="D21" s="128">
        <v>3.594595</v>
      </c>
    </row>
    <row r="22" spans="1:4" s="37" customFormat="1" x14ac:dyDescent="0.3">
      <c r="A22" s="129" t="s">
        <v>245</v>
      </c>
      <c r="B22" s="130">
        <v>795.72973000000013</v>
      </c>
      <c r="C22" s="130">
        <v>1045.0540529999998</v>
      </c>
      <c r="D22" s="130">
        <v>748.62162200000012</v>
      </c>
    </row>
    <row r="23" spans="1:4" s="37" customFormat="1" x14ac:dyDescent="0.3">
      <c r="A23" s="129" t="s">
        <v>32</v>
      </c>
      <c r="B23" s="130">
        <v>-21.945946000000163</v>
      </c>
      <c r="C23" s="130">
        <v>-164.83783799999992</v>
      </c>
      <c r="D23" s="130">
        <v>84.216216000000031</v>
      </c>
    </row>
    <row r="24" spans="1:4" s="37" customFormat="1" x14ac:dyDescent="0.3">
      <c r="A24" s="129" t="s">
        <v>246</v>
      </c>
      <c r="B24" s="130">
        <v>14.756757</v>
      </c>
      <c r="C24" s="130">
        <v>18.243243</v>
      </c>
      <c r="D24" s="130">
        <v>38.513514000000001</v>
      </c>
    </row>
    <row r="25" spans="1:4" s="37" customFormat="1" x14ac:dyDescent="0.3">
      <c r="A25" s="129" t="s">
        <v>77</v>
      </c>
      <c r="B25" s="130">
        <v>-36.702703000000163</v>
      </c>
      <c r="C25" s="130">
        <v>-183.08108099999993</v>
      </c>
      <c r="D25" s="130">
        <v>45.702702000000031</v>
      </c>
    </row>
    <row r="26" spans="1:4" x14ac:dyDescent="0.3">
      <c r="A26" s="38"/>
      <c r="B26" s="39"/>
      <c r="C26" s="39"/>
      <c r="D26" s="38"/>
    </row>
    <row r="27" spans="1:4" x14ac:dyDescent="0.3">
      <c r="D27" s="32"/>
    </row>
    <row r="28" spans="1:4" x14ac:dyDescent="0.3">
      <c r="B28" s="40" t="s">
        <v>247</v>
      </c>
    </row>
  </sheetData>
  <mergeCells count="4">
    <mergeCell ref="A2:D2"/>
    <mergeCell ref="A3:D3"/>
    <mergeCell ref="A4:D4"/>
    <mergeCell ref="A5:D5"/>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C000"/>
  </sheetPr>
  <dimension ref="A1:AFV61"/>
  <sheetViews>
    <sheetView workbookViewId="0">
      <selection activeCell="N1" sqref="N1"/>
    </sheetView>
  </sheetViews>
  <sheetFormatPr defaultColWidth="9.21875" defaultRowHeight="13.2" x14ac:dyDescent="0.25"/>
  <cols>
    <col min="1" max="1" width="73.109375" style="42" customWidth="1"/>
    <col min="2" max="2" width="11.77734375" style="48" customWidth="1"/>
    <col min="3" max="3" width="12" style="48" customWidth="1"/>
    <col min="4" max="6" width="9.21875" style="42"/>
    <col min="7" max="13" width="4.77734375" style="42" customWidth="1"/>
    <col min="14" max="14" width="10.109375" style="42" bestFit="1" customWidth="1"/>
    <col min="15" max="16384" width="9.21875" style="42"/>
  </cols>
  <sheetData>
    <row r="1" spans="1:854" s="37" customFormat="1" ht="15.6" x14ac:dyDescent="0.3">
      <c r="A1" s="41"/>
      <c r="N1" s="493" t="str">
        <f>HYPERLINK("#'Navigation'!A1","Navigation")</f>
        <v>Navigation</v>
      </c>
    </row>
    <row r="2" spans="1:854" ht="17.399999999999999" x14ac:dyDescent="0.3">
      <c r="A2" s="589" t="s">
        <v>364</v>
      </c>
      <c r="B2" s="589"/>
      <c r="C2" s="589"/>
    </row>
    <row r="3" spans="1:854" ht="15.6" x14ac:dyDescent="0.3">
      <c r="A3" s="590" t="s">
        <v>338</v>
      </c>
      <c r="B3" s="590"/>
      <c r="C3" s="590"/>
    </row>
    <row r="4" spans="1:854" ht="15.6" x14ac:dyDescent="0.3">
      <c r="A4" s="591"/>
      <c r="B4" s="591"/>
      <c r="C4" s="591"/>
    </row>
    <row r="5" spans="1:854" ht="13.8" x14ac:dyDescent="0.3">
      <c r="A5" s="131" t="s">
        <v>231</v>
      </c>
      <c r="B5" s="132" t="s">
        <v>368</v>
      </c>
      <c r="C5" s="132" t="s">
        <v>248</v>
      </c>
    </row>
    <row r="6" spans="1:854" s="43" customFormat="1" ht="13.8" x14ac:dyDescent="0.3">
      <c r="A6" s="133" t="s">
        <v>249</v>
      </c>
      <c r="B6" s="134"/>
      <c r="C6" s="134"/>
      <c r="D6" s="42"/>
      <c r="E6" s="42"/>
      <c r="F6" s="42"/>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c r="IG6" s="42"/>
      <c r="IH6" s="42"/>
      <c r="II6" s="42"/>
      <c r="IJ6" s="42"/>
      <c r="IK6" s="42"/>
      <c r="IL6" s="42"/>
      <c r="IM6" s="42"/>
      <c r="IN6" s="42"/>
      <c r="IO6" s="42"/>
      <c r="IP6" s="42"/>
      <c r="IQ6" s="42"/>
      <c r="IR6" s="42"/>
      <c r="IS6" s="42"/>
      <c r="IT6" s="42"/>
      <c r="IU6" s="42"/>
      <c r="IV6" s="42"/>
      <c r="IW6" s="42"/>
      <c r="IX6" s="42"/>
      <c r="IY6" s="42"/>
      <c r="IZ6" s="42"/>
      <c r="JA6" s="42"/>
      <c r="JB6" s="42"/>
      <c r="JC6" s="42"/>
      <c r="JD6" s="42"/>
      <c r="JE6" s="42"/>
      <c r="JF6" s="42"/>
      <c r="JG6" s="42"/>
      <c r="JH6" s="42"/>
      <c r="JI6" s="42"/>
      <c r="JJ6" s="42"/>
      <c r="JK6" s="42"/>
      <c r="JL6" s="42"/>
      <c r="JM6" s="42"/>
      <c r="JN6" s="42"/>
      <c r="JO6" s="42"/>
      <c r="JP6" s="42"/>
      <c r="JQ6" s="42"/>
      <c r="JR6" s="42"/>
      <c r="JS6" s="42"/>
      <c r="JT6" s="42"/>
      <c r="JU6" s="42"/>
      <c r="JV6" s="42"/>
      <c r="JW6" s="42"/>
      <c r="JX6" s="42"/>
      <c r="JY6" s="42"/>
      <c r="JZ6" s="42"/>
      <c r="KA6" s="42"/>
      <c r="KB6" s="42"/>
      <c r="KC6" s="42"/>
      <c r="KD6" s="42"/>
      <c r="KE6" s="42"/>
      <c r="KF6" s="42"/>
      <c r="KG6" s="42"/>
      <c r="KH6" s="42"/>
      <c r="KI6" s="42"/>
      <c r="KJ6" s="42"/>
      <c r="KK6" s="42"/>
      <c r="KL6" s="42"/>
      <c r="KM6" s="42"/>
      <c r="KN6" s="42"/>
      <c r="KO6" s="42"/>
      <c r="KP6" s="42"/>
      <c r="KQ6" s="42"/>
      <c r="KR6" s="42"/>
      <c r="KS6" s="42"/>
      <c r="KT6" s="42"/>
      <c r="KU6" s="42"/>
      <c r="KV6" s="42"/>
      <c r="KW6" s="42"/>
      <c r="KX6" s="42"/>
      <c r="KY6" s="42"/>
      <c r="KZ6" s="42"/>
      <c r="LA6" s="42"/>
      <c r="LB6" s="42"/>
      <c r="LC6" s="42"/>
      <c r="LD6" s="42"/>
      <c r="LE6" s="42"/>
      <c r="LF6" s="42"/>
      <c r="LG6" s="42"/>
      <c r="LH6" s="42"/>
      <c r="LI6" s="42"/>
      <c r="LJ6" s="42"/>
      <c r="LK6" s="42"/>
      <c r="LL6" s="42"/>
      <c r="LM6" s="42"/>
      <c r="LN6" s="42"/>
      <c r="LO6" s="42"/>
      <c r="LP6" s="42"/>
      <c r="LQ6" s="42"/>
      <c r="LR6" s="42"/>
      <c r="LS6" s="42"/>
      <c r="LT6" s="42"/>
      <c r="LU6" s="42"/>
      <c r="LV6" s="42"/>
      <c r="LW6" s="42"/>
      <c r="LX6" s="42"/>
      <c r="LY6" s="42"/>
      <c r="LZ6" s="42"/>
      <c r="MA6" s="42"/>
      <c r="MB6" s="42"/>
      <c r="MC6" s="42"/>
      <c r="MD6" s="42"/>
      <c r="ME6" s="42"/>
      <c r="MF6" s="42"/>
      <c r="MG6" s="42"/>
      <c r="MH6" s="42"/>
      <c r="MI6" s="42"/>
      <c r="MJ6" s="42"/>
      <c r="MK6" s="42"/>
      <c r="ML6" s="42"/>
      <c r="MM6" s="42"/>
      <c r="MN6" s="42"/>
      <c r="MO6" s="42"/>
      <c r="MP6" s="42"/>
      <c r="MQ6" s="42"/>
      <c r="MR6" s="42"/>
      <c r="MS6" s="42"/>
      <c r="MT6" s="42"/>
      <c r="MU6" s="42"/>
      <c r="MV6" s="42"/>
      <c r="MW6" s="42"/>
      <c r="MX6" s="42"/>
      <c r="MY6" s="42"/>
      <c r="MZ6" s="42"/>
      <c r="NA6" s="42"/>
      <c r="NB6" s="42"/>
      <c r="NC6" s="42"/>
      <c r="ND6" s="42"/>
      <c r="NE6" s="42"/>
      <c r="NF6" s="42"/>
      <c r="NG6" s="42"/>
      <c r="NH6" s="42"/>
      <c r="NI6" s="42"/>
      <c r="NJ6" s="42"/>
      <c r="NK6" s="42"/>
      <c r="NL6" s="42"/>
      <c r="NM6" s="42"/>
      <c r="NN6" s="42"/>
      <c r="NO6" s="42"/>
      <c r="NP6" s="42"/>
      <c r="NQ6" s="42"/>
      <c r="NR6" s="42"/>
      <c r="NS6" s="42"/>
      <c r="NT6" s="42"/>
      <c r="NU6" s="42"/>
      <c r="NV6" s="42"/>
      <c r="NW6" s="42"/>
      <c r="NX6" s="42"/>
      <c r="NY6" s="42"/>
      <c r="NZ6" s="42"/>
      <c r="OA6" s="42"/>
      <c r="OB6" s="42"/>
      <c r="OC6" s="42"/>
      <c r="OD6" s="42"/>
      <c r="OE6" s="42"/>
      <c r="OF6" s="42"/>
      <c r="OG6" s="42"/>
      <c r="OH6" s="42"/>
      <c r="OI6" s="42"/>
      <c r="OJ6" s="42"/>
      <c r="OK6" s="42"/>
      <c r="OL6" s="42"/>
      <c r="OM6" s="42"/>
      <c r="ON6" s="42"/>
      <c r="OO6" s="42"/>
      <c r="OP6" s="42"/>
      <c r="OQ6" s="42"/>
      <c r="OR6" s="42"/>
      <c r="OS6" s="42"/>
      <c r="OT6" s="42"/>
      <c r="OU6" s="42"/>
      <c r="OV6" s="42"/>
      <c r="OW6" s="42"/>
      <c r="OX6" s="42"/>
      <c r="OY6" s="42"/>
      <c r="OZ6" s="42"/>
      <c r="PA6" s="42"/>
      <c r="PB6" s="42"/>
      <c r="PC6" s="42"/>
      <c r="PD6" s="42"/>
      <c r="PE6" s="42"/>
      <c r="PF6" s="42"/>
      <c r="PG6" s="42"/>
      <c r="PH6" s="42"/>
      <c r="PI6" s="42"/>
      <c r="PJ6" s="42"/>
      <c r="PK6" s="42"/>
      <c r="PL6" s="42"/>
      <c r="PM6" s="42"/>
      <c r="PN6" s="42"/>
      <c r="PO6" s="42"/>
      <c r="PP6" s="42"/>
      <c r="PQ6" s="42"/>
      <c r="PR6" s="42"/>
      <c r="PS6" s="42"/>
      <c r="PT6" s="42"/>
      <c r="PU6" s="42"/>
      <c r="PV6" s="42"/>
      <c r="PW6" s="42"/>
      <c r="PX6" s="42"/>
      <c r="PY6" s="42"/>
      <c r="PZ6" s="42"/>
      <c r="QA6" s="42"/>
      <c r="QB6" s="42"/>
      <c r="QC6" s="42"/>
      <c r="QD6" s="42"/>
      <c r="QE6" s="42"/>
      <c r="QF6" s="42"/>
      <c r="QG6" s="42"/>
      <c r="QH6" s="42"/>
      <c r="QI6" s="42"/>
      <c r="QJ6" s="42"/>
      <c r="QK6" s="42"/>
      <c r="QL6" s="42"/>
      <c r="QM6" s="42"/>
      <c r="QN6" s="42"/>
      <c r="QO6" s="42"/>
      <c r="QP6" s="42"/>
      <c r="QQ6" s="42"/>
      <c r="QR6" s="42"/>
      <c r="QS6" s="42"/>
      <c r="QT6" s="42"/>
      <c r="QU6" s="42"/>
      <c r="QV6" s="42"/>
      <c r="QW6" s="42"/>
      <c r="QX6" s="42"/>
      <c r="QY6" s="42"/>
      <c r="QZ6" s="42"/>
      <c r="RA6" s="42"/>
      <c r="RB6" s="42"/>
      <c r="RC6" s="42"/>
      <c r="RD6" s="42"/>
      <c r="RE6" s="42"/>
      <c r="RF6" s="42"/>
      <c r="RG6" s="42"/>
      <c r="RH6" s="42"/>
      <c r="RI6" s="42"/>
      <c r="RJ6" s="42"/>
      <c r="RK6" s="42"/>
      <c r="RL6" s="42"/>
      <c r="RM6" s="42"/>
      <c r="RN6" s="42"/>
      <c r="RO6" s="42"/>
      <c r="RP6" s="42"/>
      <c r="RQ6" s="42"/>
      <c r="RR6" s="42"/>
      <c r="RS6" s="42"/>
      <c r="RT6" s="42"/>
      <c r="RU6" s="42"/>
      <c r="RV6" s="42"/>
      <c r="RW6" s="42"/>
      <c r="RX6" s="42"/>
      <c r="RY6" s="42"/>
      <c r="RZ6" s="42"/>
      <c r="SA6" s="42"/>
      <c r="SB6" s="42"/>
      <c r="SC6" s="42"/>
      <c r="SD6" s="42"/>
      <c r="SE6" s="42"/>
      <c r="SF6" s="42"/>
      <c r="SG6" s="42"/>
      <c r="SH6" s="42"/>
      <c r="SI6" s="42"/>
      <c r="SJ6" s="42"/>
      <c r="SK6" s="42"/>
      <c r="SL6" s="42"/>
      <c r="SM6" s="42"/>
      <c r="SN6" s="42"/>
      <c r="SO6" s="42"/>
      <c r="SP6" s="42"/>
      <c r="SQ6" s="42"/>
      <c r="SR6" s="42"/>
      <c r="SS6" s="42"/>
      <c r="ST6" s="42"/>
      <c r="SU6" s="42"/>
      <c r="SV6" s="42"/>
      <c r="SW6" s="42"/>
      <c r="SX6" s="42"/>
      <c r="SY6" s="42"/>
      <c r="SZ6" s="42"/>
      <c r="TA6" s="42"/>
      <c r="TB6" s="42"/>
      <c r="TC6" s="42"/>
      <c r="TD6" s="42"/>
      <c r="TE6" s="42"/>
      <c r="TF6" s="42"/>
      <c r="TG6" s="42"/>
      <c r="TH6" s="42"/>
      <c r="TI6" s="42"/>
      <c r="TJ6" s="42"/>
      <c r="TK6" s="42"/>
      <c r="TL6" s="42"/>
      <c r="TM6" s="42"/>
      <c r="TN6" s="42"/>
      <c r="TO6" s="42"/>
      <c r="TP6" s="42"/>
      <c r="TQ6" s="42"/>
      <c r="TR6" s="42"/>
      <c r="TS6" s="42"/>
      <c r="TT6" s="42"/>
      <c r="TU6" s="42"/>
      <c r="TV6" s="42"/>
      <c r="TW6" s="42"/>
      <c r="TX6" s="42"/>
      <c r="TY6" s="42"/>
      <c r="TZ6" s="42"/>
      <c r="UA6" s="42"/>
      <c r="UB6" s="42"/>
      <c r="UC6" s="42"/>
      <c r="UD6" s="42"/>
      <c r="UE6" s="42"/>
      <c r="UF6" s="42"/>
      <c r="UG6" s="42"/>
      <c r="UH6" s="42"/>
      <c r="UI6" s="42"/>
      <c r="UJ6" s="42"/>
      <c r="UK6" s="42"/>
      <c r="UL6" s="42"/>
      <c r="UM6" s="42"/>
      <c r="UN6" s="42"/>
      <c r="UO6" s="42"/>
      <c r="UP6" s="42"/>
      <c r="UQ6" s="42"/>
      <c r="UR6" s="42"/>
      <c r="US6" s="42"/>
      <c r="UT6" s="42"/>
      <c r="UU6" s="42"/>
      <c r="UV6" s="42"/>
      <c r="UW6" s="42"/>
      <c r="UX6" s="42"/>
      <c r="UY6" s="42"/>
      <c r="UZ6" s="42"/>
      <c r="VA6" s="42"/>
      <c r="VB6" s="42"/>
      <c r="VC6" s="42"/>
      <c r="VD6" s="42"/>
      <c r="VE6" s="42"/>
      <c r="VF6" s="42"/>
      <c r="VG6" s="42"/>
      <c r="VH6" s="42"/>
      <c r="VI6" s="42"/>
      <c r="VJ6" s="42"/>
      <c r="VK6" s="42"/>
      <c r="VL6" s="42"/>
      <c r="VM6" s="42"/>
      <c r="VN6" s="42"/>
      <c r="VO6" s="42"/>
      <c r="VP6" s="42"/>
      <c r="VQ6" s="42"/>
      <c r="VR6" s="42"/>
      <c r="VS6" s="42"/>
      <c r="VT6" s="42"/>
      <c r="VU6" s="42"/>
      <c r="VV6" s="42"/>
      <c r="VW6" s="42"/>
      <c r="VX6" s="42"/>
      <c r="VY6" s="42"/>
      <c r="VZ6" s="42"/>
      <c r="WA6" s="42"/>
      <c r="WB6" s="42"/>
      <c r="WC6" s="42"/>
      <c r="WD6" s="42"/>
      <c r="WE6" s="42"/>
      <c r="WF6" s="42"/>
      <c r="WG6" s="42"/>
      <c r="WH6" s="42"/>
      <c r="WI6" s="42"/>
      <c r="WJ6" s="42"/>
      <c r="WK6" s="42"/>
      <c r="WL6" s="42"/>
      <c r="WM6" s="42"/>
      <c r="WN6" s="42"/>
      <c r="WO6" s="42"/>
      <c r="WP6" s="42"/>
      <c r="WQ6" s="42"/>
      <c r="WR6" s="42"/>
      <c r="WS6" s="42"/>
      <c r="WT6" s="42"/>
      <c r="WU6" s="42"/>
      <c r="WV6" s="42"/>
      <c r="WW6" s="42"/>
      <c r="WX6" s="42"/>
      <c r="WY6" s="42"/>
      <c r="WZ6" s="42"/>
      <c r="XA6" s="42"/>
      <c r="XB6" s="42"/>
      <c r="XC6" s="42"/>
      <c r="XD6" s="42"/>
      <c r="XE6" s="42"/>
      <c r="XF6" s="42"/>
      <c r="XG6" s="42"/>
      <c r="XH6" s="42"/>
      <c r="XI6" s="42"/>
      <c r="XJ6" s="42"/>
      <c r="XK6" s="42"/>
      <c r="XL6" s="42"/>
      <c r="XM6" s="42"/>
      <c r="XN6" s="42"/>
      <c r="XO6" s="42"/>
      <c r="XP6" s="42"/>
      <c r="XQ6" s="42"/>
      <c r="XR6" s="42"/>
      <c r="XS6" s="42"/>
      <c r="XT6" s="42"/>
      <c r="XU6" s="42"/>
      <c r="XV6" s="42"/>
      <c r="XW6" s="42"/>
      <c r="XX6" s="42"/>
      <c r="XY6" s="42"/>
      <c r="XZ6" s="42"/>
      <c r="YA6" s="42"/>
      <c r="YB6" s="42"/>
      <c r="YC6" s="42"/>
      <c r="YD6" s="42"/>
      <c r="YE6" s="42"/>
      <c r="YF6" s="42"/>
      <c r="YG6" s="42"/>
      <c r="YH6" s="42"/>
      <c r="YI6" s="42"/>
      <c r="YJ6" s="42"/>
      <c r="YK6" s="42"/>
      <c r="YL6" s="42"/>
      <c r="YM6" s="42"/>
      <c r="YN6" s="42"/>
      <c r="YO6" s="42"/>
      <c r="YP6" s="42"/>
      <c r="YQ6" s="42"/>
      <c r="YR6" s="42"/>
      <c r="YS6" s="42"/>
      <c r="YT6" s="42"/>
      <c r="YU6" s="42"/>
      <c r="YV6" s="42"/>
      <c r="YW6" s="42"/>
      <c r="YX6" s="42"/>
      <c r="YY6" s="42"/>
      <c r="YZ6" s="42"/>
      <c r="ZA6" s="42"/>
      <c r="ZB6" s="42"/>
      <c r="ZC6" s="42"/>
      <c r="ZD6" s="42"/>
      <c r="ZE6" s="42"/>
      <c r="ZF6" s="42"/>
      <c r="ZG6" s="42"/>
      <c r="ZH6" s="42"/>
      <c r="ZI6" s="42"/>
      <c r="ZJ6" s="42"/>
      <c r="ZK6" s="42"/>
      <c r="ZL6" s="42"/>
      <c r="ZM6" s="42"/>
      <c r="ZN6" s="42"/>
      <c r="ZO6" s="42"/>
      <c r="ZP6" s="42"/>
      <c r="ZQ6" s="42"/>
      <c r="ZR6" s="42"/>
      <c r="ZS6" s="42"/>
      <c r="ZT6" s="42"/>
      <c r="ZU6" s="42"/>
      <c r="ZV6" s="42"/>
      <c r="ZW6" s="42"/>
      <c r="ZX6" s="42"/>
      <c r="ZY6" s="42"/>
      <c r="ZZ6" s="42"/>
      <c r="AAA6" s="42"/>
      <c r="AAB6" s="42"/>
      <c r="AAC6" s="42"/>
      <c r="AAD6" s="42"/>
      <c r="AAE6" s="42"/>
      <c r="AAF6" s="42"/>
      <c r="AAG6" s="42"/>
      <c r="AAH6" s="42"/>
      <c r="AAI6" s="42"/>
      <c r="AAJ6" s="42"/>
      <c r="AAK6" s="42"/>
      <c r="AAL6" s="42"/>
      <c r="AAM6" s="42"/>
      <c r="AAN6" s="42"/>
      <c r="AAO6" s="42"/>
      <c r="AAP6" s="42"/>
      <c r="AAQ6" s="42"/>
      <c r="AAR6" s="42"/>
      <c r="AAS6" s="42"/>
      <c r="AAT6" s="42"/>
      <c r="AAU6" s="42"/>
      <c r="AAV6" s="42"/>
      <c r="AAW6" s="42"/>
      <c r="AAX6" s="42"/>
      <c r="AAY6" s="42"/>
      <c r="AAZ6" s="42"/>
      <c r="ABA6" s="42"/>
      <c r="ABB6" s="42"/>
      <c r="ABC6" s="42"/>
      <c r="ABD6" s="42"/>
      <c r="ABE6" s="42"/>
      <c r="ABF6" s="42"/>
      <c r="ABG6" s="42"/>
      <c r="ABH6" s="42"/>
      <c r="ABI6" s="42"/>
      <c r="ABJ6" s="42"/>
      <c r="ABK6" s="42"/>
      <c r="ABL6" s="42"/>
      <c r="ABM6" s="42"/>
      <c r="ABN6" s="42"/>
      <c r="ABO6" s="42"/>
      <c r="ABP6" s="42"/>
      <c r="ABQ6" s="42"/>
      <c r="ABR6" s="42"/>
      <c r="ABS6" s="42"/>
      <c r="ABT6" s="42"/>
      <c r="ABU6" s="42"/>
      <c r="ABV6" s="42"/>
      <c r="ABW6" s="42"/>
      <c r="ABX6" s="42"/>
      <c r="ABY6" s="42"/>
      <c r="ABZ6" s="42"/>
      <c r="ACA6" s="42"/>
      <c r="ACB6" s="42"/>
      <c r="ACC6" s="42"/>
      <c r="ACD6" s="42"/>
      <c r="ACE6" s="42"/>
      <c r="ACF6" s="42"/>
      <c r="ACG6" s="42"/>
      <c r="ACH6" s="42"/>
      <c r="ACI6" s="42"/>
      <c r="ACJ6" s="42"/>
      <c r="ACK6" s="42"/>
      <c r="ACL6" s="42"/>
      <c r="ACM6" s="42"/>
      <c r="ACN6" s="42"/>
      <c r="ACO6" s="42"/>
      <c r="ACP6" s="42"/>
      <c r="ACQ6" s="42"/>
      <c r="ACR6" s="42"/>
      <c r="ACS6" s="42"/>
      <c r="ACT6" s="42"/>
      <c r="ACU6" s="42"/>
      <c r="ACV6" s="42"/>
      <c r="ACW6" s="42"/>
      <c r="ACX6" s="42"/>
      <c r="ACY6" s="42"/>
      <c r="ACZ6" s="42"/>
      <c r="ADA6" s="42"/>
      <c r="ADB6" s="42"/>
      <c r="ADC6" s="42"/>
      <c r="ADD6" s="42"/>
      <c r="ADE6" s="42"/>
      <c r="ADF6" s="42"/>
      <c r="ADG6" s="42"/>
      <c r="ADH6" s="42"/>
      <c r="ADI6" s="42"/>
      <c r="ADJ6" s="42"/>
      <c r="ADK6" s="42"/>
      <c r="ADL6" s="42"/>
      <c r="ADM6" s="42"/>
      <c r="ADN6" s="42"/>
      <c r="ADO6" s="42"/>
      <c r="ADP6" s="42"/>
      <c r="ADQ6" s="42"/>
      <c r="ADR6" s="42"/>
      <c r="ADS6" s="42"/>
      <c r="ADT6" s="42"/>
      <c r="ADU6" s="42"/>
      <c r="ADV6" s="42"/>
      <c r="ADW6" s="42"/>
      <c r="ADX6" s="42"/>
      <c r="ADY6" s="42"/>
      <c r="ADZ6" s="42"/>
      <c r="AEA6" s="42"/>
      <c r="AEB6" s="42"/>
      <c r="AEC6" s="42"/>
      <c r="AED6" s="42"/>
      <c r="AEE6" s="42"/>
      <c r="AEF6" s="42"/>
      <c r="AEG6" s="42"/>
      <c r="AEH6" s="42"/>
      <c r="AEI6" s="42"/>
      <c r="AEJ6" s="42"/>
      <c r="AEK6" s="42"/>
      <c r="AEL6" s="42"/>
      <c r="AEM6" s="42"/>
      <c r="AEN6" s="42"/>
      <c r="AEO6" s="42"/>
      <c r="AEP6" s="42"/>
      <c r="AEQ6" s="42"/>
      <c r="AER6" s="42"/>
      <c r="AES6" s="42"/>
      <c r="AET6" s="42"/>
      <c r="AEU6" s="42"/>
      <c r="AEV6" s="42"/>
      <c r="AEW6" s="42"/>
      <c r="AEX6" s="42"/>
      <c r="AEY6" s="42"/>
      <c r="AEZ6" s="42"/>
      <c r="AFA6" s="42"/>
      <c r="AFB6" s="42"/>
      <c r="AFC6" s="42"/>
      <c r="AFD6" s="42"/>
      <c r="AFE6" s="42"/>
      <c r="AFF6" s="42"/>
      <c r="AFG6" s="42"/>
      <c r="AFH6" s="42"/>
      <c r="AFI6" s="42"/>
      <c r="AFJ6" s="42"/>
      <c r="AFK6" s="42"/>
      <c r="AFL6" s="42"/>
      <c r="AFM6" s="42"/>
      <c r="AFN6" s="42"/>
      <c r="AFO6" s="42"/>
      <c r="AFP6" s="42"/>
      <c r="AFQ6" s="42"/>
      <c r="AFR6" s="42"/>
      <c r="AFS6" s="42"/>
      <c r="AFT6" s="42"/>
      <c r="AFU6" s="42"/>
      <c r="AFV6" s="42"/>
    </row>
    <row r="7" spans="1:854" ht="13.8" x14ac:dyDescent="0.3">
      <c r="A7" s="134" t="s">
        <v>250</v>
      </c>
      <c r="B7" s="135">
        <v>4901.72973</v>
      </c>
      <c r="C7" s="135">
        <v>2620</v>
      </c>
    </row>
    <row r="8" spans="1:854" ht="13.8" x14ac:dyDescent="0.3">
      <c r="A8" s="134" t="s">
        <v>251</v>
      </c>
      <c r="B8" s="135">
        <v>313.67567600000001</v>
      </c>
      <c r="C8" s="135">
        <v>347.08108099999998</v>
      </c>
    </row>
    <row r="9" spans="1:854" ht="13.8" x14ac:dyDescent="0.3">
      <c r="A9" s="134" t="s">
        <v>252</v>
      </c>
      <c r="B9" s="135">
        <v>440.189189</v>
      </c>
      <c r="C9" s="135">
        <v>606.91891899999996</v>
      </c>
    </row>
    <row r="10" spans="1:854" ht="13.8" x14ac:dyDescent="0.3">
      <c r="A10" s="134" t="s">
        <v>253</v>
      </c>
      <c r="B10" s="135">
        <v>542.72973000000002</v>
      </c>
      <c r="C10" s="135">
        <v>906.94594600000005</v>
      </c>
    </row>
    <row r="11" spans="1:854" ht="13.8" x14ac:dyDescent="0.3">
      <c r="A11" s="134" t="s">
        <v>254</v>
      </c>
      <c r="B11" s="135">
        <v>0</v>
      </c>
      <c r="C11" s="135">
        <v>0</v>
      </c>
    </row>
    <row r="12" spans="1:854" ht="13.8" x14ac:dyDescent="0.3">
      <c r="A12" s="134" t="s">
        <v>255</v>
      </c>
      <c r="B12" s="135">
        <v>4622.8108110000003</v>
      </c>
      <c r="C12" s="135">
        <v>5298.2432429999999</v>
      </c>
    </row>
    <row r="13" spans="1:854" ht="13.8" x14ac:dyDescent="0.3">
      <c r="A13" s="134" t="s">
        <v>256</v>
      </c>
      <c r="B13" s="135">
        <v>13112.162162000001</v>
      </c>
      <c r="C13" s="135">
        <v>13934.972973</v>
      </c>
    </row>
    <row r="14" spans="1:854" ht="15.6" x14ac:dyDescent="0.45">
      <c r="A14" s="134" t="s">
        <v>257</v>
      </c>
      <c r="B14" s="136">
        <v>2367.2162159999998</v>
      </c>
      <c r="C14" s="136">
        <v>2952.7837840000002</v>
      </c>
    </row>
    <row r="15" spans="1:854" ht="13.8" x14ac:dyDescent="0.3">
      <c r="A15" s="134" t="s">
        <v>258</v>
      </c>
      <c r="B15" s="135">
        <v>20102.189189000001</v>
      </c>
      <c r="C15" s="135">
        <v>22186</v>
      </c>
    </row>
    <row r="16" spans="1:854" ht="13.8" x14ac:dyDescent="0.3">
      <c r="A16" s="134" t="s">
        <v>259</v>
      </c>
      <c r="B16" s="135">
        <v>1519.6756760000001</v>
      </c>
      <c r="C16" s="135">
        <v>1988.72973</v>
      </c>
    </row>
    <row r="17" spans="1:854" ht="13.8" x14ac:dyDescent="0.3">
      <c r="A17" s="134" t="s">
        <v>260</v>
      </c>
      <c r="B17" s="135">
        <v>27.756757</v>
      </c>
      <c r="C17" s="135">
        <v>27.378378000000001</v>
      </c>
    </row>
    <row r="18" spans="1:854" ht="13.8" x14ac:dyDescent="0.3">
      <c r="A18" s="134" t="s">
        <v>261</v>
      </c>
      <c r="B18" s="135">
        <v>11051.594595</v>
      </c>
      <c r="C18" s="135">
        <v>11560.783783999999</v>
      </c>
    </row>
    <row r="19" spans="1:854" ht="13.8" x14ac:dyDescent="0.3">
      <c r="A19" s="134" t="s">
        <v>262</v>
      </c>
      <c r="B19" s="135">
        <v>86.648649000000006</v>
      </c>
      <c r="C19" s="135">
        <v>0</v>
      </c>
    </row>
    <row r="20" spans="1:854" ht="13.8" x14ac:dyDescent="0.3">
      <c r="A20" s="134" t="s">
        <v>263</v>
      </c>
      <c r="B20" s="135">
        <v>75.783783999999997</v>
      </c>
      <c r="C20" s="135">
        <v>76.918919000000002</v>
      </c>
    </row>
    <row r="21" spans="1:854" ht="13.8" x14ac:dyDescent="0.3">
      <c r="A21" s="134" t="s">
        <v>264</v>
      </c>
      <c r="B21" s="135">
        <v>242.75675699999999</v>
      </c>
      <c r="C21" s="135">
        <v>272.378378</v>
      </c>
    </row>
    <row r="22" spans="1:854" ht="13.8" x14ac:dyDescent="0.3">
      <c r="A22" s="134" t="s">
        <v>265</v>
      </c>
      <c r="B22" s="135">
        <v>3406.6216220000001</v>
      </c>
      <c r="C22" s="135">
        <v>3192.8918920000001</v>
      </c>
    </row>
    <row r="23" spans="1:854" ht="13.8" x14ac:dyDescent="0.3">
      <c r="A23" s="134" t="s">
        <v>266</v>
      </c>
      <c r="B23" s="135">
        <v>42.135134999999998</v>
      </c>
      <c r="C23" s="135">
        <v>34.729730000000004</v>
      </c>
      <c r="D23" s="44"/>
    </row>
    <row r="24" spans="1:854" s="45" customFormat="1" ht="14.4" thickBot="1" x14ac:dyDescent="0.35">
      <c r="A24" s="134" t="s">
        <v>267</v>
      </c>
      <c r="B24" s="137">
        <v>234.216216</v>
      </c>
      <c r="C24" s="137">
        <v>209.783784</v>
      </c>
      <c r="D24" s="42"/>
      <c r="E24" s="42"/>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c r="AY24" s="42"/>
      <c r="AZ24" s="42"/>
      <c r="BA24" s="42"/>
      <c r="BB24" s="42"/>
      <c r="BC24" s="42"/>
      <c r="BD24" s="42"/>
      <c r="BE24" s="42"/>
      <c r="BF24" s="42"/>
      <c r="BG24" s="42"/>
      <c r="BH24" s="42"/>
      <c r="BI24" s="42"/>
      <c r="BJ24" s="42"/>
      <c r="BK24" s="42"/>
      <c r="BL24" s="42"/>
      <c r="BM24" s="42"/>
      <c r="BN24" s="42"/>
      <c r="BO24" s="42"/>
      <c r="BP24" s="42"/>
      <c r="BQ24" s="42"/>
      <c r="BR24" s="42"/>
      <c r="BS24" s="42"/>
      <c r="BT24" s="42"/>
      <c r="BU24" s="42"/>
      <c r="BV24" s="42"/>
      <c r="BW24" s="42"/>
      <c r="BX24" s="42"/>
      <c r="BY24" s="42"/>
      <c r="BZ24" s="42"/>
      <c r="CA24" s="42"/>
      <c r="CB24" s="42"/>
      <c r="CC24" s="42"/>
      <c r="CD24" s="42"/>
      <c r="CE24" s="42"/>
      <c r="CF24" s="42"/>
      <c r="CG24" s="42"/>
      <c r="CH24" s="42"/>
      <c r="CI24" s="42"/>
      <c r="CJ24" s="42"/>
      <c r="CK24" s="42"/>
      <c r="CL24" s="42"/>
      <c r="CM24" s="42"/>
      <c r="CN24" s="42"/>
      <c r="CO24" s="42"/>
      <c r="CP24" s="42"/>
      <c r="CQ24" s="42"/>
      <c r="CR24" s="42"/>
      <c r="CS24" s="42"/>
      <c r="CT24" s="42"/>
      <c r="CU24" s="42"/>
      <c r="CV24" s="42"/>
      <c r="CW24" s="42"/>
      <c r="CX24" s="42"/>
      <c r="CY24" s="42"/>
      <c r="CZ24" s="42"/>
      <c r="DA24" s="42"/>
      <c r="DB24" s="42"/>
      <c r="DC24" s="42"/>
      <c r="DD24" s="42"/>
      <c r="DE24" s="42"/>
      <c r="DF24" s="42"/>
      <c r="DG24" s="42"/>
      <c r="DH24" s="42"/>
      <c r="DI24" s="42"/>
      <c r="DJ24" s="42"/>
      <c r="DK24" s="42"/>
      <c r="DL24" s="42"/>
      <c r="DM24" s="42"/>
      <c r="DN24" s="42"/>
      <c r="DO24" s="42"/>
      <c r="DP24" s="42"/>
      <c r="DQ24" s="42"/>
      <c r="DR24" s="42"/>
      <c r="DS24" s="42"/>
      <c r="DT24" s="42"/>
      <c r="DU24" s="42"/>
      <c r="DV24" s="42"/>
      <c r="DW24" s="42"/>
      <c r="DX24" s="42"/>
      <c r="DY24" s="42"/>
      <c r="DZ24" s="42"/>
      <c r="EA24" s="42"/>
      <c r="EB24" s="42"/>
      <c r="EC24" s="42"/>
      <c r="ED24" s="42"/>
      <c r="EE24" s="42"/>
      <c r="EF24" s="42"/>
      <c r="EG24" s="42"/>
      <c r="EH24" s="42"/>
      <c r="EI24" s="42"/>
      <c r="EJ24" s="42"/>
      <c r="EK24" s="42"/>
      <c r="EL24" s="42"/>
      <c r="EM24" s="42"/>
      <c r="EN24" s="42"/>
      <c r="EO24" s="42"/>
      <c r="EP24" s="42"/>
      <c r="EQ24" s="42"/>
      <c r="ER24" s="42"/>
      <c r="ES24" s="42"/>
      <c r="ET24" s="42"/>
      <c r="EU24" s="42"/>
      <c r="EV24" s="42"/>
      <c r="EW24" s="42"/>
      <c r="EX24" s="42"/>
      <c r="EY24" s="42"/>
      <c r="EZ24" s="42"/>
      <c r="FA24" s="42"/>
      <c r="FB24" s="42"/>
      <c r="FC24" s="42"/>
      <c r="FD24" s="42"/>
      <c r="FE24" s="42"/>
      <c r="FF24" s="42"/>
      <c r="FG24" s="42"/>
      <c r="FH24" s="42"/>
      <c r="FI24" s="42"/>
      <c r="FJ24" s="42"/>
      <c r="FK24" s="42"/>
      <c r="FL24" s="42"/>
      <c r="FM24" s="42"/>
      <c r="FN24" s="42"/>
      <c r="FO24" s="42"/>
      <c r="FP24" s="42"/>
      <c r="FQ24" s="42"/>
      <c r="FR24" s="42"/>
      <c r="FS24" s="42"/>
      <c r="FT24" s="42"/>
      <c r="FU24" s="42"/>
      <c r="FV24" s="42"/>
      <c r="FW24" s="42"/>
      <c r="FX24" s="42"/>
      <c r="FY24" s="42"/>
      <c r="FZ24" s="42"/>
      <c r="GA24" s="42"/>
      <c r="GB24" s="42"/>
      <c r="GC24" s="42"/>
      <c r="GD24" s="42"/>
      <c r="GE24" s="42"/>
      <c r="GF24" s="42"/>
      <c r="GG24" s="42"/>
      <c r="GH24" s="42"/>
      <c r="GI24" s="42"/>
      <c r="GJ24" s="42"/>
      <c r="GK24" s="42"/>
      <c r="GL24" s="42"/>
      <c r="GM24" s="42"/>
      <c r="GN24" s="42"/>
      <c r="GO24" s="42"/>
      <c r="GP24" s="42"/>
      <c r="GQ24" s="42"/>
      <c r="GR24" s="42"/>
      <c r="GS24" s="42"/>
      <c r="GT24" s="42"/>
      <c r="GU24" s="42"/>
      <c r="GV24" s="42"/>
      <c r="GW24" s="42"/>
      <c r="GX24" s="42"/>
      <c r="GY24" s="42"/>
      <c r="GZ24" s="42"/>
      <c r="HA24" s="42"/>
      <c r="HB24" s="42"/>
      <c r="HC24" s="42"/>
      <c r="HD24" s="42"/>
      <c r="HE24" s="42"/>
      <c r="HF24" s="42"/>
      <c r="HG24" s="42"/>
      <c r="HH24" s="42"/>
      <c r="HI24" s="42"/>
      <c r="HJ24" s="42"/>
      <c r="HK24" s="42"/>
      <c r="HL24" s="42"/>
      <c r="HM24" s="42"/>
      <c r="HN24" s="42"/>
      <c r="HO24" s="42"/>
      <c r="HP24" s="42"/>
      <c r="HQ24" s="42"/>
      <c r="HR24" s="42"/>
      <c r="HS24" s="42"/>
      <c r="HT24" s="42"/>
      <c r="HU24" s="42"/>
      <c r="HV24" s="42"/>
      <c r="HW24" s="42"/>
      <c r="HX24" s="42"/>
      <c r="HY24" s="42"/>
      <c r="HZ24" s="42"/>
      <c r="IA24" s="42"/>
      <c r="IB24" s="42"/>
      <c r="IC24" s="42"/>
      <c r="ID24" s="42"/>
      <c r="IE24" s="42"/>
      <c r="IF24" s="42"/>
      <c r="IG24" s="42"/>
      <c r="IH24" s="42"/>
      <c r="II24" s="42"/>
      <c r="IJ24" s="42"/>
      <c r="IK24" s="42"/>
      <c r="IL24" s="42"/>
      <c r="IM24" s="42"/>
      <c r="IN24" s="42"/>
      <c r="IO24" s="42"/>
      <c r="IP24" s="42"/>
      <c r="IQ24" s="42"/>
      <c r="IR24" s="42"/>
      <c r="IS24" s="42"/>
      <c r="IT24" s="42"/>
      <c r="IU24" s="42"/>
      <c r="IV24" s="42"/>
      <c r="IW24" s="42"/>
      <c r="IX24" s="42"/>
      <c r="IY24" s="42"/>
      <c r="IZ24" s="42"/>
      <c r="JA24" s="42"/>
      <c r="JB24" s="42"/>
      <c r="JC24" s="42"/>
      <c r="JD24" s="42"/>
      <c r="JE24" s="42"/>
      <c r="JF24" s="42"/>
      <c r="JG24" s="42"/>
      <c r="JH24" s="42"/>
      <c r="JI24" s="42"/>
      <c r="JJ24" s="42"/>
      <c r="JK24" s="42"/>
      <c r="JL24" s="42"/>
      <c r="JM24" s="42"/>
      <c r="JN24" s="42"/>
      <c r="JO24" s="42"/>
      <c r="JP24" s="42"/>
      <c r="JQ24" s="42"/>
      <c r="JR24" s="42"/>
      <c r="JS24" s="42"/>
      <c r="JT24" s="42"/>
      <c r="JU24" s="42"/>
      <c r="JV24" s="42"/>
      <c r="JW24" s="42"/>
      <c r="JX24" s="42"/>
      <c r="JY24" s="42"/>
      <c r="JZ24" s="42"/>
      <c r="KA24" s="42"/>
      <c r="KB24" s="42"/>
      <c r="KC24" s="42"/>
      <c r="KD24" s="42"/>
      <c r="KE24" s="42"/>
      <c r="KF24" s="42"/>
      <c r="KG24" s="42"/>
      <c r="KH24" s="42"/>
      <c r="KI24" s="42"/>
      <c r="KJ24" s="42"/>
      <c r="KK24" s="42"/>
      <c r="KL24" s="42"/>
      <c r="KM24" s="42"/>
      <c r="KN24" s="42"/>
      <c r="KO24" s="42"/>
      <c r="KP24" s="42"/>
      <c r="KQ24" s="42"/>
      <c r="KR24" s="42"/>
      <c r="KS24" s="42"/>
      <c r="KT24" s="42"/>
      <c r="KU24" s="42"/>
      <c r="KV24" s="42"/>
      <c r="KW24" s="42"/>
      <c r="KX24" s="42"/>
      <c r="KY24" s="42"/>
      <c r="KZ24" s="42"/>
      <c r="LA24" s="42"/>
      <c r="LB24" s="42"/>
      <c r="LC24" s="42"/>
      <c r="LD24" s="42"/>
      <c r="LE24" s="42"/>
      <c r="LF24" s="42"/>
      <c r="LG24" s="42"/>
      <c r="LH24" s="42"/>
      <c r="LI24" s="42"/>
      <c r="LJ24" s="42"/>
      <c r="LK24" s="42"/>
      <c r="LL24" s="42"/>
      <c r="LM24" s="42"/>
      <c r="LN24" s="42"/>
      <c r="LO24" s="42"/>
      <c r="LP24" s="42"/>
      <c r="LQ24" s="42"/>
      <c r="LR24" s="42"/>
      <c r="LS24" s="42"/>
      <c r="LT24" s="42"/>
      <c r="LU24" s="42"/>
      <c r="LV24" s="42"/>
      <c r="LW24" s="42"/>
      <c r="LX24" s="42"/>
      <c r="LY24" s="42"/>
      <c r="LZ24" s="42"/>
      <c r="MA24" s="42"/>
      <c r="MB24" s="42"/>
      <c r="MC24" s="42"/>
      <c r="MD24" s="42"/>
      <c r="ME24" s="42"/>
      <c r="MF24" s="42"/>
      <c r="MG24" s="42"/>
      <c r="MH24" s="42"/>
      <c r="MI24" s="42"/>
      <c r="MJ24" s="42"/>
      <c r="MK24" s="42"/>
      <c r="ML24" s="42"/>
      <c r="MM24" s="42"/>
      <c r="MN24" s="42"/>
      <c r="MO24" s="42"/>
      <c r="MP24" s="42"/>
      <c r="MQ24" s="42"/>
      <c r="MR24" s="42"/>
      <c r="MS24" s="42"/>
      <c r="MT24" s="42"/>
      <c r="MU24" s="42"/>
      <c r="MV24" s="42"/>
      <c r="MW24" s="42"/>
      <c r="MX24" s="42"/>
      <c r="MY24" s="42"/>
      <c r="MZ24" s="42"/>
      <c r="NA24" s="42"/>
      <c r="NB24" s="42"/>
      <c r="NC24" s="42"/>
      <c r="ND24" s="42"/>
      <c r="NE24" s="42"/>
      <c r="NF24" s="42"/>
      <c r="NG24" s="42"/>
      <c r="NH24" s="42"/>
      <c r="NI24" s="42"/>
      <c r="NJ24" s="42"/>
      <c r="NK24" s="42"/>
      <c r="NL24" s="42"/>
      <c r="NM24" s="42"/>
      <c r="NN24" s="42"/>
      <c r="NO24" s="42"/>
      <c r="NP24" s="42"/>
      <c r="NQ24" s="42"/>
      <c r="NR24" s="42"/>
      <c r="NS24" s="42"/>
      <c r="NT24" s="42"/>
      <c r="NU24" s="42"/>
      <c r="NV24" s="42"/>
      <c r="NW24" s="42"/>
      <c r="NX24" s="42"/>
      <c r="NY24" s="42"/>
      <c r="NZ24" s="42"/>
      <c r="OA24" s="42"/>
      <c r="OB24" s="42"/>
      <c r="OC24" s="42"/>
      <c r="OD24" s="42"/>
      <c r="OE24" s="42"/>
      <c r="OF24" s="42"/>
      <c r="OG24" s="42"/>
      <c r="OH24" s="42"/>
      <c r="OI24" s="42"/>
      <c r="OJ24" s="42"/>
      <c r="OK24" s="42"/>
      <c r="OL24" s="42"/>
      <c r="OM24" s="42"/>
      <c r="ON24" s="42"/>
      <c r="OO24" s="42"/>
      <c r="OP24" s="42"/>
      <c r="OQ24" s="42"/>
      <c r="OR24" s="42"/>
      <c r="OS24" s="42"/>
      <c r="OT24" s="42"/>
      <c r="OU24" s="42"/>
      <c r="OV24" s="42"/>
      <c r="OW24" s="42"/>
      <c r="OX24" s="42"/>
      <c r="OY24" s="42"/>
      <c r="OZ24" s="42"/>
      <c r="PA24" s="42"/>
      <c r="PB24" s="42"/>
      <c r="PC24" s="42"/>
      <c r="PD24" s="42"/>
      <c r="PE24" s="42"/>
      <c r="PF24" s="42"/>
      <c r="PG24" s="42"/>
      <c r="PH24" s="42"/>
      <c r="PI24" s="42"/>
      <c r="PJ24" s="42"/>
      <c r="PK24" s="42"/>
      <c r="PL24" s="42"/>
      <c r="PM24" s="42"/>
      <c r="PN24" s="42"/>
      <c r="PO24" s="42"/>
      <c r="PP24" s="42"/>
      <c r="PQ24" s="42"/>
      <c r="PR24" s="42"/>
      <c r="PS24" s="42"/>
      <c r="PT24" s="42"/>
      <c r="PU24" s="42"/>
      <c r="PV24" s="42"/>
      <c r="PW24" s="42"/>
      <c r="PX24" s="42"/>
      <c r="PY24" s="42"/>
      <c r="PZ24" s="42"/>
      <c r="QA24" s="42"/>
      <c r="QB24" s="42"/>
      <c r="QC24" s="42"/>
      <c r="QD24" s="42"/>
      <c r="QE24" s="42"/>
      <c r="QF24" s="42"/>
      <c r="QG24" s="42"/>
      <c r="QH24" s="42"/>
      <c r="QI24" s="42"/>
      <c r="QJ24" s="42"/>
      <c r="QK24" s="42"/>
      <c r="QL24" s="42"/>
      <c r="QM24" s="42"/>
      <c r="QN24" s="42"/>
      <c r="QO24" s="42"/>
      <c r="QP24" s="42"/>
      <c r="QQ24" s="42"/>
      <c r="QR24" s="42"/>
      <c r="QS24" s="42"/>
      <c r="QT24" s="42"/>
      <c r="QU24" s="42"/>
      <c r="QV24" s="42"/>
      <c r="QW24" s="42"/>
      <c r="QX24" s="42"/>
      <c r="QY24" s="42"/>
      <c r="QZ24" s="42"/>
      <c r="RA24" s="42"/>
      <c r="RB24" s="42"/>
      <c r="RC24" s="42"/>
      <c r="RD24" s="42"/>
      <c r="RE24" s="42"/>
      <c r="RF24" s="42"/>
      <c r="RG24" s="42"/>
      <c r="RH24" s="42"/>
      <c r="RI24" s="42"/>
      <c r="RJ24" s="42"/>
      <c r="RK24" s="42"/>
      <c r="RL24" s="42"/>
      <c r="RM24" s="42"/>
      <c r="RN24" s="42"/>
      <c r="RO24" s="42"/>
      <c r="RP24" s="42"/>
      <c r="RQ24" s="42"/>
      <c r="RR24" s="42"/>
      <c r="RS24" s="42"/>
      <c r="RT24" s="42"/>
      <c r="RU24" s="42"/>
      <c r="RV24" s="42"/>
      <c r="RW24" s="42"/>
      <c r="RX24" s="42"/>
      <c r="RY24" s="42"/>
      <c r="RZ24" s="42"/>
      <c r="SA24" s="42"/>
      <c r="SB24" s="42"/>
      <c r="SC24" s="42"/>
      <c r="SD24" s="42"/>
      <c r="SE24" s="42"/>
      <c r="SF24" s="42"/>
      <c r="SG24" s="42"/>
      <c r="SH24" s="42"/>
      <c r="SI24" s="42"/>
      <c r="SJ24" s="42"/>
      <c r="SK24" s="42"/>
      <c r="SL24" s="42"/>
      <c r="SM24" s="42"/>
      <c r="SN24" s="42"/>
      <c r="SO24" s="42"/>
      <c r="SP24" s="42"/>
      <c r="SQ24" s="42"/>
      <c r="SR24" s="42"/>
      <c r="SS24" s="42"/>
      <c r="ST24" s="42"/>
      <c r="SU24" s="42"/>
      <c r="SV24" s="42"/>
      <c r="SW24" s="42"/>
      <c r="SX24" s="42"/>
      <c r="SY24" s="42"/>
      <c r="SZ24" s="42"/>
      <c r="TA24" s="42"/>
      <c r="TB24" s="42"/>
      <c r="TC24" s="42"/>
      <c r="TD24" s="42"/>
      <c r="TE24" s="42"/>
      <c r="TF24" s="42"/>
      <c r="TG24" s="42"/>
      <c r="TH24" s="42"/>
      <c r="TI24" s="42"/>
      <c r="TJ24" s="42"/>
      <c r="TK24" s="42"/>
      <c r="TL24" s="42"/>
      <c r="TM24" s="42"/>
      <c r="TN24" s="42"/>
      <c r="TO24" s="42"/>
      <c r="TP24" s="42"/>
      <c r="TQ24" s="42"/>
      <c r="TR24" s="42"/>
      <c r="TS24" s="42"/>
      <c r="TT24" s="42"/>
      <c r="TU24" s="42"/>
      <c r="TV24" s="42"/>
      <c r="TW24" s="42"/>
      <c r="TX24" s="42"/>
      <c r="TY24" s="42"/>
      <c r="TZ24" s="42"/>
      <c r="UA24" s="42"/>
      <c r="UB24" s="42"/>
      <c r="UC24" s="42"/>
      <c r="UD24" s="42"/>
      <c r="UE24" s="42"/>
      <c r="UF24" s="42"/>
      <c r="UG24" s="42"/>
      <c r="UH24" s="42"/>
      <c r="UI24" s="42"/>
      <c r="UJ24" s="42"/>
      <c r="UK24" s="42"/>
      <c r="UL24" s="42"/>
      <c r="UM24" s="42"/>
      <c r="UN24" s="42"/>
      <c r="UO24" s="42"/>
      <c r="UP24" s="42"/>
      <c r="UQ24" s="42"/>
      <c r="UR24" s="42"/>
      <c r="US24" s="42"/>
      <c r="UT24" s="42"/>
      <c r="UU24" s="42"/>
      <c r="UV24" s="42"/>
      <c r="UW24" s="42"/>
      <c r="UX24" s="42"/>
      <c r="UY24" s="42"/>
      <c r="UZ24" s="42"/>
      <c r="VA24" s="42"/>
      <c r="VB24" s="42"/>
      <c r="VC24" s="42"/>
      <c r="VD24" s="42"/>
      <c r="VE24" s="42"/>
      <c r="VF24" s="42"/>
      <c r="VG24" s="42"/>
      <c r="VH24" s="42"/>
      <c r="VI24" s="42"/>
      <c r="VJ24" s="42"/>
      <c r="VK24" s="42"/>
      <c r="VL24" s="42"/>
      <c r="VM24" s="42"/>
      <c r="VN24" s="42"/>
      <c r="VO24" s="42"/>
      <c r="VP24" s="42"/>
      <c r="VQ24" s="42"/>
      <c r="VR24" s="42"/>
      <c r="VS24" s="42"/>
      <c r="VT24" s="42"/>
      <c r="VU24" s="42"/>
      <c r="VV24" s="42"/>
      <c r="VW24" s="42"/>
      <c r="VX24" s="42"/>
      <c r="VY24" s="42"/>
      <c r="VZ24" s="42"/>
      <c r="WA24" s="42"/>
      <c r="WB24" s="42"/>
      <c r="WC24" s="42"/>
      <c r="WD24" s="42"/>
      <c r="WE24" s="42"/>
      <c r="WF24" s="42"/>
      <c r="WG24" s="42"/>
      <c r="WH24" s="42"/>
      <c r="WI24" s="42"/>
      <c r="WJ24" s="42"/>
      <c r="WK24" s="42"/>
      <c r="WL24" s="42"/>
      <c r="WM24" s="42"/>
      <c r="WN24" s="42"/>
      <c r="WO24" s="42"/>
      <c r="WP24" s="42"/>
      <c r="WQ24" s="42"/>
      <c r="WR24" s="42"/>
      <c r="WS24" s="42"/>
      <c r="WT24" s="42"/>
      <c r="WU24" s="42"/>
      <c r="WV24" s="42"/>
      <c r="WW24" s="42"/>
      <c r="WX24" s="42"/>
      <c r="WY24" s="42"/>
      <c r="WZ24" s="42"/>
      <c r="XA24" s="42"/>
      <c r="XB24" s="42"/>
      <c r="XC24" s="42"/>
      <c r="XD24" s="42"/>
      <c r="XE24" s="42"/>
      <c r="XF24" s="42"/>
      <c r="XG24" s="42"/>
      <c r="XH24" s="42"/>
      <c r="XI24" s="42"/>
      <c r="XJ24" s="42"/>
      <c r="XK24" s="42"/>
      <c r="XL24" s="42"/>
      <c r="XM24" s="42"/>
      <c r="XN24" s="42"/>
      <c r="XO24" s="42"/>
      <c r="XP24" s="42"/>
      <c r="XQ24" s="42"/>
      <c r="XR24" s="42"/>
      <c r="XS24" s="42"/>
      <c r="XT24" s="42"/>
      <c r="XU24" s="42"/>
      <c r="XV24" s="42"/>
      <c r="XW24" s="42"/>
      <c r="XX24" s="42"/>
      <c r="XY24" s="42"/>
      <c r="XZ24" s="42"/>
      <c r="YA24" s="42"/>
      <c r="YB24" s="42"/>
      <c r="YC24" s="42"/>
      <c r="YD24" s="42"/>
      <c r="YE24" s="42"/>
      <c r="YF24" s="42"/>
      <c r="YG24" s="42"/>
      <c r="YH24" s="42"/>
      <c r="YI24" s="42"/>
      <c r="YJ24" s="42"/>
      <c r="YK24" s="42"/>
      <c r="YL24" s="42"/>
      <c r="YM24" s="42"/>
      <c r="YN24" s="42"/>
      <c r="YO24" s="42"/>
      <c r="YP24" s="42"/>
      <c r="YQ24" s="42"/>
      <c r="YR24" s="42"/>
      <c r="YS24" s="42"/>
      <c r="YT24" s="42"/>
      <c r="YU24" s="42"/>
      <c r="YV24" s="42"/>
      <c r="YW24" s="42"/>
      <c r="YX24" s="42"/>
      <c r="YY24" s="42"/>
      <c r="YZ24" s="42"/>
      <c r="ZA24" s="42"/>
      <c r="ZB24" s="42"/>
      <c r="ZC24" s="42"/>
      <c r="ZD24" s="42"/>
      <c r="ZE24" s="42"/>
      <c r="ZF24" s="42"/>
      <c r="ZG24" s="42"/>
      <c r="ZH24" s="42"/>
      <c r="ZI24" s="42"/>
      <c r="ZJ24" s="42"/>
      <c r="ZK24" s="42"/>
      <c r="ZL24" s="42"/>
      <c r="ZM24" s="42"/>
      <c r="ZN24" s="42"/>
      <c r="ZO24" s="42"/>
      <c r="ZP24" s="42"/>
      <c r="ZQ24" s="42"/>
      <c r="ZR24" s="42"/>
      <c r="ZS24" s="42"/>
      <c r="ZT24" s="42"/>
      <c r="ZU24" s="42"/>
      <c r="ZV24" s="42"/>
      <c r="ZW24" s="42"/>
      <c r="ZX24" s="42"/>
      <c r="ZY24" s="42"/>
      <c r="ZZ24" s="42"/>
      <c r="AAA24" s="42"/>
      <c r="AAB24" s="42"/>
      <c r="AAC24" s="42"/>
      <c r="AAD24" s="42"/>
      <c r="AAE24" s="42"/>
      <c r="AAF24" s="42"/>
      <c r="AAG24" s="42"/>
      <c r="AAH24" s="42"/>
      <c r="AAI24" s="42"/>
      <c r="AAJ24" s="42"/>
      <c r="AAK24" s="42"/>
      <c r="AAL24" s="42"/>
      <c r="AAM24" s="42"/>
      <c r="AAN24" s="42"/>
      <c r="AAO24" s="42"/>
      <c r="AAP24" s="42"/>
      <c r="AAQ24" s="42"/>
      <c r="AAR24" s="42"/>
      <c r="AAS24" s="42"/>
      <c r="AAT24" s="42"/>
      <c r="AAU24" s="42"/>
      <c r="AAV24" s="42"/>
      <c r="AAW24" s="42"/>
      <c r="AAX24" s="42"/>
      <c r="AAY24" s="42"/>
      <c r="AAZ24" s="42"/>
      <c r="ABA24" s="42"/>
      <c r="ABB24" s="42"/>
      <c r="ABC24" s="42"/>
      <c r="ABD24" s="42"/>
      <c r="ABE24" s="42"/>
      <c r="ABF24" s="42"/>
      <c r="ABG24" s="42"/>
      <c r="ABH24" s="42"/>
      <c r="ABI24" s="42"/>
      <c r="ABJ24" s="42"/>
      <c r="ABK24" s="42"/>
      <c r="ABL24" s="42"/>
      <c r="ABM24" s="42"/>
      <c r="ABN24" s="42"/>
      <c r="ABO24" s="42"/>
      <c r="ABP24" s="42"/>
      <c r="ABQ24" s="42"/>
      <c r="ABR24" s="42"/>
      <c r="ABS24" s="42"/>
      <c r="ABT24" s="42"/>
      <c r="ABU24" s="42"/>
      <c r="ABV24" s="42"/>
      <c r="ABW24" s="42"/>
      <c r="ABX24" s="42"/>
      <c r="ABY24" s="42"/>
      <c r="ABZ24" s="42"/>
      <c r="ACA24" s="42"/>
      <c r="ACB24" s="42"/>
      <c r="ACC24" s="42"/>
      <c r="ACD24" s="42"/>
      <c r="ACE24" s="42"/>
      <c r="ACF24" s="42"/>
      <c r="ACG24" s="42"/>
      <c r="ACH24" s="42"/>
      <c r="ACI24" s="42"/>
      <c r="ACJ24" s="42"/>
      <c r="ACK24" s="42"/>
      <c r="ACL24" s="42"/>
      <c r="ACM24" s="42"/>
      <c r="ACN24" s="42"/>
      <c r="ACO24" s="42"/>
      <c r="ACP24" s="42"/>
      <c r="ACQ24" s="42"/>
      <c r="ACR24" s="42"/>
      <c r="ACS24" s="42"/>
      <c r="ACT24" s="42"/>
      <c r="ACU24" s="42"/>
      <c r="ACV24" s="42"/>
      <c r="ACW24" s="42"/>
      <c r="ACX24" s="42"/>
      <c r="ACY24" s="42"/>
      <c r="ACZ24" s="42"/>
      <c r="ADA24" s="42"/>
      <c r="ADB24" s="42"/>
      <c r="ADC24" s="42"/>
      <c r="ADD24" s="42"/>
      <c r="ADE24" s="42"/>
      <c r="ADF24" s="42"/>
      <c r="ADG24" s="42"/>
      <c r="ADH24" s="42"/>
      <c r="ADI24" s="42"/>
      <c r="ADJ24" s="42"/>
      <c r="ADK24" s="42"/>
      <c r="ADL24" s="42"/>
      <c r="ADM24" s="42"/>
      <c r="ADN24" s="42"/>
      <c r="ADO24" s="42"/>
      <c r="ADP24" s="42"/>
      <c r="ADQ24" s="42"/>
      <c r="ADR24" s="42"/>
      <c r="ADS24" s="42"/>
      <c r="ADT24" s="42"/>
      <c r="ADU24" s="42"/>
      <c r="ADV24" s="42"/>
      <c r="ADW24" s="42"/>
      <c r="ADX24" s="42"/>
      <c r="ADY24" s="42"/>
      <c r="ADZ24" s="42"/>
      <c r="AEA24" s="42"/>
      <c r="AEB24" s="42"/>
      <c r="AEC24" s="42"/>
      <c r="AED24" s="42"/>
      <c r="AEE24" s="42"/>
      <c r="AEF24" s="42"/>
      <c r="AEG24" s="42"/>
      <c r="AEH24" s="42"/>
      <c r="AEI24" s="42"/>
      <c r="AEJ24" s="42"/>
      <c r="AEK24" s="42"/>
      <c r="AEL24" s="42"/>
      <c r="AEM24" s="42"/>
      <c r="AEN24" s="42"/>
      <c r="AEO24" s="42"/>
      <c r="AEP24" s="42"/>
      <c r="AEQ24" s="42"/>
      <c r="AER24" s="42"/>
      <c r="AES24" s="42"/>
      <c r="AET24" s="42"/>
      <c r="AEU24" s="42"/>
      <c r="AEV24" s="42"/>
      <c r="AEW24" s="42"/>
      <c r="AEX24" s="42"/>
      <c r="AEY24" s="42"/>
      <c r="AEZ24" s="42"/>
      <c r="AFA24" s="42"/>
      <c r="AFB24" s="42"/>
      <c r="AFC24" s="42"/>
      <c r="AFD24" s="42"/>
      <c r="AFE24" s="42"/>
      <c r="AFF24" s="42"/>
      <c r="AFG24" s="42"/>
      <c r="AFH24" s="42"/>
      <c r="AFI24" s="42"/>
      <c r="AFJ24" s="42"/>
      <c r="AFK24" s="42"/>
      <c r="AFL24" s="42"/>
      <c r="AFM24" s="42"/>
      <c r="AFN24" s="42"/>
      <c r="AFO24" s="42"/>
      <c r="AFP24" s="42"/>
      <c r="AFQ24" s="42"/>
      <c r="AFR24" s="42"/>
      <c r="AFS24" s="42"/>
      <c r="AFT24" s="42"/>
      <c r="AFU24" s="42"/>
      <c r="AFV24" s="42"/>
    </row>
    <row r="25" spans="1:854" s="45" customFormat="1" ht="14.4" thickBot="1" x14ac:dyDescent="0.35">
      <c r="A25" s="138" t="s">
        <v>268</v>
      </c>
      <c r="B25" s="139">
        <v>42987.702705000003</v>
      </c>
      <c r="C25" s="139">
        <v>44030.540541000009</v>
      </c>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c r="BM25" s="42"/>
      <c r="BN25" s="42"/>
      <c r="BO25" s="42"/>
      <c r="BP25" s="42"/>
      <c r="BQ25" s="42"/>
      <c r="BR25" s="42"/>
      <c r="BS25" s="42"/>
      <c r="BT25" s="42"/>
      <c r="BU25" s="42"/>
      <c r="BV25" s="42"/>
      <c r="BW25" s="42"/>
      <c r="BX25" s="42"/>
      <c r="BY25" s="42"/>
      <c r="BZ25" s="42"/>
      <c r="CA25" s="42"/>
      <c r="CB25" s="42"/>
      <c r="CC25" s="42"/>
      <c r="CD25" s="42"/>
      <c r="CE25" s="42"/>
      <c r="CF25" s="42"/>
      <c r="CG25" s="42"/>
      <c r="CH25" s="42"/>
      <c r="CI25" s="42"/>
      <c r="CJ25" s="42"/>
      <c r="CK25" s="42"/>
      <c r="CL25" s="42"/>
      <c r="CM25" s="42"/>
      <c r="CN25" s="42"/>
      <c r="CO25" s="42"/>
      <c r="CP25" s="42"/>
      <c r="CQ25" s="42"/>
      <c r="CR25" s="42"/>
      <c r="CS25" s="42"/>
      <c r="CT25" s="42"/>
      <c r="CU25" s="42"/>
      <c r="CV25" s="42"/>
      <c r="CW25" s="42"/>
      <c r="CX25" s="42"/>
      <c r="CY25" s="42"/>
      <c r="CZ25" s="42"/>
      <c r="DA25" s="42"/>
      <c r="DB25" s="42"/>
      <c r="DC25" s="42"/>
      <c r="DD25" s="42"/>
      <c r="DE25" s="42"/>
      <c r="DF25" s="42"/>
      <c r="DG25" s="42"/>
      <c r="DH25" s="42"/>
      <c r="DI25" s="42"/>
      <c r="DJ25" s="42"/>
      <c r="DK25" s="42"/>
      <c r="DL25" s="42"/>
      <c r="DM25" s="42"/>
      <c r="DN25" s="42"/>
      <c r="DO25" s="42"/>
      <c r="DP25" s="42"/>
      <c r="DQ25" s="42"/>
      <c r="DR25" s="42"/>
      <c r="DS25" s="42"/>
      <c r="DT25" s="42"/>
      <c r="DU25" s="42"/>
      <c r="DV25" s="42"/>
      <c r="DW25" s="42"/>
      <c r="DX25" s="42"/>
      <c r="DY25" s="42"/>
      <c r="DZ25" s="42"/>
      <c r="EA25" s="42"/>
      <c r="EB25" s="42"/>
      <c r="EC25" s="42"/>
      <c r="ED25" s="42"/>
      <c r="EE25" s="42"/>
      <c r="EF25" s="42"/>
      <c r="EG25" s="42"/>
      <c r="EH25" s="42"/>
      <c r="EI25" s="42"/>
      <c r="EJ25" s="42"/>
      <c r="EK25" s="42"/>
      <c r="EL25" s="42"/>
      <c r="EM25" s="42"/>
      <c r="EN25" s="42"/>
      <c r="EO25" s="42"/>
      <c r="EP25" s="42"/>
      <c r="EQ25" s="42"/>
      <c r="ER25" s="42"/>
      <c r="ES25" s="42"/>
      <c r="ET25" s="42"/>
      <c r="EU25" s="42"/>
      <c r="EV25" s="42"/>
      <c r="EW25" s="42"/>
      <c r="EX25" s="42"/>
      <c r="EY25" s="42"/>
      <c r="EZ25" s="42"/>
      <c r="FA25" s="42"/>
      <c r="FB25" s="42"/>
      <c r="FC25" s="42"/>
      <c r="FD25" s="42"/>
      <c r="FE25" s="42"/>
      <c r="FF25" s="42"/>
      <c r="FG25" s="42"/>
      <c r="FH25" s="42"/>
      <c r="FI25" s="42"/>
      <c r="FJ25" s="42"/>
      <c r="FK25" s="42"/>
      <c r="FL25" s="42"/>
      <c r="FM25" s="42"/>
      <c r="FN25" s="42"/>
      <c r="FO25" s="42"/>
      <c r="FP25" s="42"/>
      <c r="FQ25" s="42"/>
      <c r="FR25" s="42"/>
      <c r="FS25" s="42"/>
      <c r="FT25" s="42"/>
      <c r="FU25" s="42"/>
      <c r="FV25" s="42"/>
      <c r="FW25" s="42"/>
      <c r="FX25" s="42"/>
      <c r="FY25" s="42"/>
      <c r="FZ25" s="42"/>
      <c r="GA25" s="42"/>
      <c r="GB25" s="42"/>
      <c r="GC25" s="42"/>
      <c r="GD25" s="42"/>
      <c r="GE25" s="42"/>
      <c r="GF25" s="42"/>
      <c r="GG25" s="42"/>
      <c r="GH25" s="42"/>
      <c r="GI25" s="42"/>
      <c r="GJ25" s="42"/>
      <c r="GK25" s="42"/>
      <c r="GL25" s="42"/>
      <c r="GM25" s="42"/>
      <c r="GN25" s="42"/>
      <c r="GO25" s="42"/>
      <c r="GP25" s="42"/>
      <c r="GQ25" s="42"/>
      <c r="GR25" s="42"/>
      <c r="GS25" s="42"/>
      <c r="GT25" s="42"/>
      <c r="GU25" s="42"/>
      <c r="GV25" s="42"/>
      <c r="GW25" s="42"/>
      <c r="GX25" s="42"/>
      <c r="GY25" s="42"/>
      <c r="GZ25" s="42"/>
      <c r="HA25" s="42"/>
      <c r="HB25" s="42"/>
      <c r="HC25" s="42"/>
      <c r="HD25" s="42"/>
      <c r="HE25" s="42"/>
      <c r="HF25" s="42"/>
      <c r="HG25" s="42"/>
      <c r="HH25" s="42"/>
      <c r="HI25" s="42"/>
      <c r="HJ25" s="42"/>
      <c r="HK25" s="42"/>
      <c r="HL25" s="42"/>
      <c r="HM25" s="42"/>
      <c r="HN25" s="42"/>
      <c r="HO25" s="42"/>
      <c r="HP25" s="42"/>
      <c r="HQ25" s="42"/>
      <c r="HR25" s="42"/>
      <c r="HS25" s="42"/>
      <c r="HT25" s="42"/>
      <c r="HU25" s="42"/>
      <c r="HV25" s="42"/>
      <c r="HW25" s="42"/>
      <c r="HX25" s="42"/>
      <c r="HY25" s="42"/>
      <c r="HZ25" s="42"/>
      <c r="IA25" s="42"/>
      <c r="IB25" s="42"/>
      <c r="IC25" s="42"/>
      <c r="ID25" s="42"/>
      <c r="IE25" s="42"/>
      <c r="IF25" s="42"/>
      <c r="IG25" s="42"/>
      <c r="IH25" s="42"/>
      <c r="II25" s="42"/>
      <c r="IJ25" s="42"/>
      <c r="IK25" s="42"/>
      <c r="IL25" s="42"/>
      <c r="IM25" s="42"/>
      <c r="IN25" s="42"/>
      <c r="IO25" s="42"/>
      <c r="IP25" s="42"/>
      <c r="IQ25" s="42"/>
      <c r="IR25" s="42"/>
      <c r="IS25" s="42"/>
      <c r="IT25" s="42"/>
      <c r="IU25" s="42"/>
      <c r="IV25" s="42"/>
      <c r="IW25" s="42"/>
      <c r="IX25" s="42"/>
      <c r="IY25" s="42"/>
      <c r="IZ25" s="42"/>
      <c r="JA25" s="42"/>
      <c r="JB25" s="42"/>
      <c r="JC25" s="42"/>
      <c r="JD25" s="42"/>
      <c r="JE25" s="42"/>
      <c r="JF25" s="42"/>
      <c r="JG25" s="42"/>
      <c r="JH25" s="42"/>
      <c r="JI25" s="42"/>
      <c r="JJ25" s="42"/>
      <c r="JK25" s="42"/>
      <c r="JL25" s="42"/>
      <c r="JM25" s="42"/>
      <c r="JN25" s="42"/>
      <c r="JO25" s="42"/>
      <c r="JP25" s="42"/>
      <c r="JQ25" s="42"/>
      <c r="JR25" s="42"/>
      <c r="JS25" s="42"/>
      <c r="JT25" s="42"/>
      <c r="JU25" s="42"/>
      <c r="JV25" s="42"/>
      <c r="JW25" s="42"/>
      <c r="JX25" s="42"/>
      <c r="JY25" s="42"/>
      <c r="JZ25" s="42"/>
      <c r="KA25" s="42"/>
      <c r="KB25" s="42"/>
      <c r="KC25" s="42"/>
      <c r="KD25" s="42"/>
      <c r="KE25" s="42"/>
      <c r="KF25" s="42"/>
      <c r="KG25" s="42"/>
      <c r="KH25" s="42"/>
      <c r="KI25" s="42"/>
      <c r="KJ25" s="42"/>
      <c r="KK25" s="42"/>
      <c r="KL25" s="42"/>
      <c r="KM25" s="42"/>
      <c r="KN25" s="42"/>
      <c r="KO25" s="42"/>
      <c r="KP25" s="42"/>
      <c r="KQ25" s="42"/>
      <c r="KR25" s="42"/>
      <c r="KS25" s="42"/>
      <c r="KT25" s="42"/>
      <c r="KU25" s="42"/>
      <c r="KV25" s="42"/>
      <c r="KW25" s="42"/>
      <c r="KX25" s="42"/>
      <c r="KY25" s="42"/>
      <c r="KZ25" s="42"/>
      <c r="LA25" s="42"/>
      <c r="LB25" s="42"/>
      <c r="LC25" s="42"/>
      <c r="LD25" s="42"/>
      <c r="LE25" s="42"/>
      <c r="LF25" s="42"/>
      <c r="LG25" s="42"/>
      <c r="LH25" s="42"/>
      <c r="LI25" s="42"/>
      <c r="LJ25" s="42"/>
      <c r="LK25" s="42"/>
      <c r="LL25" s="42"/>
      <c r="LM25" s="42"/>
      <c r="LN25" s="42"/>
      <c r="LO25" s="42"/>
      <c r="LP25" s="42"/>
      <c r="LQ25" s="42"/>
      <c r="LR25" s="42"/>
      <c r="LS25" s="42"/>
      <c r="LT25" s="42"/>
      <c r="LU25" s="42"/>
      <c r="LV25" s="42"/>
      <c r="LW25" s="42"/>
      <c r="LX25" s="42"/>
      <c r="LY25" s="42"/>
      <c r="LZ25" s="42"/>
      <c r="MA25" s="42"/>
      <c r="MB25" s="42"/>
      <c r="MC25" s="42"/>
      <c r="MD25" s="42"/>
      <c r="ME25" s="42"/>
      <c r="MF25" s="42"/>
      <c r="MG25" s="42"/>
      <c r="MH25" s="42"/>
      <c r="MI25" s="42"/>
      <c r="MJ25" s="42"/>
      <c r="MK25" s="42"/>
      <c r="ML25" s="42"/>
      <c r="MM25" s="42"/>
      <c r="MN25" s="42"/>
      <c r="MO25" s="42"/>
      <c r="MP25" s="42"/>
      <c r="MQ25" s="42"/>
      <c r="MR25" s="42"/>
      <c r="MS25" s="42"/>
      <c r="MT25" s="42"/>
      <c r="MU25" s="42"/>
      <c r="MV25" s="42"/>
      <c r="MW25" s="42"/>
      <c r="MX25" s="42"/>
      <c r="MY25" s="42"/>
      <c r="MZ25" s="42"/>
      <c r="NA25" s="42"/>
      <c r="NB25" s="42"/>
      <c r="NC25" s="42"/>
      <c r="ND25" s="42"/>
      <c r="NE25" s="42"/>
      <c r="NF25" s="42"/>
      <c r="NG25" s="42"/>
      <c r="NH25" s="42"/>
      <c r="NI25" s="42"/>
      <c r="NJ25" s="42"/>
      <c r="NK25" s="42"/>
      <c r="NL25" s="42"/>
      <c r="NM25" s="42"/>
      <c r="NN25" s="42"/>
      <c r="NO25" s="42"/>
      <c r="NP25" s="42"/>
      <c r="NQ25" s="42"/>
      <c r="NR25" s="42"/>
      <c r="NS25" s="42"/>
      <c r="NT25" s="42"/>
      <c r="NU25" s="42"/>
      <c r="NV25" s="42"/>
      <c r="NW25" s="42"/>
      <c r="NX25" s="42"/>
      <c r="NY25" s="42"/>
      <c r="NZ25" s="42"/>
      <c r="OA25" s="42"/>
      <c r="OB25" s="42"/>
      <c r="OC25" s="42"/>
      <c r="OD25" s="42"/>
      <c r="OE25" s="42"/>
      <c r="OF25" s="42"/>
      <c r="OG25" s="42"/>
      <c r="OH25" s="42"/>
      <c r="OI25" s="42"/>
      <c r="OJ25" s="42"/>
      <c r="OK25" s="42"/>
      <c r="OL25" s="42"/>
      <c r="OM25" s="42"/>
      <c r="ON25" s="42"/>
      <c r="OO25" s="42"/>
      <c r="OP25" s="42"/>
      <c r="OQ25" s="42"/>
      <c r="OR25" s="42"/>
      <c r="OS25" s="42"/>
      <c r="OT25" s="42"/>
      <c r="OU25" s="42"/>
      <c r="OV25" s="42"/>
      <c r="OW25" s="42"/>
      <c r="OX25" s="42"/>
      <c r="OY25" s="42"/>
      <c r="OZ25" s="42"/>
      <c r="PA25" s="42"/>
      <c r="PB25" s="42"/>
      <c r="PC25" s="42"/>
      <c r="PD25" s="42"/>
      <c r="PE25" s="42"/>
      <c r="PF25" s="42"/>
      <c r="PG25" s="42"/>
      <c r="PH25" s="42"/>
      <c r="PI25" s="42"/>
      <c r="PJ25" s="42"/>
      <c r="PK25" s="42"/>
      <c r="PL25" s="42"/>
      <c r="PM25" s="42"/>
      <c r="PN25" s="42"/>
      <c r="PO25" s="42"/>
      <c r="PP25" s="42"/>
      <c r="PQ25" s="42"/>
      <c r="PR25" s="42"/>
      <c r="PS25" s="42"/>
      <c r="PT25" s="42"/>
      <c r="PU25" s="42"/>
      <c r="PV25" s="42"/>
      <c r="PW25" s="42"/>
      <c r="PX25" s="42"/>
      <c r="PY25" s="42"/>
      <c r="PZ25" s="42"/>
      <c r="QA25" s="42"/>
      <c r="QB25" s="42"/>
      <c r="QC25" s="42"/>
      <c r="QD25" s="42"/>
      <c r="QE25" s="42"/>
      <c r="QF25" s="42"/>
      <c r="QG25" s="42"/>
      <c r="QH25" s="42"/>
      <c r="QI25" s="42"/>
      <c r="QJ25" s="42"/>
      <c r="QK25" s="42"/>
      <c r="QL25" s="42"/>
      <c r="QM25" s="42"/>
      <c r="QN25" s="42"/>
      <c r="QO25" s="42"/>
      <c r="QP25" s="42"/>
      <c r="QQ25" s="42"/>
      <c r="QR25" s="42"/>
      <c r="QS25" s="42"/>
      <c r="QT25" s="42"/>
      <c r="QU25" s="42"/>
      <c r="QV25" s="42"/>
      <c r="QW25" s="42"/>
      <c r="QX25" s="42"/>
      <c r="QY25" s="42"/>
      <c r="QZ25" s="42"/>
      <c r="RA25" s="42"/>
      <c r="RB25" s="42"/>
      <c r="RC25" s="42"/>
      <c r="RD25" s="42"/>
      <c r="RE25" s="42"/>
      <c r="RF25" s="42"/>
      <c r="RG25" s="42"/>
      <c r="RH25" s="42"/>
      <c r="RI25" s="42"/>
      <c r="RJ25" s="42"/>
      <c r="RK25" s="42"/>
      <c r="RL25" s="42"/>
      <c r="RM25" s="42"/>
      <c r="RN25" s="42"/>
      <c r="RO25" s="42"/>
      <c r="RP25" s="42"/>
      <c r="RQ25" s="42"/>
      <c r="RR25" s="42"/>
      <c r="RS25" s="42"/>
      <c r="RT25" s="42"/>
      <c r="RU25" s="42"/>
      <c r="RV25" s="42"/>
      <c r="RW25" s="42"/>
      <c r="RX25" s="42"/>
      <c r="RY25" s="42"/>
      <c r="RZ25" s="42"/>
      <c r="SA25" s="42"/>
      <c r="SB25" s="42"/>
      <c r="SC25" s="42"/>
      <c r="SD25" s="42"/>
      <c r="SE25" s="42"/>
      <c r="SF25" s="42"/>
      <c r="SG25" s="42"/>
      <c r="SH25" s="42"/>
      <c r="SI25" s="42"/>
      <c r="SJ25" s="42"/>
      <c r="SK25" s="42"/>
      <c r="SL25" s="42"/>
      <c r="SM25" s="42"/>
      <c r="SN25" s="42"/>
      <c r="SO25" s="42"/>
      <c r="SP25" s="42"/>
      <c r="SQ25" s="42"/>
      <c r="SR25" s="42"/>
      <c r="SS25" s="42"/>
      <c r="ST25" s="42"/>
      <c r="SU25" s="42"/>
      <c r="SV25" s="42"/>
      <c r="SW25" s="42"/>
      <c r="SX25" s="42"/>
      <c r="SY25" s="42"/>
      <c r="SZ25" s="42"/>
      <c r="TA25" s="42"/>
      <c r="TB25" s="42"/>
      <c r="TC25" s="42"/>
      <c r="TD25" s="42"/>
      <c r="TE25" s="42"/>
      <c r="TF25" s="42"/>
      <c r="TG25" s="42"/>
      <c r="TH25" s="42"/>
      <c r="TI25" s="42"/>
      <c r="TJ25" s="42"/>
      <c r="TK25" s="42"/>
      <c r="TL25" s="42"/>
      <c r="TM25" s="42"/>
      <c r="TN25" s="42"/>
      <c r="TO25" s="42"/>
      <c r="TP25" s="42"/>
      <c r="TQ25" s="42"/>
      <c r="TR25" s="42"/>
      <c r="TS25" s="42"/>
      <c r="TT25" s="42"/>
      <c r="TU25" s="42"/>
      <c r="TV25" s="42"/>
      <c r="TW25" s="42"/>
      <c r="TX25" s="42"/>
      <c r="TY25" s="42"/>
      <c r="TZ25" s="42"/>
      <c r="UA25" s="42"/>
      <c r="UB25" s="42"/>
      <c r="UC25" s="42"/>
      <c r="UD25" s="42"/>
      <c r="UE25" s="42"/>
      <c r="UF25" s="42"/>
      <c r="UG25" s="42"/>
      <c r="UH25" s="42"/>
      <c r="UI25" s="42"/>
      <c r="UJ25" s="42"/>
      <c r="UK25" s="42"/>
      <c r="UL25" s="42"/>
      <c r="UM25" s="42"/>
      <c r="UN25" s="42"/>
      <c r="UO25" s="42"/>
      <c r="UP25" s="42"/>
      <c r="UQ25" s="42"/>
      <c r="UR25" s="42"/>
      <c r="US25" s="42"/>
      <c r="UT25" s="42"/>
      <c r="UU25" s="42"/>
      <c r="UV25" s="42"/>
      <c r="UW25" s="42"/>
      <c r="UX25" s="42"/>
      <c r="UY25" s="42"/>
      <c r="UZ25" s="42"/>
      <c r="VA25" s="42"/>
      <c r="VB25" s="42"/>
      <c r="VC25" s="42"/>
      <c r="VD25" s="42"/>
      <c r="VE25" s="42"/>
      <c r="VF25" s="42"/>
      <c r="VG25" s="42"/>
      <c r="VH25" s="42"/>
      <c r="VI25" s="42"/>
      <c r="VJ25" s="42"/>
      <c r="VK25" s="42"/>
      <c r="VL25" s="42"/>
      <c r="VM25" s="42"/>
      <c r="VN25" s="42"/>
      <c r="VO25" s="42"/>
      <c r="VP25" s="42"/>
      <c r="VQ25" s="42"/>
      <c r="VR25" s="42"/>
      <c r="VS25" s="42"/>
      <c r="VT25" s="42"/>
      <c r="VU25" s="42"/>
      <c r="VV25" s="42"/>
      <c r="VW25" s="42"/>
      <c r="VX25" s="42"/>
      <c r="VY25" s="42"/>
      <c r="VZ25" s="42"/>
      <c r="WA25" s="42"/>
      <c r="WB25" s="42"/>
      <c r="WC25" s="42"/>
      <c r="WD25" s="42"/>
      <c r="WE25" s="42"/>
      <c r="WF25" s="42"/>
      <c r="WG25" s="42"/>
      <c r="WH25" s="42"/>
      <c r="WI25" s="42"/>
      <c r="WJ25" s="42"/>
      <c r="WK25" s="42"/>
      <c r="WL25" s="42"/>
      <c r="WM25" s="42"/>
      <c r="WN25" s="42"/>
      <c r="WO25" s="42"/>
      <c r="WP25" s="42"/>
      <c r="WQ25" s="42"/>
      <c r="WR25" s="42"/>
      <c r="WS25" s="42"/>
      <c r="WT25" s="42"/>
      <c r="WU25" s="42"/>
      <c r="WV25" s="42"/>
      <c r="WW25" s="42"/>
      <c r="WX25" s="42"/>
      <c r="WY25" s="42"/>
      <c r="WZ25" s="42"/>
      <c r="XA25" s="42"/>
      <c r="XB25" s="42"/>
      <c r="XC25" s="42"/>
      <c r="XD25" s="42"/>
      <c r="XE25" s="42"/>
      <c r="XF25" s="42"/>
      <c r="XG25" s="42"/>
      <c r="XH25" s="42"/>
      <c r="XI25" s="42"/>
      <c r="XJ25" s="42"/>
      <c r="XK25" s="42"/>
      <c r="XL25" s="42"/>
      <c r="XM25" s="42"/>
      <c r="XN25" s="42"/>
      <c r="XO25" s="42"/>
      <c r="XP25" s="42"/>
      <c r="XQ25" s="42"/>
      <c r="XR25" s="42"/>
      <c r="XS25" s="42"/>
      <c r="XT25" s="42"/>
      <c r="XU25" s="42"/>
      <c r="XV25" s="42"/>
      <c r="XW25" s="42"/>
      <c r="XX25" s="42"/>
      <c r="XY25" s="42"/>
      <c r="XZ25" s="42"/>
      <c r="YA25" s="42"/>
      <c r="YB25" s="42"/>
      <c r="YC25" s="42"/>
      <c r="YD25" s="42"/>
      <c r="YE25" s="42"/>
      <c r="YF25" s="42"/>
      <c r="YG25" s="42"/>
      <c r="YH25" s="42"/>
      <c r="YI25" s="42"/>
      <c r="YJ25" s="42"/>
      <c r="YK25" s="42"/>
      <c r="YL25" s="42"/>
      <c r="YM25" s="42"/>
      <c r="YN25" s="42"/>
      <c r="YO25" s="42"/>
      <c r="YP25" s="42"/>
      <c r="YQ25" s="42"/>
      <c r="YR25" s="42"/>
      <c r="YS25" s="42"/>
      <c r="YT25" s="42"/>
      <c r="YU25" s="42"/>
      <c r="YV25" s="42"/>
      <c r="YW25" s="42"/>
      <c r="YX25" s="42"/>
      <c r="YY25" s="42"/>
      <c r="YZ25" s="42"/>
      <c r="ZA25" s="42"/>
      <c r="ZB25" s="42"/>
      <c r="ZC25" s="42"/>
      <c r="ZD25" s="42"/>
      <c r="ZE25" s="42"/>
      <c r="ZF25" s="42"/>
      <c r="ZG25" s="42"/>
      <c r="ZH25" s="42"/>
      <c r="ZI25" s="42"/>
      <c r="ZJ25" s="42"/>
      <c r="ZK25" s="42"/>
      <c r="ZL25" s="42"/>
      <c r="ZM25" s="42"/>
      <c r="ZN25" s="42"/>
      <c r="ZO25" s="42"/>
      <c r="ZP25" s="42"/>
      <c r="ZQ25" s="42"/>
      <c r="ZR25" s="42"/>
      <c r="ZS25" s="42"/>
      <c r="ZT25" s="42"/>
      <c r="ZU25" s="42"/>
      <c r="ZV25" s="42"/>
      <c r="ZW25" s="42"/>
      <c r="ZX25" s="42"/>
      <c r="ZY25" s="42"/>
      <c r="ZZ25" s="42"/>
      <c r="AAA25" s="42"/>
      <c r="AAB25" s="42"/>
      <c r="AAC25" s="42"/>
      <c r="AAD25" s="42"/>
      <c r="AAE25" s="42"/>
      <c r="AAF25" s="42"/>
      <c r="AAG25" s="42"/>
      <c r="AAH25" s="42"/>
      <c r="AAI25" s="42"/>
      <c r="AAJ25" s="42"/>
      <c r="AAK25" s="42"/>
      <c r="AAL25" s="42"/>
      <c r="AAM25" s="42"/>
      <c r="AAN25" s="42"/>
      <c r="AAO25" s="42"/>
      <c r="AAP25" s="42"/>
      <c r="AAQ25" s="42"/>
      <c r="AAR25" s="42"/>
      <c r="AAS25" s="42"/>
      <c r="AAT25" s="42"/>
      <c r="AAU25" s="42"/>
      <c r="AAV25" s="42"/>
      <c r="AAW25" s="42"/>
      <c r="AAX25" s="42"/>
      <c r="AAY25" s="42"/>
      <c r="AAZ25" s="42"/>
      <c r="ABA25" s="42"/>
      <c r="ABB25" s="42"/>
      <c r="ABC25" s="42"/>
      <c r="ABD25" s="42"/>
      <c r="ABE25" s="42"/>
      <c r="ABF25" s="42"/>
      <c r="ABG25" s="42"/>
      <c r="ABH25" s="42"/>
      <c r="ABI25" s="42"/>
      <c r="ABJ25" s="42"/>
      <c r="ABK25" s="42"/>
      <c r="ABL25" s="42"/>
      <c r="ABM25" s="42"/>
      <c r="ABN25" s="42"/>
      <c r="ABO25" s="42"/>
      <c r="ABP25" s="42"/>
      <c r="ABQ25" s="42"/>
      <c r="ABR25" s="42"/>
      <c r="ABS25" s="42"/>
      <c r="ABT25" s="42"/>
      <c r="ABU25" s="42"/>
      <c r="ABV25" s="42"/>
      <c r="ABW25" s="42"/>
      <c r="ABX25" s="42"/>
      <c r="ABY25" s="42"/>
      <c r="ABZ25" s="42"/>
      <c r="ACA25" s="42"/>
      <c r="ACB25" s="42"/>
      <c r="ACC25" s="42"/>
      <c r="ACD25" s="42"/>
      <c r="ACE25" s="42"/>
      <c r="ACF25" s="42"/>
      <c r="ACG25" s="42"/>
      <c r="ACH25" s="42"/>
      <c r="ACI25" s="42"/>
      <c r="ACJ25" s="42"/>
      <c r="ACK25" s="42"/>
      <c r="ACL25" s="42"/>
      <c r="ACM25" s="42"/>
      <c r="ACN25" s="42"/>
      <c r="ACO25" s="42"/>
      <c r="ACP25" s="42"/>
      <c r="ACQ25" s="42"/>
      <c r="ACR25" s="42"/>
      <c r="ACS25" s="42"/>
      <c r="ACT25" s="42"/>
      <c r="ACU25" s="42"/>
      <c r="ACV25" s="42"/>
      <c r="ACW25" s="42"/>
      <c r="ACX25" s="42"/>
      <c r="ACY25" s="42"/>
      <c r="ACZ25" s="42"/>
      <c r="ADA25" s="42"/>
      <c r="ADB25" s="42"/>
      <c r="ADC25" s="42"/>
      <c r="ADD25" s="42"/>
      <c r="ADE25" s="42"/>
      <c r="ADF25" s="42"/>
      <c r="ADG25" s="42"/>
      <c r="ADH25" s="42"/>
      <c r="ADI25" s="42"/>
      <c r="ADJ25" s="42"/>
      <c r="ADK25" s="42"/>
      <c r="ADL25" s="42"/>
      <c r="ADM25" s="42"/>
      <c r="ADN25" s="42"/>
      <c r="ADO25" s="42"/>
      <c r="ADP25" s="42"/>
      <c r="ADQ25" s="42"/>
      <c r="ADR25" s="42"/>
      <c r="ADS25" s="42"/>
      <c r="ADT25" s="42"/>
      <c r="ADU25" s="42"/>
      <c r="ADV25" s="42"/>
      <c r="ADW25" s="42"/>
      <c r="ADX25" s="42"/>
      <c r="ADY25" s="42"/>
      <c r="ADZ25" s="42"/>
      <c r="AEA25" s="42"/>
      <c r="AEB25" s="42"/>
      <c r="AEC25" s="42"/>
      <c r="AED25" s="42"/>
      <c r="AEE25" s="42"/>
      <c r="AEF25" s="42"/>
      <c r="AEG25" s="42"/>
      <c r="AEH25" s="42"/>
      <c r="AEI25" s="42"/>
      <c r="AEJ25" s="42"/>
      <c r="AEK25" s="42"/>
      <c r="AEL25" s="42"/>
      <c r="AEM25" s="42"/>
      <c r="AEN25" s="42"/>
      <c r="AEO25" s="42"/>
      <c r="AEP25" s="42"/>
      <c r="AEQ25" s="42"/>
      <c r="AER25" s="42"/>
      <c r="AES25" s="42"/>
      <c r="AET25" s="42"/>
      <c r="AEU25" s="42"/>
      <c r="AEV25" s="42"/>
      <c r="AEW25" s="42"/>
      <c r="AEX25" s="42"/>
      <c r="AEY25" s="42"/>
      <c r="AEZ25" s="42"/>
      <c r="AFA25" s="42"/>
      <c r="AFB25" s="42"/>
      <c r="AFC25" s="42"/>
      <c r="AFD25" s="42"/>
      <c r="AFE25" s="42"/>
      <c r="AFF25" s="42"/>
      <c r="AFG25" s="42"/>
      <c r="AFH25" s="42"/>
      <c r="AFI25" s="42"/>
      <c r="AFJ25" s="42"/>
      <c r="AFK25" s="42"/>
      <c r="AFL25" s="42"/>
      <c r="AFM25" s="42"/>
      <c r="AFN25" s="42"/>
      <c r="AFO25" s="42"/>
      <c r="AFP25" s="42"/>
      <c r="AFQ25" s="42"/>
      <c r="AFR25" s="42"/>
      <c r="AFS25" s="42"/>
      <c r="AFT25" s="42"/>
      <c r="AFU25" s="42"/>
      <c r="AFV25" s="42"/>
    </row>
    <row r="26" spans="1:854" ht="13.8" x14ac:dyDescent="0.3">
      <c r="A26" s="138"/>
      <c r="B26" s="135"/>
      <c r="C26" s="135"/>
    </row>
    <row r="27" spans="1:854" ht="13.8" x14ac:dyDescent="0.3">
      <c r="A27" s="138" t="s">
        <v>269</v>
      </c>
      <c r="B27" s="135"/>
      <c r="C27" s="135"/>
    </row>
    <row r="28" spans="1:854" ht="13.8" x14ac:dyDescent="0.3">
      <c r="A28" s="134" t="s">
        <v>270</v>
      </c>
      <c r="B28" s="135">
        <v>14870.378377999999</v>
      </c>
      <c r="C28" s="135">
        <v>15323.621622000001</v>
      </c>
    </row>
    <row r="29" spans="1:854" ht="13.8" x14ac:dyDescent="0.3">
      <c r="A29" s="134" t="s">
        <v>271</v>
      </c>
      <c r="B29" s="135">
        <v>695.67567599999995</v>
      </c>
      <c r="C29" s="135">
        <v>264.94594599999999</v>
      </c>
    </row>
    <row r="30" spans="1:854" ht="13.8" x14ac:dyDescent="0.3">
      <c r="A30" s="134" t="s">
        <v>272</v>
      </c>
      <c r="B30" s="135">
        <v>97.243243000000007</v>
      </c>
      <c r="C30" s="135">
        <v>88.378377999999998</v>
      </c>
    </row>
    <row r="31" spans="1:854" ht="13.8" x14ac:dyDescent="0.3">
      <c r="A31" s="134" t="s">
        <v>273</v>
      </c>
      <c r="B31" s="135"/>
      <c r="C31" s="135"/>
    </row>
    <row r="32" spans="1:854" ht="13.8" x14ac:dyDescent="0.3">
      <c r="A32" s="134" t="s">
        <v>274</v>
      </c>
      <c r="B32" s="135">
        <v>1541.3243239999999</v>
      </c>
      <c r="C32" s="135">
        <v>1413.6216219999999</v>
      </c>
    </row>
    <row r="33" spans="1:854" ht="13.8" x14ac:dyDescent="0.3">
      <c r="A33" s="134" t="s">
        <v>275</v>
      </c>
      <c r="B33" s="135">
        <v>12536.702703000001</v>
      </c>
      <c r="C33" s="135">
        <v>13353.405405</v>
      </c>
    </row>
    <row r="34" spans="1:854" ht="13.8" x14ac:dyDescent="0.3">
      <c r="A34" s="134" t="s">
        <v>276</v>
      </c>
      <c r="B34" s="135">
        <v>1634.918919</v>
      </c>
      <c r="C34" s="135">
        <v>1212.216216</v>
      </c>
    </row>
    <row r="35" spans="1:854" ht="15.6" x14ac:dyDescent="0.45">
      <c r="A35" s="134" t="s">
        <v>277</v>
      </c>
      <c r="B35" s="136">
        <v>16</v>
      </c>
      <c r="C35" s="136">
        <v>230.32432399999999</v>
      </c>
    </row>
    <row r="36" spans="1:854" ht="13.8" x14ac:dyDescent="0.3">
      <c r="A36" s="134" t="s">
        <v>278</v>
      </c>
      <c r="B36" s="135">
        <v>15728.945946</v>
      </c>
      <c r="C36" s="135">
        <v>16209.567567</v>
      </c>
    </row>
    <row r="37" spans="1:854" ht="13.8" x14ac:dyDescent="0.3">
      <c r="A37" s="134" t="s">
        <v>279</v>
      </c>
      <c r="B37" s="135">
        <v>467.43243200000001</v>
      </c>
      <c r="C37" s="135">
        <v>757.02702699999998</v>
      </c>
    </row>
    <row r="38" spans="1:854" ht="13.8" x14ac:dyDescent="0.3">
      <c r="A38" s="134" t="s">
        <v>280</v>
      </c>
      <c r="B38" s="135">
        <v>4201.0810810000003</v>
      </c>
      <c r="C38" s="135">
        <v>4729.8648649999996</v>
      </c>
    </row>
    <row r="39" spans="1:854" ht="13.8" x14ac:dyDescent="0.3">
      <c r="A39" s="134" t="s">
        <v>281</v>
      </c>
      <c r="B39" s="135">
        <v>296.56756799999999</v>
      </c>
      <c r="C39" s="135">
        <v>248.837838</v>
      </c>
    </row>
    <row r="40" spans="1:854" ht="13.8" x14ac:dyDescent="0.3">
      <c r="A40" s="134" t="s">
        <v>282</v>
      </c>
      <c r="B40" s="135">
        <v>35.918919000000002</v>
      </c>
      <c r="C40" s="135">
        <v>45.918919000000002</v>
      </c>
    </row>
    <row r="41" spans="1:854" ht="13.8" x14ac:dyDescent="0.3">
      <c r="A41" s="134" t="s">
        <v>283</v>
      </c>
      <c r="B41" s="135">
        <v>13.135135</v>
      </c>
      <c r="C41" s="135">
        <v>20.162161999999999</v>
      </c>
    </row>
    <row r="42" spans="1:854" ht="13.8" x14ac:dyDescent="0.3">
      <c r="A42" s="134" t="s">
        <v>284</v>
      </c>
      <c r="B42" s="135">
        <v>4657.1891889999997</v>
      </c>
      <c r="C42" s="135">
        <v>4324.7567570000001</v>
      </c>
    </row>
    <row r="43" spans="1:854" ht="13.8" x14ac:dyDescent="0.3">
      <c r="A43" s="134" t="s">
        <v>285</v>
      </c>
      <c r="B43" s="135">
        <v>172.24324300000001</v>
      </c>
      <c r="C43" s="135">
        <v>189.72972999999999</v>
      </c>
    </row>
    <row r="44" spans="1:854" s="46" customFormat="1" ht="14.4" thickBot="1" x14ac:dyDescent="0.35">
      <c r="A44" s="138" t="s">
        <v>286</v>
      </c>
      <c r="B44" s="140">
        <v>41235.810809999988</v>
      </c>
      <c r="C44" s="140">
        <v>42202.810810999996</v>
      </c>
      <c r="D44" s="37"/>
      <c r="E44" s="37"/>
      <c r="F44" s="37"/>
      <c r="G44" s="37"/>
      <c r="H44" s="37"/>
      <c r="I44" s="37"/>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c r="ED44" s="37"/>
      <c r="EE44" s="37"/>
      <c r="EF44" s="37"/>
      <c r="EG44" s="37"/>
      <c r="EH44" s="37"/>
      <c r="EI44" s="37"/>
      <c r="EJ44" s="37"/>
      <c r="EK44" s="37"/>
      <c r="EL44" s="37"/>
      <c r="EM44" s="37"/>
      <c r="EN44" s="37"/>
      <c r="EO44" s="37"/>
      <c r="EP44" s="37"/>
      <c r="EQ44" s="37"/>
      <c r="ER44" s="37"/>
      <c r="ES44" s="37"/>
      <c r="ET44" s="37"/>
      <c r="EU44" s="37"/>
      <c r="EV44" s="37"/>
      <c r="EW44" s="37"/>
      <c r="EX44" s="37"/>
      <c r="EY44" s="37"/>
      <c r="EZ44" s="37"/>
      <c r="FA44" s="37"/>
      <c r="FB44" s="37"/>
      <c r="FC44" s="37"/>
      <c r="FD44" s="37"/>
      <c r="FE44" s="37"/>
      <c r="FF44" s="37"/>
      <c r="FG44" s="37"/>
      <c r="FH44" s="37"/>
      <c r="FI44" s="37"/>
      <c r="FJ44" s="37"/>
      <c r="FK44" s="37"/>
      <c r="FL44" s="37"/>
      <c r="FM44" s="37"/>
      <c r="FN44" s="37"/>
      <c r="FO44" s="37"/>
      <c r="FP44" s="37"/>
      <c r="FQ44" s="37"/>
      <c r="FR44" s="37"/>
      <c r="FS44" s="37"/>
      <c r="FT44" s="37"/>
      <c r="FU44" s="37"/>
      <c r="FV44" s="37"/>
      <c r="FW44" s="37"/>
      <c r="FX44" s="37"/>
      <c r="FY44" s="37"/>
      <c r="FZ44" s="37"/>
      <c r="GA44" s="37"/>
      <c r="GB44" s="37"/>
      <c r="GC44" s="37"/>
      <c r="GD44" s="37"/>
      <c r="GE44" s="37"/>
      <c r="GF44" s="37"/>
      <c r="GG44" s="37"/>
      <c r="GH44" s="37"/>
      <c r="GI44" s="37"/>
      <c r="GJ44" s="37"/>
      <c r="GK44" s="37"/>
      <c r="GL44" s="37"/>
      <c r="GM44" s="37"/>
      <c r="GN44" s="37"/>
      <c r="GO44" s="37"/>
      <c r="GP44" s="37"/>
      <c r="GQ44" s="37"/>
      <c r="GR44" s="37"/>
      <c r="GS44" s="37"/>
      <c r="GT44" s="37"/>
      <c r="GU44" s="37"/>
      <c r="GV44" s="37"/>
      <c r="GW44" s="37"/>
      <c r="GX44" s="37"/>
      <c r="GY44" s="37"/>
      <c r="GZ44" s="37"/>
      <c r="HA44" s="37"/>
      <c r="HB44" s="37"/>
      <c r="HC44" s="37"/>
      <c r="HD44" s="37"/>
      <c r="HE44" s="37"/>
      <c r="HF44" s="37"/>
      <c r="HG44" s="37"/>
      <c r="HH44" s="37"/>
      <c r="HI44" s="37"/>
      <c r="HJ44" s="37"/>
      <c r="HK44" s="37"/>
      <c r="HL44" s="37"/>
      <c r="HM44" s="37"/>
      <c r="HN44" s="37"/>
      <c r="HO44" s="37"/>
      <c r="HP44" s="37"/>
      <c r="HQ44" s="37"/>
      <c r="HR44" s="37"/>
      <c r="HS44" s="37"/>
      <c r="HT44" s="37"/>
      <c r="HU44" s="37"/>
      <c r="HV44" s="37"/>
      <c r="HW44" s="37"/>
      <c r="HX44" s="37"/>
      <c r="HY44" s="37"/>
      <c r="HZ44" s="37"/>
      <c r="IA44" s="37"/>
      <c r="IB44" s="37"/>
      <c r="IC44" s="37"/>
      <c r="ID44" s="37"/>
      <c r="IE44" s="37"/>
      <c r="IF44" s="37"/>
      <c r="IG44" s="37"/>
      <c r="IH44" s="37"/>
      <c r="II44" s="37"/>
      <c r="IJ44" s="37"/>
      <c r="IK44" s="37"/>
      <c r="IL44" s="37"/>
      <c r="IM44" s="37"/>
      <c r="IN44" s="37"/>
      <c r="IO44" s="37"/>
      <c r="IP44" s="37"/>
      <c r="IQ44" s="37"/>
      <c r="IR44" s="37"/>
      <c r="IS44" s="37"/>
      <c r="IT44" s="37"/>
      <c r="IU44" s="37"/>
      <c r="IV44" s="37"/>
      <c r="IW44" s="37"/>
      <c r="IX44" s="37"/>
      <c r="IY44" s="37"/>
      <c r="IZ44" s="37"/>
      <c r="JA44" s="37"/>
      <c r="JB44" s="37"/>
      <c r="JC44" s="37"/>
      <c r="JD44" s="37"/>
      <c r="JE44" s="37"/>
      <c r="JF44" s="37"/>
      <c r="JG44" s="37"/>
      <c r="JH44" s="37"/>
      <c r="JI44" s="37"/>
      <c r="JJ44" s="37"/>
      <c r="JK44" s="37"/>
      <c r="JL44" s="37"/>
      <c r="JM44" s="37"/>
      <c r="JN44" s="37"/>
      <c r="JO44" s="37"/>
      <c r="JP44" s="37"/>
      <c r="JQ44" s="37"/>
      <c r="JR44" s="37"/>
      <c r="JS44" s="37"/>
      <c r="JT44" s="37"/>
      <c r="JU44" s="37"/>
      <c r="JV44" s="37"/>
      <c r="JW44" s="37"/>
      <c r="JX44" s="37"/>
      <c r="JY44" s="37"/>
      <c r="JZ44" s="37"/>
      <c r="KA44" s="37"/>
      <c r="KB44" s="37"/>
      <c r="KC44" s="37"/>
      <c r="KD44" s="37"/>
      <c r="KE44" s="37"/>
      <c r="KF44" s="37"/>
      <c r="KG44" s="37"/>
      <c r="KH44" s="37"/>
      <c r="KI44" s="37"/>
      <c r="KJ44" s="37"/>
      <c r="KK44" s="37"/>
      <c r="KL44" s="37"/>
      <c r="KM44" s="37"/>
      <c r="KN44" s="37"/>
      <c r="KO44" s="37"/>
      <c r="KP44" s="37"/>
      <c r="KQ44" s="37"/>
      <c r="KR44" s="37"/>
      <c r="KS44" s="37"/>
      <c r="KT44" s="37"/>
      <c r="KU44" s="37"/>
      <c r="KV44" s="37"/>
      <c r="KW44" s="37"/>
      <c r="KX44" s="37"/>
      <c r="KY44" s="37"/>
      <c r="KZ44" s="37"/>
      <c r="LA44" s="37"/>
      <c r="LB44" s="37"/>
      <c r="LC44" s="37"/>
      <c r="LD44" s="37"/>
      <c r="LE44" s="37"/>
      <c r="LF44" s="37"/>
      <c r="LG44" s="37"/>
      <c r="LH44" s="37"/>
      <c r="LI44" s="37"/>
      <c r="LJ44" s="37"/>
      <c r="LK44" s="37"/>
      <c r="LL44" s="37"/>
      <c r="LM44" s="37"/>
      <c r="LN44" s="37"/>
      <c r="LO44" s="37"/>
      <c r="LP44" s="37"/>
      <c r="LQ44" s="37"/>
      <c r="LR44" s="37"/>
      <c r="LS44" s="37"/>
      <c r="LT44" s="37"/>
      <c r="LU44" s="37"/>
      <c r="LV44" s="37"/>
      <c r="LW44" s="37"/>
      <c r="LX44" s="37"/>
      <c r="LY44" s="37"/>
      <c r="LZ44" s="37"/>
      <c r="MA44" s="37"/>
      <c r="MB44" s="37"/>
      <c r="MC44" s="37"/>
      <c r="MD44" s="37"/>
      <c r="ME44" s="37"/>
      <c r="MF44" s="37"/>
      <c r="MG44" s="37"/>
      <c r="MH44" s="37"/>
      <c r="MI44" s="37"/>
      <c r="MJ44" s="37"/>
      <c r="MK44" s="37"/>
      <c r="ML44" s="37"/>
      <c r="MM44" s="37"/>
      <c r="MN44" s="37"/>
      <c r="MO44" s="37"/>
      <c r="MP44" s="37"/>
      <c r="MQ44" s="37"/>
      <c r="MR44" s="37"/>
      <c r="MS44" s="37"/>
      <c r="MT44" s="37"/>
      <c r="MU44" s="37"/>
      <c r="MV44" s="37"/>
      <c r="MW44" s="37"/>
      <c r="MX44" s="37"/>
      <c r="MY44" s="37"/>
      <c r="MZ44" s="37"/>
      <c r="NA44" s="37"/>
      <c r="NB44" s="37"/>
      <c r="NC44" s="37"/>
      <c r="ND44" s="37"/>
      <c r="NE44" s="37"/>
      <c r="NF44" s="37"/>
      <c r="NG44" s="37"/>
      <c r="NH44" s="37"/>
      <c r="NI44" s="37"/>
      <c r="NJ44" s="37"/>
      <c r="NK44" s="37"/>
      <c r="NL44" s="37"/>
      <c r="NM44" s="37"/>
      <c r="NN44" s="37"/>
      <c r="NO44" s="37"/>
      <c r="NP44" s="37"/>
      <c r="NQ44" s="37"/>
      <c r="NR44" s="37"/>
      <c r="NS44" s="37"/>
      <c r="NT44" s="37"/>
      <c r="NU44" s="37"/>
      <c r="NV44" s="37"/>
      <c r="NW44" s="37"/>
      <c r="NX44" s="37"/>
      <c r="NY44" s="37"/>
      <c r="NZ44" s="37"/>
      <c r="OA44" s="37"/>
      <c r="OB44" s="37"/>
      <c r="OC44" s="37"/>
      <c r="OD44" s="37"/>
      <c r="OE44" s="37"/>
      <c r="OF44" s="37"/>
      <c r="OG44" s="37"/>
      <c r="OH44" s="37"/>
      <c r="OI44" s="37"/>
      <c r="OJ44" s="37"/>
      <c r="OK44" s="37"/>
      <c r="OL44" s="37"/>
      <c r="OM44" s="37"/>
      <c r="ON44" s="37"/>
      <c r="OO44" s="37"/>
      <c r="OP44" s="37"/>
      <c r="OQ44" s="37"/>
      <c r="OR44" s="37"/>
      <c r="OS44" s="37"/>
      <c r="OT44" s="37"/>
      <c r="OU44" s="37"/>
      <c r="OV44" s="37"/>
      <c r="OW44" s="37"/>
      <c r="OX44" s="37"/>
      <c r="OY44" s="37"/>
      <c r="OZ44" s="37"/>
      <c r="PA44" s="37"/>
      <c r="PB44" s="37"/>
      <c r="PC44" s="37"/>
      <c r="PD44" s="37"/>
      <c r="PE44" s="37"/>
      <c r="PF44" s="37"/>
      <c r="PG44" s="37"/>
      <c r="PH44" s="37"/>
      <c r="PI44" s="37"/>
      <c r="PJ44" s="37"/>
      <c r="PK44" s="37"/>
      <c r="PL44" s="37"/>
      <c r="PM44" s="37"/>
      <c r="PN44" s="37"/>
      <c r="PO44" s="37"/>
      <c r="PP44" s="37"/>
      <c r="PQ44" s="37"/>
      <c r="PR44" s="37"/>
      <c r="PS44" s="37"/>
      <c r="PT44" s="37"/>
      <c r="PU44" s="37"/>
      <c r="PV44" s="37"/>
      <c r="PW44" s="37"/>
      <c r="PX44" s="37"/>
      <c r="PY44" s="37"/>
      <c r="PZ44" s="37"/>
      <c r="QA44" s="37"/>
      <c r="QB44" s="37"/>
      <c r="QC44" s="37"/>
      <c r="QD44" s="37"/>
      <c r="QE44" s="37"/>
      <c r="QF44" s="37"/>
      <c r="QG44" s="37"/>
      <c r="QH44" s="37"/>
      <c r="QI44" s="37"/>
      <c r="QJ44" s="37"/>
      <c r="QK44" s="37"/>
      <c r="QL44" s="37"/>
      <c r="QM44" s="37"/>
      <c r="QN44" s="37"/>
      <c r="QO44" s="37"/>
      <c r="QP44" s="37"/>
      <c r="QQ44" s="37"/>
      <c r="QR44" s="37"/>
      <c r="QS44" s="37"/>
      <c r="QT44" s="37"/>
      <c r="QU44" s="37"/>
      <c r="QV44" s="37"/>
      <c r="QW44" s="37"/>
      <c r="QX44" s="37"/>
      <c r="QY44" s="37"/>
      <c r="QZ44" s="37"/>
      <c r="RA44" s="37"/>
      <c r="RB44" s="37"/>
      <c r="RC44" s="37"/>
      <c r="RD44" s="37"/>
      <c r="RE44" s="37"/>
      <c r="RF44" s="37"/>
      <c r="RG44" s="37"/>
      <c r="RH44" s="37"/>
      <c r="RI44" s="37"/>
      <c r="RJ44" s="37"/>
      <c r="RK44" s="37"/>
      <c r="RL44" s="37"/>
      <c r="RM44" s="37"/>
      <c r="RN44" s="37"/>
      <c r="RO44" s="37"/>
      <c r="RP44" s="37"/>
      <c r="RQ44" s="37"/>
      <c r="RR44" s="37"/>
      <c r="RS44" s="37"/>
      <c r="RT44" s="37"/>
      <c r="RU44" s="37"/>
      <c r="RV44" s="37"/>
      <c r="RW44" s="37"/>
      <c r="RX44" s="37"/>
      <c r="RY44" s="37"/>
      <c r="RZ44" s="37"/>
      <c r="SA44" s="37"/>
      <c r="SB44" s="37"/>
      <c r="SC44" s="37"/>
      <c r="SD44" s="37"/>
      <c r="SE44" s="37"/>
      <c r="SF44" s="37"/>
      <c r="SG44" s="37"/>
      <c r="SH44" s="37"/>
      <c r="SI44" s="37"/>
      <c r="SJ44" s="37"/>
      <c r="SK44" s="37"/>
      <c r="SL44" s="37"/>
      <c r="SM44" s="37"/>
      <c r="SN44" s="37"/>
      <c r="SO44" s="37"/>
      <c r="SP44" s="37"/>
      <c r="SQ44" s="37"/>
      <c r="SR44" s="37"/>
      <c r="SS44" s="37"/>
      <c r="ST44" s="37"/>
      <c r="SU44" s="37"/>
      <c r="SV44" s="37"/>
      <c r="SW44" s="37"/>
      <c r="SX44" s="37"/>
      <c r="SY44" s="37"/>
      <c r="SZ44" s="37"/>
      <c r="TA44" s="37"/>
      <c r="TB44" s="37"/>
      <c r="TC44" s="37"/>
      <c r="TD44" s="37"/>
      <c r="TE44" s="37"/>
      <c r="TF44" s="37"/>
      <c r="TG44" s="37"/>
      <c r="TH44" s="37"/>
      <c r="TI44" s="37"/>
      <c r="TJ44" s="37"/>
      <c r="TK44" s="37"/>
      <c r="TL44" s="37"/>
      <c r="TM44" s="37"/>
      <c r="TN44" s="37"/>
      <c r="TO44" s="37"/>
      <c r="TP44" s="37"/>
      <c r="TQ44" s="37"/>
      <c r="TR44" s="37"/>
      <c r="TS44" s="37"/>
      <c r="TT44" s="37"/>
      <c r="TU44" s="37"/>
      <c r="TV44" s="37"/>
      <c r="TW44" s="37"/>
      <c r="TX44" s="37"/>
      <c r="TY44" s="37"/>
      <c r="TZ44" s="37"/>
      <c r="UA44" s="37"/>
      <c r="UB44" s="37"/>
      <c r="UC44" s="37"/>
      <c r="UD44" s="37"/>
      <c r="UE44" s="37"/>
      <c r="UF44" s="37"/>
      <c r="UG44" s="37"/>
      <c r="UH44" s="37"/>
      <c r="UI44" s="37"/>
      <c r="UJ44" s="37"/>
      <c r="UK44" s="37"/>
      <c r="UL44" s="37"/>
      <c r="UM44" s="37"/>
      <c r="UN44" s="37"/>
      <c r="UO44" s="37"/>
      <c r="UP44" s="37"/>
      <c r="UQ44" s="37"/>
      <c r="UR44" s="37"/>
      <c r="US44" s="37"/>
      <c r="UT44" s="37"/>
      <c r="UU44" s="37"/>
      <c r="UV44" s="37"/>
      <c r="UW44" s="37"/>
      <c r="UX44" s="37"/>
      <c r="UY44" s="37"/>
      <c r="UZ44" s="37"/>
      <c r="VA44" s="37"/>
      <c r="VB44" s="37"/>
      <c r="VC44" s="37"/>
      <c r="VD44" s="37"/>
      <c r="VE44" s="37"/>
      <c r="VF44" s="37"/>
      <c r="VG44" s="37"/>
      <c r="VH44" s="37"/>
      <c r="VI44" s="37"/>
      <c r="VJ44" s="37"/>
      <c r="VK44" s="37"/>
      <c r="VL44" s="37"/>
      <c r="VM44" s="37"/>
      <c r="VN44" s="37"/>
      <c r="VO44" s="37"/>
      <c r="VP44" s="37"/>
      <c r="VQ44" s="37"/>
      <c r="VR44" s="37"/>
      <c r="VS44" s="37"/>
      <c r="VT44" s="37"/>
      <c r="VU44" s="37"/>
      <c r="VV44" s="37"/>
      <c r="VW44" s="37"/>
      <c r="VX44" s="37"/>
      <c r="VY44" s="37"/>
      <c r="VZ44" s="37"/>
      <c r="WA44" s="37"/>
      <c r="WB44" s="37"/>
      <c r="WC44" s="37"/>
      <c r="WD44" s="37"/>
      <c r="WE44" s="37"/>
      <c r="WF44" s="37"/>
      <c r="WG44" s="37"/>
      <c r="WH44" s="37"/>
      <c r="WI44" s="37"/>
      <c r="WJ44" s="37"/>
      <c r="WK44" s="37"/>
      <c r="WL44" s="37"/>
      <c r="WM44" s="37"/>
      <c r="WN44" s="37"/>
      <c r="WO44" s="37"/>
      <c r="WP44" s="37"/>
      <c r="WQ44" s="37"/>
      <c r="WR44" s="37"/>
      <c r="WS44" s="37"/>
      <c r="WT44" s="37"/>
      <c r="WU44" s="37"/>
      <c r="WV44" s="37"/>
      <c r="WW44" s="37"/>
      <c r="WX44" s="37"/>
      <c r="WY44" s="37"/>
      <c r="WZ44" s="37"/>
      <c r="XA44" s="37"/>
      <c r="XB44" s="37"/>
      <c r="XC44" s="37"/>
      <c r="XD44" s="37"/>
      <c r="XE44" s="37"/>
      <c r="XF44" s="37"/>
      <c r="XG44" s="37"/>
      <c r="XH44" s="37"/>
      <c r="XI44" s="37"/>
      <c r="XJ44" s="37"/>
      <c r="XK44" s="37"/>
      <c r="XL44" s="37"/>
      <c r="XM44" s="37"/>
      <c r="XN44" s="37"/>
      <c r="XO44" s="37"/>
      <c r="XP44" s="37"/>
      <c r="XQ44" s="37"/>
      <c r="XR44" s="37"/>
      <c r="XS44" s="37"/>
      <c r="XT44" s="37"/>
      <c r="XU44" s="37"/>
      <c r="XV44" s="37"/>
      <c r="XW44" s="37"/>
      <c r="XX44" s="37"/>
      <c r="XY44" s="37"/>
      <c r="XZ44" s="37"/>
      <c r="YA44" s="37"/>
      <c r="YB44" s="37"/>
      <c r="YC44" s="37"/>
      <c r="YD44" s="37"/>
      <c r="YE44" s="37"/>
      <c r="YF44" s="37"/>
      <c r="YG44" s="37"/>
      <c r="YH44" s="37"/>
      <c r="YI44" s="37"/>
      <c r="YJ44" s="37"/>
      <c r="YK44" s="37"/>
      <c r="YL44" s="37"/>
      <c r="YM44" s="37"/>
      <c r="YN44" s="37"/>
      <c r="YO44" s="37"/>
      <c r="YP44" s="37"/>
      <c r="YQ44" s="37"/>
      <c r="YR44" s="37"/>
      <c r="YS44" s="37"/>
      <c r="YT44" s="37"/>
      <c r="YU44" s="37"/>
      <c r="YV44" s="37"/>
      <c r="YW44" s="37"/>
      <c r="YX44" s="37"/>
      <c r="YY44" s="37"/>
      <c r="YZ44" s="37"/>
      <c r="ZA44" s="37"/>
      <c r="ZB44" s="37"/>
      <c r="ZC44" s="37"/>
      <c r="ZD44" s="37"/>
      <c r="ZE44" s="37"/>
      <c r="ZF44" s="37"/>
      <c r="ZG44" s="37"/>
      <c r="ZH44" s="37"/>
      <c r="ZI44" s="37"/>
      <c r="ZJ44" s="37"/>
      <c r="ZK44" s="37"/>
      <c r="ZL44" s="37"/>
      <c r="ZM44" s="37"/>
      <c r="ZN44" s="37"/>
      <c r="ZO44" s="37"/>
      <c r="ZP44" s="37"/>
      <c r="ZQ44" s="37"/>
      <c r="ZR44" s="37"/>
      <c r="ZS44" s="37"/>
      <c r="ZT44" s="37"/>
      <c r="ZU44" s="37"/>
      <c r="ZV44" s="37"/>
      <c r="ZW44" s="37"/>
      <c r="ZX44" s="37"/>
      <c r="ZY44" s="37"/>
      <c r="ZZ44" s="37"/>
      <c r="AAA44" s="37"/>
      <c r="AAB44" s="37"/>
      <c r="AAC44" s="37"/>
      <c r="AAD44" s="37"/>
      <c r="AAE44" s="37"/>
      <c r="AAF44" s="37"/>
      <c r="AAG44" s="37"/>
      <c r="AAH44" s="37"/>
      <c r="AAI44" s="37"/>
      <c r="AAJ44" s="37"/>
      <c r="AAK44" s="37"/>
      <c r="AAL44" s="37"/>
      <c r="AAM44" s="37"/>
      <c r="AAN44" s="37"/>
      <c r="AAO44" s="37"/>
      <c r="AAP44" s="37"/>
      <c r="AAQ44" s="37"/>
      <c r="AAR44" s="37"/>
      <c r="AAS44" s="37"/>
      <c r="AAT44" s="37"/>
      <c r="AAU44" s="37"/>
      <c r="AAV44" s="37"/>
      <c r="AAW44" s="37"/>
      <c r="AAX44" s="37"/>
      <c r="AAY44" s="37"/>
      <c r="AAZ44" s="37"/>
      <c r="ABA44" s="37"/>
      <c r="ABB44" s="37"/>
      <c r="ABC44" s="37"/>
      <c r="ABD44" s="37"/>
      <c r="ABE44" s="37"/>
      <c r="ABF44" s="37"/>
      <c r="ABG44" s="37"/>
      <c r="ABH44" s="37"/>
      <c r="ABI44" s="37"/>
      <c r="ABJ44" s="37"/>
      <c r="ABK44" s="37"/>
      <c r="ABL44" s="37"/>
      <c r="ABM44" s="37"/>
      <c r="ABN44" s="37"/>
      <c r="ABO44" s="37"/>
      <c r="ABP44" s="37"/>
      <c r="ABQ44" s="37"/>
      <c r="ABR44" s="37"/>
      <c r="ABS44" s="37"/>
      <c r="ABT44" s="37"/>
      <c r="ABU44" s="37"/>
      <c r="ABV44" s="37"/>
      <c r="ABW44" s="37"/>
      <c r="ABX44" s="37"/>
      <c r="ABY44" s="37"/>
      <c r="ABZ44" s="37"/>
      <c r="ACA44" s="37"/>
      <c r="ACB44" s="37"/>
      <c r="ACC44" s="37"/>
      <c r="ACD44" s="37"/>
      <c r="ACE44" s="37"/>
      <c r="ACF44" s="37"/>
      <c r="ACG44" s="37"/>
      <c r="ACH44" s="37"/>
      <c r="ACI44" s="37"/>
      <c r="ACJ44" s="37"/>
      <c r="ACK44" s="37"/>
      <c r="ACL44" s="37"/>
      <c r="ACM44" s="37"/>
      <c r="ACN44" s="37"/>
      <c r="ACO44" s="37"/>
      <c r="ACP44" s="37"/>
      <c r="ACQ44" s="37"/>
      <c r="ACR44" s="37"/>
      <c r="ACS44" s="37"/>
      <c r="ACT44" s="37"/>
      <c r="ACU44" s="37"/>
      <c r="ACV44" s="37"/>
      <c r="ACW44" s="37"/>
      <c r="ACX44" s="37"/>
      <c r="ACY44" s="37"/>
      <c r="ACZ44" s="37"/>
      <c r="ADA44" s="37"/>
      <c r="ADB44" s="37"/>
      <c r="ADC44" s="37"/>
      <c r="ADD44" s="37"/>
      <c r="ADE44" s="37"/>
      <c r="ADF44" s="37"/>
      <c r="ADG44" s="37"/>
      <c r="ADH44" s="37"/>
      <c r="ADI44" s="37"/>
      <c r="ADJ44" s="37"/>
      <c r="ADK44" s="37"/>
      <c r="ADL44" s="37"/>
      <c r="ADM44" s="37"/>
      <c r="ADN44" s="37"/>
      <c r="ADO44" s="37"/>
      <c r="ADP44" s="37"/>
      <c r="ADQ44" s="37"/>
      <c r="ADR44" s="37"/>
      <c r="ADS44" s="37"/>
      <c r="ADT44" s="37"/>
      <c r="ADU44" s="37"/>
      <c r="ADV44" s="37"/>
      <c r="ADW44" s="37"/>
      <c r="ADX44" s="37"/>
      <c r="ADY44" s="37"/>
      <c r="ADZ44" s="37"/>
      <c r="AEA44" s="37"/>
      <c r="AEB44" s="37"/>
      <c r="AEC44" s="37"/>
      <c r="AED44" s="37"/>
      <c r="AEE44" s="37"/>
      <c r="AEF44" s="37"/>
      <c r="AEG44" s="37"/>
      <c r="AEH44" s="37"/>
      <c r="AEI44" s="37"/>
      <c r="AEJ44" s="37"/>
      <c r="AEK44" s="37"/>
      <c r="AEL44" s="37"/>
      <c r="AEM44" s="37"/>
      <c r="AEN44" s="37"/>
      <c r="AEO44" s="37"/>
      <c r="AEP44" s="37"/>
      <c r="AEQ44" s="37"/>
      <c r="AER44" s="37"/>
      <c r="AES44" s="37"/>
      <c r="AET44" s="37"/>
      <c r="AEU44" s="37"/>
      <c r="AEV44" s="37"/>
      <c r="AEW44" s="37"/>
      <c r="AEX44" s="37"/>
      <c r="AEY44" s="37"/>
      <c r="AEZ44" s="37"/>
      <c r="AFA44" s="37"/>
      <c r="AFB44" s="37"/>
      <c r="AFC44" s="37"/>
      <c r="AFD44" s="37"/>
      <c r="AFE44" s="37"/>
      <c r="AFF44" s="37"/>
      <c r="AFG44" s="37"/>
      <c r="AFH44" s="37"/>
      <c r="AFI44" s="37"/>
      <c r="AFJ44" s="37"/>
      <c r="AFK44" s="37"/>
      <c r="AFL44" s="37"/>
      <c r="AFM44" s="37"/>
      <c r="AFN44" s="37"/>
      <c r="AFO44" s="37"/>
      <c r="AFP44" s="37"/>
      <c r="AFQ44" s="37"/>
      <c r="AFR44" s="37"/>
      <c r="AFS44" s="37"/>
      <c r="AFT44" s="37"/>
      <c r="AFU44" s="37"/>
      <c r="AFV44" s="37"/>
    </row>
    <row r="45" spans="1:854" ht="13.8" x14ac:dyDescent="0.3">
      <c r="A45" s="134" t="s">
        <v>287</v>
      </c>
      <c r="B45" s="135">
        <v>1142.72973</v>
      </c>
      <c r="C45" s="135">
        <v>1136.4324320000001</v>
      </c>
    </row>
    <row r="46" spans="1:854" ht="13.8" x14ac:dyDescent="0.3">
      <c r="A46" s="134" t="s">
        <v>288</v>
      </c>
      <c r="B46" s="135">
        <v>513.16216199999997</v>
      </c>
      <c r="C46" s="135">
        <v>572.48648600000001</v>
      </c>
    </row>
    <row r="47" spans="1:854" ht="13.8" x14ac:dyDescent="0.3">
      <c r="A47" s="134" t="s">
        <v>289</v>
      </c>
      <c r="B47" s="135">
        <v>95.945946000000006</v>
      </c>
      <c r="C47" s="135">
        <v>119.027027</v>
      </c>
    </row>
    <row r="48" spans="1:854" s="46" customFormat="1" ht="14.4" thickBot="1" x14ac:dyDescent="0.35">
      <c r="A48" s="138" t="s">
        <v>290</v>
      </c>
      <c r="B48" s="140">
        <v>1751.8378380000001</v>
      </c>
      <c r="C48" s="140">
        <v>1827.9459450000002</v>
      </c>
      <c r="D48" s="37"/>
      <c r="E48" s="37"/>
      <c r="F48" s="37"/>
      <c r="G48" s="37"/>
      <c r="H48" s="37"/>
      <c r="I48" s="37"/>
      <c r="J48" s="37"/>
      <c r="K48" s="37"/>
      <c r="L48" s="37"/>
      <c r="M48" s="37"/>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c r="AM48" s="37"/>
      <c r="AN48" s="37"/>
      <c r="AO48" s="37"/>
      <c r="AP48" s="37"/>
      <c r="AQ48" s="37"/>
      <c r="AR48" s="37"/>
      <c r="AS48" s="37"/>
      <c r="AT48" s="37"/>
      <c r="AU48" s="37"/>
      <c r="AV48" s="37"/>
      <c r="AW48" s="37"/>
      <c r="AX48" s="37"/>
      <c r="AY48" s="37"/>
      <c r="AZ48" s="37"/>
      <c r="BA48" s="37"/>
      <c r="BB48" s="37"/>
      <c r="BC48" s="37"/>
      <c r="BD48" s="37"/>
      <c r="BE48" s="37"/>
      <c r="BF48" s="37"/>
      <c r="BG48" s="37"/>
      <c r="BH48" s="37"/>
      <c r="BI48" s="37"/>
      <c r="BJ48" s="37"/>
      <c r="BK48" s="37"/>
      <c r="BL48" s="37"/>
      <c r="BM48" s="37"/>
      <c r="BN48" s="37"/>
      <c r="BO48" s="37"/>
      <c r="BP48" s="37"/>
      <c r="BQ48" s="37"/>
      <c r="BR48" s="37"/>
      <c r="BS48" s="37"/>
      <c r="BT48" s="37"/>
      <c r="BU48" s="37"/>
      <c r="BV48" s="37"/>
      <c r="BW48" s="37"/>
      <c r="BX48" s="37"/>
      <c r="BY48" s="37"/>
      <c r="BZ48" s="37"/>
      <c r="CA48" s="37"/>
      <c r="CB48" s="37"/>
      <c r="CC48" s="37"/>
      <c r="CD48" s="37"/>
      <c r="CE48" s="37"/>
      <c r="CF48" s="37"/>
      <c r="CG48" s="37"/>
      <c r="CH48" s="37"/>
      <c r="CI48" s="37"/>
      <c r="CJ48" s="37"/>
      <c r="CK48" s="37"/>
      <c r="CL48" s="37"/>
      <c r="CM48" s="37"/>
      <c r="CN48" s="37"/>
      <c r="CO48" s="37"/>
      <c r="CP48" s="37"/>
      <c r="CQ48" s="37"/>
      <c r="CR48" s="37"/>
      <c r="CS48" s="37"/>
      <c r="CT48" s="37"/>
      <c r="CU48" s="37"/>
      <c r="CV48" s="37"/>
      <c r="CW48" s="37"/>
      <c r="CX48" s="37"/>
      <c r="CY48" s="37"/>
      <c r="CZ48" s="37"/>
      <c r="DA48" s="37"/>
      <c r="DB48" s="37"/>
      <c r="DC48" s="37"/>
      <c r="DD48" s="37"/>
      <c r="DE48" s="37"/>
      <c r="DF48" s="37"/>
      <c r="DG48" s="37"/>
      <c r="DH48" s="37"/>
      <c r="DI48" s="37"/>
      <c r="DJ48" s="37"/>
      <c r="DK48" s="37"/>
      <c r="DL48" s="37"/>
      <c r="DM48" s="37"/>
      <c r="DN48" s="37"/>
      <c r="DO48" s="37"/>
      <c r="DP48" s="37"/>
      <c r="DQ48" s="37"/>
      <c r="DR48" s="37"/>
      <c r="DS48" s="37"/>
      <c r="DT48" s="37"/>
      <c r="DU48" s="37"/>
      <c r="DV48" s="37"/>
      <c r="DW48" s="37"/>
      <c r="DX48" s="37"/>
      <c r="DY48" s="37"/>
      <c r="DZ48" s="37"/>
      <c r="EA48" s="37"/>
      <c r="EB48" s="37"/>
      <c r="EC48" s="37"/>
      <c r="ED48" s="37"/>
      <c r="EE48" s="37"/>
      <c r="EF48" s="37"/>
      <c r="EG48" s="37"/>
      <c r="EH48" s="37"/>
      <c r="EI48" s="37"/>
      <c r="EJ48" s="37"/>
      <c r="EK48" s="37"/>
      <c r="EL48" s="37"/>
      <c r="EM48" s="37"/>
      <c r="EN48" s="37"/>
      <c r="EO48" s="37"/>
      <c r="EP48" s="37"/>
      <c r="EQ48" s="37"/>
      <c r="ER48" s="37"/>
      <c r="ES48" s="37"/>
      <c r="ET48" s="37"/>
      <c r="EU48" s="37"/>
      <c r="EV48" s="37"/>
      <c r="EW48" s="37"/>
      <c r="EX48" s="37"/>
      <c r="EY48" s="37"/>
      <c r="EZ48" s="37"/>
      <c r="FA48" s="37"/>
      <c r="FB48" s="37"/>
      <c r="FC48" s="37"/>
      <c r="FD48" s="37"/>
      <c r="FE48" s="37"/>
      <c r="FF48" s="37"/>
      <c r="FG48" s="37"/>
      <c r="FH48" s="37"/>
      <c r="FI48" s="37"/>
      <c r="FJ48" s="37"/>
      <c r="FK48" s="37"/>
      <c r="FL48" s="37"/>
      <c r="FM48" s="37"/>
      <c r="FN48" s="37"/>
      <c r="FO48" s="37"/>
      <c r="FP48" s="37"/>
      <c r="FQ48" s="37"/>
      <c r="FR48" s="37"/>
      <c r="FS48" s="37"/>
      <c r="FT48" s="37"/>
      <c r="FU48" s="37"/>
      <c r="FV48" s="37"/>
      <c r="FW48" s="37"/>
      <c r="FX48" s="37"/>
      <c r="FY48" s="37"/>
      <c r="FZ48" s="37"/>
      <c r="GA48" s="37"/>
      <c r="GB48" s="37"/>
      <c r="GC48" s="37"/>
      <c r="GD48" s="37"/>
      <c r="GE48" s="37"/>
      <c r="GF48" s="37"/>
      <c r="GG48" s="37"/>
      <c r="GH48" s="37"/>
      <c r="GI48" s="37"/>
      <c r="GJ48" s="37"/>
      <c r="GK48" s="37"/>
      <c r="GL48" s="37"/>
      <c r="GM48" s="37"/>
      <c r="GN48" s="37"/>
      <c r="GO48" s="37"/>
      <c r="GP48" s="37"/>
      <c r="GQ48" s="37"/>
      <c r="GR48" s="37"/>
      <c r="GS48" s="37"/>
      <c r="GT48" s="37"/>
      <c r="GU48" s="37"/>
      <c r="GV48" s="37"/>
      <c r="GW48" s="37"/>
      <c r="GX48" s="37"/>
      <c r="GY48" s="37"/>
      <c r="GZ48" s="37"/>
      <c r="HA48" s="37"/>
      <c r="HB48" s="37"/>
      <c r="HC48" s="37"/>
      <c r="HD48" s="37"/>
      <c r="HE48" s="37"/>
      <c r="HF48" s="37"/>
      <c r="HG48" s="37"/>
      <c r="HH48" s="37"/>
      <c r="HI48" s="37"/>
      <c r="HJ48" s="37"/>
      <c r="HK48" s="37"/>
      <c r="HL48" s="37"/>
      <c r="HM48" s="37"/>
      <c r="HN48" s="37"/>
      <c r="HO48" s="37"/>
      <c r="HP48" s="37"/>
      <c r="HQ48" s="37"/>
      <c r="HR48" s="37"/>
      <c r="HS48" s="37"/>
      <c r="HT48" s="37"/>
      <c r="HU48" s="37"/>
      <c r="HV48" s="37"/>
      <c r="HW48" s="37"/>
      <c r="HX48" s="37"/>
      <c r="HY48" s="37"/>
      <c r="HZ48" s="37"/>
      <c r="IA48" s="37"/>
      <c r="IB48" s="37"/>
      <c r="IC48" s="37"/>
      <c r="ID48" s="37"/>
      <c r="IE48" s="37"/>
      <c r="IF48" s="37"/>
      <c r="IG48" s="37"/>
      <c r="IH48" s="37"/>
      <c r="II48" s="37"/>
      <c r="IJ48" s="37"/>
      <c r="IK48" s="37"/>
      <c r="IL48" s="37"/>
      <c r="IM48" s="37"/>
      <c r="IN48" s="37"/>
      <c r="IO48" s="37"/>
      <c r="IP48" s="37"/>
      <c r="IQ48" s="37"/>
      <c r="IR48" s="37"/>
      <c r="IS48" s="37"/>
      <c r="IT48" s="37"/>
      <c r="IU48" s="37"/>
      <c r="IV48" s="37"/>
      <c r="IW48" s="37"/>
      <c r="IX48" s="37"/>
      <c r="IY48" s="37"/>
      <c r="IZ48" s="37"/>
      <c r="JA48" s="37"/>
      <c r="JB48" s="37"/>
      <c r="JC48" s="37"/>
      <c r="JD48" s="37"/>
      <c r="JE48" s="37"/>
      <c r="JF48" s="37"/>
      <c r="JG48" s="37"/>
      <c r="JH48" s="37"/>
      <c r="JI48" s="37"/>
      <c r="JJ48" s="37"/>
      <c r="JK48" s="37"/>
      <c r="JL48" s="37"/>
      <c r="JM48" s="37"/>
      <c r="JN48" s="37"/>
      <c r="JO48" s="37"/>
      <c r="JP48" s="37"/>
      <c r="JQ48" s="37"/>
      <c r="JR48" s="37"/>
      <c r="JS48" s="37"/>
      <c r="JT48" s="37"/>
      <c r="JU48" s="37"/>
      <c r="JV48" s="37"/>
      <c r="JW48" s="37"/>
      <c r="JX48" s="37"/>
      <c r="JY48" s="37"/>
      <c r="JZ48" s="37"/>
      <c r="KA48" s="37"/>
      <c r="KB48" s="37"/>
      <c r="KC48" s="37"/>
      <c r="KD48" s="37"/>
      <c r="KE48" s="37"/>
      <c r="KF48" s="37"/>
      <c r="KG48" s="37"/>
      <c r="KH48" s="37"/>
      <c r="KI48" s="37"/>
      <c r="KJ48" s="37"/>
      <c r="KK48" s="37"/>
      <c r="KL48" s="37"/>
      <c r="KM48" s="37"/>
      <c r="KN48" s="37"/>
      <c r="KO48" s="37"/>
      <c r="KP48" s="37"/>
      <c r="KQ48" s="37"/>
      <c r="KR48" s="37"/>
      <c r="KS48" s="37"/>
      <c r="KT48" s="37"/>
      <c r="KU48" s="37"/>
      <c r="KV48" s="37"/>
      <c r="KW48" s="37"/>
      <c r="KX48" s="37"/>
      <c r="KY48" s="37"/>
      <c r="KZ48" s="37"/>
      <c r="LA48" s="37"/>
      <c r="LB48" s="37"/>
      <c r="LC48" s="37"/>
      <c r="LD48" s="37"/>
      <c r="LE48" s="37"/>
      <c r="LF48" s="37"/>
      <c r="LG48" s="37"/>
      <c r="LH48" s="37"/>
      <c r="LI48" s="37"/>
      <c r="LJ48" s="37"/>
      <c r="LK48" s="37"/>
      <c r="LL48" s="37"/>
      <c r="LM48" s="37"/>
      <c r="LN48" s="37"/>
      <c r="LO48" s="37"/>
      <c r="LP48" s="37"/>
      <c r="LQ48" s="37"/>
      <c r="LR48" s="37"/>
      <c r="LS48" s="37"/>
      <c r="LT48" s="37"/>
      <c r="LU48" s="37"/>
      <c r="LV48" s="37"/>
      <c r="LW48" s="37"/>
      <c r="LX48" s="37"/>
      <c r="LY48" s="37"/>
      <c r="LZ48" s="37"/>
      <c r="MA48" s="37"/>
      <c r="MB48" s="37"/>
      <c r="MC48" s="37"/>
      <c r="MD48" s="37"/>
      <c r="ME48" s="37"/>
      <c r="MF48" s="37"/>
      <c r="MG48" s="37"/>
      <c r="MH48" s="37"/>
      <c r="MI48" s="37"/>
      <c r="MJ48" s="37"/>
      <c r="MK48" s="37"/>
      <c r="ML48" s="37"/>
      <c r="MM48" s="37"/>
      <c r="MN48" s="37"/>
      <c r="MO48" s="37"/>
      <c r="MP48" s="37"/>
      <c r="MQ48" s="37"/>
      <c r="MR48" s="37"/>
      <c r="MS48" s="37"/>
      <c r="MT48" s="37"/>
      <c r="MU48" s="37"/>
      <c r="MV48" s="37"/>
      <c r="MW48" s="37"/>
      <c r="MX48" s="37"/>
      <c r="MY48" s="37"/>
      <c r="MZ48" s="37"/>
      <c r="NA48" s="37"/>
      <c r="NB48" s="37"/>
      <c r="NC48" s="37"/>
      <c r="ND48" s="37"/>
      <c r="NE48" s="37"/>
      <c r="NF48" s="37"/>
      <c r="NG48" s="37"/>
      <c r="NH48" s="37"/>
      <c r="NI48" s="37"/>
      <c r="NJ48" s="37"/>
      <c r="NK48" s="37"/>
      <c r="NL48" s="37"/>
      <c r="NM48" s="37"/>
      <c r="NN48" s="37"/>
      <c r="NO48" s="37"/>
      <c r="NP48" s="37"/>
      <c r="NQ48" s="37"/>
      <c r="NR48" s="37"/>
      <c r="NS48" s="37"/>
      <c r="NT48" s="37"/>
      <c r="NU48" s="37"/>
      <c r="NV48" s="37"/>
      <c r="NW48" s="37"/>
      <c r="NX48" s="37"/>
      <c r="NY48" s="37"/>
      <c r="NZ48" s="37"/>
      <c r="OA48" s="37"/>
      <c r="OB48" s="37"/>
      <c r="OC48" s="37"/>
      <c r="OD48" s="37"/>
      <c r="OE48" s="37"/>
      <c r="OF48" s="37"/>
      <c r="OG48" s="37"/>
      <c r="OH48" s="37"/>
      <c r="OI48" s="37"/>
      <c r="OJ48" s="37"/>
      <c r="OK48" s="37"/>
      <c r="OL48" s="37"/>
      <c r="OM48" s="37"/>
      <c r="ON48" s="37"/>
      <c r="OO48" s="37"/>
      <c r="OP48" s="37"/>
      <c r="OQ48" s="37"/>
      <c r="OR48" s="37"/>
      <c r="OS48" s="37"/>
      <c r="OT48" s="37"/>
      <c r="OU48" s="37"/>
      <c r="OV48" s="37"/>
      <c r="OW48" s="37"/>
      <c r="OX48" s="37"/>
      <c r="OY48" s="37"/>
      <c r="OZ48" s="37"/>
      <c r="PA48" s="37"/>
      <c r="PB48" s="37"/>
      <c r="PC48" s="37"/>
      <c r="PD48" s="37"/>
      <c r="PE48" s="37"/>
      <c r="PF48" s="37"/>
      <c r="PG48" s="37"/>
      <c r="PH48" s="37"/>
      <c r="PI48" s="37"/>
      <c r="PJ48" s="37"/>
      <c r="PK48" s="37"/>
      <c r="PL48" s="37"/>
      <c r="PM48" s="37"/>
      <c r="PN48" s="37"/>
      <c r="PO48" s="37"/>
      <c r="PP48" s="37"/>
      <c r="PQ48" s="37"/>
      <c r="PR48" s="37"/>
      <c r="PS48" s="37"/>
      <c r="PT48" s="37"/>
      <c r="PU48" s="37"/>
      <c r="PV48" s="37"/>
      <c r="PW48" s="37"/>
      <c r="PX48" s="37"/>
      <c r="PY48" s="37"/>
      <c r="PZ48" s="37"/>
      <c r="QA48" s="37"/>
      <c r="QB48" s="37"/>
      <c r="QC48" s="37"/>
      <c r="QD48" s="37"/>
      <c r="QE48" s="37"/>
      <c r="QF48" s="37"/>
      <c r="QG48" s="37"/>
      <c r="QH48" s="37"/>
      <c r="QI48" s="37"/>
      <c r="QJ48" s="37"/>
      <c r="QK48" s="37"/>
      <c r="QL48" s="37"/>
      <c r="QM48" s="37"/>
      <c r="QN48" s="37"/>
      <c r="QO48" s="37"/>
      <c r="QP48" s="37"/>
      <c r="QQ48" s="37"/>
      <c r="QR48" s="37"/>
      <c r="QS48" s="37"/>
      <c r="QT48" s="37"/>
      <c r="QU48" s="37"/>
      <c r="QV48" s="37"/>
      <c r="QW48" s="37"/>
      <c r="QX48" s="37"/>
      <c r="QY48" s="37"/>
      <c r="QZ48" s="37"/>
      <c r="RA48" s="37"/>
      <c r="RB48" s="37"/>
      <c r="RC48" s="37"/>
      <c r="RD48" s="37"/>
      <c r="RE48" s="37"/>
      <c r="RF48" s="37"/>
      <c r="RG48" s="37"/>
      <c r="RH48" s="37"/>
      <c r="RI48" s="37"/>
      <c r="RJ48" s="37"/>
      <c r="RK48" s="37"/>
      <c r="RL48" s="37"/>
      <c r="RM48" s="37"/>
      <c r="RN48" s="37"/>
      <c r="RO48" s="37"/>
      <c r="RP48" s="37"/>
      <c r="RQ48" s="37"/>
      <c r="RR48" s="37"/>
      <c r="RS48" s="37"/>
      <c r="RT48" s="37"/>
      <c r="RU48" s="37"/>
      <c r="RV48" s="37"/>
      <c r="RW48" s="37"/>
      <c r="RX48" s="37"/>
      <c r="RY48" s="37"/>
      <c r="RZ48" s="37"/>
      <c r="SA48" s="37"/>
      <c r="SB48" s="37"/>
      <c r="SC48" s="37"/>
      <c r="SD48" s="37"/>
      <c r="SE48" s="37"/>
      <c r="SF48" s="37"/>
      <c r="SG48" s="37"/>
      <c r="SH48" s="37"/>
      <c r="SI48" s="37"/>
      <c r="SJ48" s="37"/>
      <c r="SK48" s="37"/>
      <c r="SL48" s="37"/>
      <c r="SM48" s="37"/>
      <c r="SN48" s="37"/>
      <c r="SO48" s="37"/>
      <c r="SP48" s="37"/>
      <c r="SQ48" s="37"/>
      <c r="SR48" s="37"/>
      <c r="SS48" s="37"/>
      <c r="ST48" s="37"/>
      <c r="SU48" s="37"/>
      <c r="SV48" s="37"/>
      <c r="SW48" s="37"/>
      <c r="SX48" s="37"/>
      <c r="SY48" s="37"/>
      <c r="SZ48" s="37"/>
      <c r="TA48" s="37"/>
      <c r="TB48" s="37"/>
      <c r="TC48" s="37"/>
      <c r="TD48" s="37"/>
      <c r="TE48" s="37"/>
      <c r="TF48" s="37"/>
      <c r="TG48" s="37"/>
      <c r="TH48" s="37"/>
      <c r="TI48" s="37"/>
      <c r="TJ48" s="37"/>
      <c r="TK48" s="37"/>
      <c r="TL48" s="37"/>
      <c r="TM48" s="37"/>
      <c r="TN48" s="37"/>
      <c r="TO48" s="37"/>
      <c r="TP48" s="37"/>
      <c r="TQ48" s="37"/>
      <c r="TR48" s="37"/>
      <c r="TS48" s="37"/>
      <c r="TT48" s="37"/>
      <c r="TU48" s="37"/>
      <c r="TV48" s="37"/>
      <c r="TW48" s="37"/>
      <c r="TX48" s="37"/>
      <c r="TY48" s="37"/>
      <c r="TZ48" s="37"/>
      <c r="UA48" s="37"/>
      <c r="UB48" s="37"/>
      <c r="UC48" s="37"/>
      <c r="UD48" s="37"/>
      <c r="UE48" s="37"/>
      <c r="UF48" s="37"/>
      <c r="UG48" s="37"/>
      <c r="UH48" s="37"/>
      <c r="UI48" s="37"/>
      <c r="UJ48" s="37"/>
      <c r="UK48" s="37"/>
      <c r="UL48" s="37"/>
      <c r="UM48" s="37"/>
      <c r="UN48" s="37"/>
      <c r="UO48" s="37"/>
      <c r="UP48" s="37"/>
      <c r="UQ48" s="37"/>
      <c r="UR48" s="37"/>
      <c r="US48" s="37"/>
      <c r="UT48" s="37"/>
      <c r="UU48" s="37"/>
      <c r="UV48" s="37"/>
      <c r="UW48" s="37"/>
      <c r="UX48" s="37"/>
      <c r="UY48" s="37"/>
      <c r="UZ48" s="37"/>
      <c r="VA48" s="37"/>
      <c r="VB48" s="37"/>
      <c r="VC48" s="37"/>
      <c r="VD48" s="37"/>
      <c r="VE48" s="37"/>
      <c r="VF48" s="37"/>
      <c r="VG48" s="37"/>
      <c r="VH48" s="37"/>
      <c r="VI48" s="37"/>
      <c r="VJ48" s="37"/>
      <c r="VK48" s="37"/>
      <c r="VL48" s="37"/>
      <c r="VM48" s="37"/>
      <c r="VN48" s="37"/>
      <c r="VO48" s="37"/>
      <c r="VP48" s="37"/>
      <c r="VQ48" s="37"/>
      <c r="VR48" s="37"/>
      <c r="VS48" s="37"/>
      <c r="VT48" s="37"/>
      <c r="VU48" s="37"/>
      <c r="VV48" s="37"/>
      <c r="VW48" s="37"/>
      <c r="VX48" s="37"/>
      <c r="VY48" s="37"/>
      <c r="VZ48" s="37"/>
      <c r="WA48" s="37"/>
      <c r="WB48" s="37"/>
      <c r="WC48" s="37"/>
      <c r="WD48" s="37"/>
      <c r="WE48" s="37"/>
      <c r="WF48" s="37"/>
      <c r="WG48" s="37"/>
      <c r="WH48" s="37"/>
      <c r="WI48" s="37"/>
      <c r="WJ48" s="37"/>
      <c r="WK48" s="37"/>
      <c r="WL48" s="37"/>
      <c r="WM48" s="37"/>
      <c r="WN48" s="37"/>
      <c r="WO48" s="37"/>
      <c r="WP48" s="37"/>
      <c r="WQ48" s="37"/>
      <c r="WR48" s="37"/>
      <c r="WS48" s="37"/>
      <c r="WT48" s="37"/>
      <c r="WU48" s="37"/>
      <c r="WV48" s="37"/>
      <c r="WW48" s="37"/>
      <c r="WX48" s="37"/>
      <c r="WY48" s="37"/>
      <c r="WZ48" s="37"/>
      <c r="XA48" s="37"/>
      <c r="XB48" s="37"/>
      <c r="XC48" s="37"/>
      <c r="XD48" s="37"/>
      <c r="XE48" s="37"/>
      <c r="XF48" s="37"/>
      <c r="XG48" s="37"/>
      <c r="XH48" s="37"/>
      <c r="XI48" s="37"/>
      <c r="XJ48" s="37"/>
      <c r="XK48" s="37"/>
      <c r="XL48" s="37"/>
      <c r="XM48" s="37"/>
      <c r="XN48" s="37"/>
      <c r="XO48" s="37"/>
      <c r="XP48" s="37"/>
      <c r="XQ48" s="37"/>
      <c r="XR48" s="37"/>
      <c r="XS48" s="37"/>
      <c r="XT48" s="37"/>
      <c r="XU48" s="37"/>
      <c r="XV48" s="37"/>
      <c r="XW48" s="37"/>
      <c r="XX48" s="37"/>
      <c r="XY48" s="37"/>
      <c r="XZ48" s="37"/>
      <c r="YA48" s="37"/>
      <c r="YB48" s="37"/>
      <c r="YC48" s="37"/>
      <c r="YD48" s="37"/>
      <c r="YE48" s="37"/>
      <c r="YF48" s="37"/>
      <c r="YG48" s="37"/>
      <c r="YH48" s="37"/>
      <c r="YI48" s="37"/>
      <c r="YJ48" s="37"/>
      <c r="YK48" s="37"/>
      <c r="YL48" s="37"/>
      <c r="YM48" s="37"/>
      <c r="YN48" s="37"/>
      <c r="YO48" s="37"/>
      <c r="YP48" s="37"/>
      <c r="YQ48" s="37"/>
      <c r="YR48" s="37"/>
      <c r="YS48" s="37"/>
      <c r="YT48" s="37"/>
      <c r="YU48" s="37"/>
      <c r="YV48" s="37"/>
      <c r="YW48" s="37"/>
      <c r="YX48" s="37"/>
      <c r="YY48" s="37"/>
      <c r="YZ48" s="37"/>
      <c r="ZA48" s="37"/>
      <c r="ZB48" s="37"/>
      <c r="ZC48" s="37"/>
      <c r="ZD48" s="37"/>
      <c r="ZE48" s="37"/>
      <c r="ZF48" s="37"/>
      <c r="ZG48" s="37"/>
      <c r="ZH48" s="37"/>
      <c r="ZI48" s="37"/>
      <c r="ZJ48" s="37"/>
      <c r="ZK48" s="37"/>
      <c r="ZL48" s="37"/>
      <c r="ZM48" s="37"/>
      <c r="ZN48" s="37"/>
      <c r="ZO48" s="37"/>
      <c r="ZP48" s="37"/>
      <c r="ZQ48" s="37"/>
      <c r="ZR48" s="37"/>
      <c r="ZS48" s="37"/>
      <c r="ZT48" s="37"/>
      <c r="ZU48" s="37"/>
      <c r="ZV48" s="37"/>
      <c r="ZW48" s="37"/>
      <c r="ZX48" s="37"/>
      <c r="ZY48" s="37"/>
      <c r="ZZ48" s="37"/>
      <c r="AAA48" s="37"/>
      <c r="AAB48" s="37"/>
      <c r="AAC48" s="37"/>
      <c r="AAD48" s="37"/>
      <c r="AAE48" s="37"/>
      <c r="AAF48" s="37"/>
      <c r="AAG48" s="37"/>
      <c r="AAH48" s="37"/>
      <c r="AAI48" s="37"/>
      <c r="AAJ48" s="37"/>
      <c r="AAK48" s="37"/>
      <c r="AAL48" s="37"/>
      <c r="AAM48" s="37"/>
      <c r="AAN48" s="37"/>
      <c r="AAO48" s="37"/>
      <c r="AAP48" s="37"/>
      <c r="AAQ48" s="37"/>
      <c r="AAR48" s="37"/>
      <c r="AAS48" s="37"/>
      <c r="AAT48" s="37"/>
      <c r="AAU48" s="37"/>
      <c r="AAV48" s="37"/>
      <c r="AAW48" s="37"/>
      <c r="AAX48" s="37"/>
      <c r="AAY48" s="37"/>
      <c r="AAZ48" s="37"/>
      <c r="ABA48" s="37"/>
      <c r="ABB48" s="37"/>
      <c r="ABC48" s="37"/>
      <c r="ABD48" s="37"/>
      <c r="ABE48" s="37"/>
      <c r="ABF48" s="37"/>
      <c r="ABG48" s="37"/>
      <c r="ABH48" s="37"/>
      <c r="ABI48" s="37"/>
      <c r="ABJ48" s="37"/>
      <c r="ABK48" s="37"/>
      <c r="ABL48" s="37"/>
      <c r="ABM48" s="37"/>
      <c r="ABN48" s="37"/>
      <c r="ABO48" s="37"/>
      <c r="ABP48" s="37"/>
      <c r="ABQ48" s="37"/>
      <c r="ABR48" s="37"/>
      <c r="ABS48" s="37"/>
      <c r="ABT48" s="37"/>
      <c r="ABU48" s="37"/>
      <c r="ABV48" s="37"/>
      <c r="ABW48" s="37"/>
      <c r="ABX48" s="37"/>
      <c r="ABY48" s="37"/>
      <c r="ABZ48" s="37"/>
      <c r="ACA48" s="37"/>
      <c r="ACB48" s="37"/>
      <c r="ACC48" s="37"/>
      <c r="ACD48" s="37"/>
      <c r="ACE48" s="37"/>
      <c r="ACF48" s="37"/>
      <c r="ACG48" s="37"/>
      <c r="ACH48" s="37"/>
      <c r="ACI48" s="37"/>
      <c r="ACJ48" s="37"/>
      <c r="ACK48" s="37"/>
      <c r="ACL48" s="37"/>
      <c r="ACM48" s="37"/>
      <c r="ACN48" s="37"/>
      <c r="ACO48" s="37"/>
      <c r="ACP48" s="37"/>
      <c r="ACQ48" s="37"/>
      <c r="ACR48" s="37"/>
      <c r="ACS48" s="37"/>
      <c r="ACT48" s="37"/>
      <c r="ACU48" s="37"/>
      <c r="ACV48" s="37"/>
      <c r="ACW48" s="37"/>
      <c r="ACX48" s="37"/>
      <c r="ACY48" s="37"/>
      <c r="ACZ48" s="37"/>
      <c r="ADA48" s="37"/>
      <c r="ADB48" s="37"/>
      <c r="ADC48" s="37"/>
      <c r="ADD48" s="37"/>
      <c r="ADE48" s="37"/>
      <c r="ADF48" s="37"/>
      <c r="ADG48" s="37"/>
      <c r="ADH48" s="37"/>
      <c r="ADI48" s="37"/>
      <c r="ADJ48" s="37"/>
      <c r="ADK48" s="37"/>
      <c r="ADL48" s="37"/>
      <c r="ADM48" s="37"/>
      <c r="ADN48" s="37"/>
      <c r="ADO48" s="37"/>
      <c r="ADP48" s="37"/>
      <c r="ADQ48" s="37"/>
      <c r="ADR48" s="37"/>
      <c r="ADS48" s="37"/>
      <c r="ADT48" s="37"/>
      <c r="ADU48" s="37"/>
      <c r="ADV48" s="37"/>
      <c r="ADW48" s="37"/>
      <c r="ADX48" s="37"/>
      <c r="ADY48" s="37"/>
      <c r="ADZ48" s="37"/>
      <c r="AEA48" s="37"/>
      <c r="AEB48" s="37"/>
      <c r="AEC48" s="37"/>
      <c r="AED48" s="37"/>
      <c r="AEE48" s="37"/>
      <c r="AEF48" s="37"/>
      <c r="AEG48" s="37"/>
      <c r="AEH48" s="37"/>
      <c r="AEI48" s="37"/>
      <c r="AEJ48" s="37"/>
      <c r="AEK48" s="37"/>
      <c r="AEL48" s="37"/>
      <c r="AEM48" s="37"/>
      <c r="AEN48" s="37"/>
      <c r="AEO48" s="37"/>
      <c r="AEP48" s="37"/>
      <c r="AEQ48" s="37"/>
      <c r="AER48" s="37"/>
      <c r="AES48" s="37"/>
      <c r="AET48" s="37"/>
      <c r="AEU48" s="37"/>
      <c r="AEV48" s="37"/>
      <c r="AEW48" s="37"/>
      <c r="AEX48" s="37"/>
      <c r="AEY48" s="37"/>
      <c r="AEZ48" s="37"/>
      <c r="AFA48" s="37"/>
      <c r="AFB48" s="37"/>
      <c r="AFC48" s="37"/>
      <c r="AFD48" s="37"/>
      <c r="AFE48" s="37"/>
      <c r="AFF48" s="37"/>
      <c r="AFG48" s="37"/>
      <c r="AFH48" s="37"/>
      <c r="AFI48" s="37"/>
      <c r="AFJ48" s="37"/>
      <c r="AFK48" s="37"/>
      <c r="AFL48" s="37"/>
      <c r="AFM48" s="37"/>
      <c r="AFN48" s="37"/>
      <c r="AFO48" s="37"/>
      <c r="AFP48" s="37"/>
      <c r="AFQ48" s="37"/>
      <c r="AFR48" s="37"/>
      <c r="AFS48" s="37"/>
      <c r="AFT48" s="37"/>
      <c r="AFU48" s="37"/>
      <c r="AFV48" s="37"/>
    </row>
    <row r="49" spans="1:854" s="45" customFormat="1" ht="14.4" thickBot="1" x14ac:dyDescent="0.35">
      <c r="A49" s="138" t="s">
        <v>291</v>
      </c>
      <c r="B49" s="140">
        <v>42987.648647999988</v>
      </c>
      <c r="C49" s="140">
        <v>44030.756755999995</v>
      </c>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c r="AQ49" s="42"/>
      <c r="AR49" s="42"/>
      <c r="AS49" s="42"/>
      <c r="AT49" s="42"/>
      <c r="AU49" s="42"/>
      <c r="AV49" s="42"/>
      <c r="AW49" s="42"/>
      <c r="AX49" s="42"/>
      <c r="AY49" s="42"/>
      <c r="AZ49" s="42"/>
      <c r="BA49" s="42"/>
      <c r="BB49" s="42"/>
      <c r="BC49" s="42"/>
      <c r="BD49" s="42"/>
      <c r="BE49" s="42"/>
      <c r="BF49" s="42"/>
      <c r="BG49" s="42"/>
      <c r="BH49" s="42"/>
      <c r="BI49" s="42"/>
      <c r="BJ49" s="42"/>
      <c r="BK49" s="42"/>
      <c r="BL49" s="42"/>
      <c r="BM49" s="42"/>
      <c r="BN49" s="42"/>
      <c r="BO49" s="42"/>
      <c r="BP49" s="42"/>
      <c r="BQ49" s="42"/>
      <c r="BR49" s="42"/>
      <c r="BS49" s="42"/>
      <c r="BT49" s="42"/>
      <c r="BU49" s="42"/>
      <c r="BV49" s="42"/>
      <c r="BW49" s="42"/>
      <c r="BX49" s="42"/>
      <c r="BY49" s="42"/>
      <c r="BZ49" s="42"/>
      <c r="CA49" s="42"/>
      <c r="CB49" s="42"/>
      <c r="CC49" s="42"/>
      <c r="CD49" s="42"/>
      <c r="CE49" s="42"/>
      <c r="CF49" s="42"/>
      <c r="CG49" s="42"/>
      <c r="CH49" s="42"/>
      <c r="CI49" s="42"/>
      <c r="CJ49" s="42"/>
      <c r="CK49" s="42"/>
      <c r="CL49" s="42"/>
      <c r="CM49" s="42"/>
      <c r="CN49" s="42"/>
      <c r="CO49" s="42"/>
      <c r="CP49" s="42"/>
      <c r="CQ49" s="42"/>
      <c r="CR49" s="42"/>
      <c r="CS49" s="42"/>
      <c r="CT49" s="42"/>
      <c r="CU49" s="42"/>
      <c r="CV49" s="42"/>
      <c r="CW49" s="42"/>
      <c r="CX49" s="42"/>
      <c r="CY49" s="42"/>
      <c r="CZ49" s="42"/>
      <c r="DA49" s="42"/>
      <c r="DB49" s="42"/>
      <c r="DC49" s="42"/>
      <c r="DD49" s="42"/>
      <c r="DE49" s="42"/>
      <c r="DF49" s="42"/>
      <c r="DG49" s="42"/>
      <c r="DH49" s="42"/>
      <c r="DI49" s="42"/>
      <c r="DJ49" s="42"/>
      <c r="DK49" s="42"/>
      <c r="DL49" s="42"/>
      <c r="DM49" s="42"/>
      <c r="DN49" s="42"/>
      <c r="DO49" s="42"/>
      <c r="DP49" s="42"/>
      <c r="DQ49" s="42"/>
      <c r="DR49" s="42"/>
      <c r="DS49" s="42"/>
      <c r="DT49" s="42"/>
      <c r="DU49" s="42"/>
      <c r="DV49" s="42"/>
      <c r="DW49" s="42"/>
      <c r="DX49" s="42"/>
      <c r="DY49" s="42"/>
      <c r="DZ49" s="42"/>
      <c r="EA49" s="42"/>
      <c r="EB49" s="42"/>
      <c r="EC49" s="42"/>
      <c r="ED49" s="42"/>
      <c r="EE49" s="42"/>
      <c r="EF49" s="42"/>
      <c r="EG49" s="42"/>
      <c r="EH49" s="42"/>
      <c r="EI49" s="42"/>
      <c r="EJ49" s="42"/>
      <c r="EK49" s="42"/>
      <c r="EL49" s="42"/>
      <c r="EM49" s="42"/>
      <c r="EN49" s="42"/>
      <c r="EO49" s="42"/>
      <c r="EP49" s="42"/>
      <c r="EQ49" s="42"/>
      <c r="ER49" s="42"/>
      <c r="ES49" s="42"/>
      <c r="ET49" s="42"/>
      <c r="EU49" s="42"/>
      <c r="EV49" s="42"/>
      <c r="EW49" s="42"/>
      <c r="EX49" s="42"/>
      <c r="EY49" s="42"/>
      <c r="EZ49" s="42"/>
      <c r="FA49" s="42"/>
      <c r="FB49" s="42"/>
      <c r="FC49" s="42"/>
      <c r="FD49" s="42"/>
      <c r="FE49" s="42"/>
      <c r="FF49" s="42"/>
      <c r="FG49" s="42"/>
      <c r="FH49" s="42"/>
      <c r="FI49" s="42"/>
      <c r="FJ49" s="42"/>
      <c r="FK49" s="42"/>
      <c r="FL49" s="42"/>
      <c r="FM49" s="42"/>
      <c r="FN49" s="42"/>
      <c r="FO49" s="42"/>
      <c r="FP49" s="42"/>
      <c r="FQ49" s="42"/>
      <c r="FR49" s="42"/>
      <c r="FS49" s="42"/>
      <c r="FT49" s="42"/>
      <c r="FU49" s="42"/>
      <c r="FV49" s="42"/>
      <c r="FW49" s="42"/>
      <c r="FX49" s="42"/>
      <c r="FY49" s="42"/>
      <c r="FZ49" s="42"/>
      <c r="GA49" s="42"/>
      <c r="GB49" s="42"/>
      <c r="GC49" s="42"/>
      <c r="GD49" s="42"/>
      <c r="GE49" s="42"/>
      <c r="GF49" s="42"/>
      <c r="GG49" s="42"/>
      <c r="GH49" s="42"/>
      <c r="GI49" s="42"/>
      <c r="GJ49" s="42"/>
      <c r="GK49" s="42"/>
      <c r="GL49" s="42"/>
      <c r="GM49" s="42"/>
      <c r="GN49" s="42"/>
      <c r="GO49" s="42"/>
      <c r="GP49" s="42"/>
      <c r="GQ49" s="42"/>
      <c r="GR49" s="42"/>
      <c r="GS49" s="42"/>
      <c r="GT49" s="42"/>
      <c r="GU49" s="42"/>
      <c r="GV49" s="42"/>
      <c r="GW49" s="42"/>
      <c r="GX49" s="42"/>
      <c r="GY49" s="42"/>
      <c r="GZ49" s="42"/>
      <c r="HA49" s="42"/>
      <c r="HB49" s="42"/>
      <c r="HC49" s="42"/>
      <c r="HD49" s="42"/>
      <c r="HE49" s="42"/>
      <c r="HF49" s="42"/>
      <c r="HG49" s="42"/>
      <c r="HH49" s="42"/>
      <c r="HI49" s="42"/>
      <c r="HJ49" s="42"/>
      <c r="HK49" s="42"/>
      <c r="HL49" s="42"/>
      <c r="HM49" s="42"/>
      <c r="HN49" s="42"/>
      <c r="HO49" s="42"/>
      <c r="HP49" s="42"/>
      <c r="HQ49" s="42"/>
      <c r="HR49" s="42"/>
      <c r="HS49" s="42"/>
      <c r="HT49" s="42"/>
      <c r="HU49" s="42"/>
      <c r="HV49" s="42"/>
      <c r="HW49" s="42"/>
      <c r="HX49" s="42"/>
      <c r="HY49" s="42"/>
      <c r="HZ49" s="42"/>
      <c r="IA49" s="42"/>
      <c r="IB49" s="42"/>
      <c r="IC49" s="42"/>
      <c r="ID49" s="42"/>
      <c r="IE49" s="42"/>
      <c r="IF49" s="42"/>
      <c r="IG49" s="42"/>
      <c r="IH49" s="42"/>
      <c r="II49" s="42"/>
      <c r="IJ49" s="42"/>
      <c r="IK49" s="42"/>
      <c r="IL49" s="42"/>
      <c r="IM49" s="42"/>
      <c r="IN49" s="42"/>
      <c r="IO49" s="42"/>
      <c r="IP49" s="42"/>
      <c r="IQ49" s="42"/>
      <c r="IR49" s="42"/>
      <c r="IS49" s="42"/>
      <c r="IT49" s="42"/>
      <c r="IU49" s="42"/>
      <c r="IV49" s="42"/>
      <c r="IW49" s="42"/>
      <c r="IX49" s="42"/>
      <c r="IY49" s="42"/>
      <c r="IZ49" s="42"/>
      <c r="JA49" s="42"/>
      <c r="JB49" s="42"/>
      <c r="JC49" s="42"/>
      <c r="JD49" s="42"/>
      <c r="JE49" s="42"/>
      <c r="JF49" s="42"/>
      <c r="JG49" s="42"/>
      <c r="JH49" s="42"/>
      <c r="JI49" s="42"/>
      <c r="JJ49" s="42"/>
      <c r="JK49" s="42"/>
      <c r="JL49" s="42"/>
      <c r="JM49" s="42"/>
      <c r="JN49" s="42"/>
      <c r="JO49" s="42"/>
      <c r="JP49" s="42"/>
      <c r="JQ49" s="42"/>
      <c r="JR49" s="42"/>
      <c r="JS49" s="42"/>
      <c r="JT49" s="42"/>
      <c r="JU49" s="42"/>
      <c r="JV49" s="42"/>
      <c r="JW49" s="42"/>
      <c r="JX49" s="42"/>
      <c r="JY49" s="42"/>
      <c r="JZ49" s="42"/>
      <c r="KA49" s="42"/>
      <c r="KB49" s="42"/>
      <c r="KC49" s="42"/>
      <c r="KD49" s="42"/>
      <c r="KE49" s="42"/>
      <c r="KF49" s="42"/>
      <c r="KG49" s="42"/>
      <c r="KH49" s="42"/>
      <c r="KI49" s="42"/>
      <c r="KJ49" s="42"/>
      <c r="KK49" s="42"/>
      <c r="KL49" s="42"/>
      <c r="KM49" s="42"/>
      <c r="KN49" s="42"/>
      <c r="KO49" s="42"/>
      <c r="KP49" s="42"/>
      <c r="KQ49" s="42"/>
      <c r="KR49" s="42"/>
      <c r="KS49" s="42"/>
      <c r="KT49" s="42"/>
      <c r="KU49" s="42"/>
      <c r="KV49" s="42"/>
      <c r="KW49" s="42"/>
      <c r="KX49" s="42"/>
      <c r="KY49" s="42"/>
      <c r="KZ49" s="42"/>
      <c r="LA49" s="42"/>
      <c r="LB49" s="42"/>
      <c r="LC49" s="42"/>
      <c r="LD49" s="42"/>
      <c r="LE49" s="42"/>
      <c r="LF49" s="42"/>
      <c r="LG49" s="42"/>
      <c r="LH49" s="42"/>
      <c r="LI49" s="42"/>
      <c r="LJ49" s="42"/>
      <c r="LK49" s="42"/>
      <c r="LL49" s="42"/>
      <c r="LM49" s="42"/>
      <c r="LN49" s="42"/>
      <c r="LO49" s="42"/>
      <c r="LP49" s="42"/>
      <c r="LQ49" s="42"/>
      <c r="LR49" s="42"/>
      <c r="LS49" s="42"/>
      <c r="LT49" s="42"/>
      <c r="LU49" s="42"/>
      <c r="LV49" s="42"/>
      <c r="LW49" s="42"/>
      <c r="LX49" s="42"/>
      <c r="LY49" s="42"/>
      <c r="LZ49" s="42"/>
      <c r="MA49" s="42"/>
      <c r="MB49" s="42"/>
      <c r="MC49" s="42"/>
      <c r="MD49" s="42"/>
      <c r="ME49" s="42"/>
      <c r="MF49" s="42"/>
      <c r="MG49" s="42"/>
      <c r="MH49" s="42"/>
      <c r="MI49" s="42"/>
      <c r="MJ49" s="42"/>
      <c r="MK49" s="42"/>
      <c r="ML49" s="42"/>
      <c r="MM49" s="42"/>
      <c r="MN49" s="42"/>
      <c r="MO49" s="42"/>
      <c r="MP49" s="42"/>
      <c r="MQ49" s="42"/>
      <c r="MR49" s="42"/>
      <c r="MS49" s="42"/>
      <c r="MT49" s="42"/>
      <c r="MU49" s="42"/>
      <c r="MV49" s="42"/>
      <c r="MW49" s="42"/>
      <c r="MX49" s="42"/>
      <c r="MY49" s="42"/>
      <c r="MZ49" s="42"/>
      <c r="NA49" s="42"/>
      <c r="NB49" s="42"/>
      <c r="NC49" s="42"/>
      <c r="ND49" s="42"/>
      <c r="NE49" s="42"/>
      <c r="NF49" s="42"/>
      <c r="NG49" s="42"/>
      <c r="NH49" s="42"/>
      <c r="NI49" s="42"/>
      <c r="NJ49" s="42"/>
      <c r="NK49" s="42"/>
      <c r="NL49" s="42"/>
      <c r="NM49" s="42"/>
      <c r="NN49" s="42"/>
      <c r="NO49" s="42"/>
      <c r="NP49" s="42"/>
      <c r="NQ49" s="42"/>
      <c r="NR49" s="42"/>
      <c r="NS49" s="42"/>
      <c r="NT49" s="42"/>
      <c r="NU49" s="42"/>
      <c r="NV49" s="42"/>
      <c r="NW49" s="42"/>
      <c r="NX49" s="42"/>
      <c r="NY49" s="42"/>
      <c r="NZ49" s="42"/>
      <c r="OA49" s="42"/>
      <c r="OB49" s="42"/>
      <c r="OC49" s="42"/>
      <c r="OD49" s="42"/>
      <c r="OE49" s="42"/>
      <c r="OF49" s="42"/>
      <c r="OG49" s="42"/>
      <c r="OH49" s="42"/>
      <c r="OI49" s="42"/>
      <c r="OJ49" s="42"/>
      <c r="OK49" s="42"/>
      <c r="OL49" s="42"/>
      <c r="OM49" s="42"/>
      <c r="ON49" s="42"/>
      <c r="OO49" s="42"/>
      <c r="OP49" s="42"/>
      <c r="OQ49" s="42"/>
      <c r="OR49" s="42"/>
      <c r="OS49" s="42"/>
      <c r="OT49" s="42"/>
      <c r="OU49" s="42"/>
      <c r="OV49" s="42"/>
      <c r="OW49" s="42"/>
      <c r="OX49" s="42"/>
      <c r="OY49" s="42"/>
      <c r="OZ49" s="42"/>
      <c r="PA49" s="42"/>
      <c r="PB49" s="42"/>
      <c r="PC49" s="42"/>
      <c r="PD49" s="42"/>
      <c r="PE49" s="42"/>
      <c r="PF49" s="42"/>
      <c r="PG49" s="42"/>
      <c r="PH49" s="42"/>
      <c r="PI49" s="42"/>
      <c r="PJ49" s="42"/>
      <c r="PK49" s="42"/>
      <c r="PL49" s="42"/>
      <c r="PM49" s="42"/>
      <c r="PN49" s="42"/>
      <c r="PO49" s="42"/>
      <c r="PP49" s="42"/>
      <c r="PQ49" s="42"/>
      <c r="PR49" s="42"/>
      <c r="PS49" s="42"/>
      <c r="PT49" s="42"/>
      <c r="PU49" s="42"/>
      <c r="PV49" s="42"/>
      <c r="PW49" s="42"/>
      <c r="PX49" s="42"/>
      <c r="PY49" s="42"/>
      <c r="PZ49" s="42"/>
      <c r="QA49" s="42"/>
      <c r="QB49" s="42"/>
      <c r="QC49" s="42"/>
      <c r="QD49" s="42"/>
      <c r="QE49" s="42"/>
      <c r="QF49" s="42"/>
      <c r="QG49" s="42"/>
      <c r="QH49" s="42"/>
      <c r="QI49" s="42"/>
      <c r="QJ49" s="42"/>
      <c r="QK49" s="42"/>
      <c r="QL49" s="42"/>
      <c r="QM49" s="42"/>
      <c r="QN49" s="42"/>
      <c r="QO49" s="42"/>
      <c r="QP49" s="42"/>
      <c r="QQ49" s="42"/>
      <c r="QR49" s="42"/>
      <c r="QS49" s="42"/>
      <c r="QT49" s="42"/>
      <c r="QU49" s="42"/>
      <c r="QV49" s="42"/>
      <c r="QW49" s="42"/>
      <c r="QX49" s="42"/>
      <c r="QY49" s="42"/>
      <c r="QZ49" s="42"/>
      <c r="RA49" s="42"/>
      <c r="RB49" s="42"/>
      <c r="RC49" s="42"/>
      <c r="RD49" s="42"/>
      <c r="RE49" s="42"/>
      <c r="RF49" s="42"/>
      <c r="RG49" s="42"/>
      <c r="RH49" s="42"/>
      <c r="RI49" s="42"/>
      <c r="RJ49" s="42"/>
      <c r="RK49" s="42"/>
      <c r="RL49" s="42"/>
      <c r="RM49" s="42"/>
      <c r="RN49" s="42"/>
      <c r="RO49" s="42"/>
      <c r="RP49" s="42"/>
      <c r="RQ49" s="42"/>
      <c r="RR49" s="42"/>
      <c r="RS49" s="42"/>
      <c r="RT49" s="42"/>
      <c r="RU49" s="42"/>
      <c r="RV49" s="42"/>
      <c r="RW49" s="42"/>
      <c r="RX49" s="42"/>
      <c r="RY49" s="42"/>
      <c r="RZ49" s="42"/>
      <c r="SA49" s="42"/>
      <c r="SB49" s="42"/>
      <c r="SC49" s="42"/>
      <c r="SD49" s="42"/>
      <c r="SE49" s="42"/>
      <c r="SF49" s="42"/>
      <c r="SG49" s="42"/>
      <c r="SH49" s="42"/>
      <c r="SI49" s="42"/>
      <c r="SJ49" s="42"/>
      <c r="SK49" s="42"/>
      <c r="SL49" s="42"/>
      <c r="SM49" s="42"/>
      <c r="SN49" s="42"/>
      <c r="SO49" s="42"/>
      <c r="SP49" s="42"/>
      <c r="SQ49" s="42"/>
      <c r="SR49" s="42"/>
      <c r="SS49" s="42"/>
      <c r="ST49" s="42"/>
      <c r="SU49" s="42"/>
      <c r="SV49" s="42"/>
      <c r="SW49" s="42"/>
      <c r="SX49" s="42"/>
      <c r="SY49" s="42"/>
      <c r="SZ49" s="42"/>
      <c r="TA49" s="42"/>
      <c r="TB49" s="42"/>
      <c r="TC49" s="42"/>
      <c r="TD49" s="42"/>
      <c r="TE49" s="42"/>
      <c r="TF49" s="42"/>
      <c r="TG49" s="42"/>
      <c r="TH49" s="42"/>
      <c r="TI49" s="42"/>
      <c r="TJ49" s="42"/>
      <c r="TK49" s="42"/>
      <c r="TL49" s="42"/>
      <c r="TM49" s="42"/>
      <c r="TN49" s="42"/>
      <c r="TO49" s="42"/>
      <c r="TP49" s="42"/>
      <c r="TQ49" s="42"/>
      <c r="TR49" s="42"/>
      <c r="TS49" s="42"/>
      <c r="TT49" s="42"/>
      <c r="TU49" s="42"/>
      <c r="TV49" s="42"/>
      <c r="TW49" s="42"/>
      <c r="TX49" s="42"/>
      <c r="TY49" s="42"/>
      <c r="TZ49" s="42"/>
      <c r="UA49" s="42"/>
      <c r="UB49" s="42"/>
      <c r="UC49" s="42"/>
      <c r="UD49" s="42"/>
      <c r="UE49" s="42"/>
      <c r="UF49" s="42"/>
      <c r="UG49" s="42"/>
      <c r="UH49" s="42"/>
      <c r="UI49" s="42"/>
      <c r="UJ49" s="42"/>
      <c r="UK49" s="42"/>
      <c r="UL49" s="42"/>
      <c r="UM49" s="42"/>
      <c r="UN49" s="42"/>
      <c r="UO49" s="42"/>
      <c r="UP49" s="42"/>
      <c r="UQ49" s="42"/>
      <c r="UR49" s="42"/>
      <c r="US49" s="42"/>
      <c r="UT49" s="42"/>
      <c r="UU49" s="42"/>
      <c r="UV49" s="42"/>
      <c r="UW49" s="42"/>
      <c r="UX49" s="42"/>
      <c r="UY49" s="42"/>
      <c r="UZ49" s="42"/>
      <c r="VA49" s="42"/>
      <c r="VB49" s="42"/>
      <c r="VC49" s="42"/>
      <c r="VD49" s="42"/>
      <c r="VE49" s="42"/>
      <c r="VF49" s="42"/>
      <c r="VG49" s="42"/>
      <c r="VH49" s="42"/>
      <c r="VI49" s="42"/>
      <c r="VJ49" s="42"/>
      <c r="VK49" s="42"/>
      <c r="VL49" s="42"/>
      <c r="VM49" s="42"/>
      <c r="VN49" s="42"/>
      <c r="VO49" s="42"/>
      <c r="VP49" s="42"/>
      <c r="VQ49" s="42"/>
      <c r="VR49" s="42"/>
      <c r="VS49" s="42"/>
      <c r="VT49" s="42"/>
      <c r="VU49" s="42"/>
      <c r="VV49" s="42"/>
      <c r="VW49" s="42"/>
      <c r="VX49" s="42"/>
      <c r="VY49" s="42"/>
      <c r="VZ49" s="42"/>
      <c r="WA49" s="42"/>
      <c r="WB49" s="42"/>
      <c r="WC49" s="42"/>
      <c r="WD49" s="42"/>
      <c r="WE49" s="42"/>
      <c r="WF49" s="42"/>
      <c r="WG49" s="42"/>
      <c r="WH49" s="42"/>
      <c r="WI49" s="42"/>
      <c r="WJ49" s="42"/>
      <c r="WK49" s="42"/>
      <c r="WL49" s="42"/>
      <c r="WM49" s="42"/>
      <c r="WN49" s="42"/>
      <c r="WO49" s="42"/>
      <c r="WP49" s="42"/>
      <c r="WQ49" s="42"/>
      <c r="WR49" s="42"/>
      <c r="WS49" s="42"/>
      <c r="WT49" s="42"/>
      <c r="WU49" s="42"/>
      <c r="WV49" s="42"/>
      <c r="WW49" s="42"/>
      <c r="WX49" s="42"/>
      <c r="WY49" s="42"/>
      <c r="WZ49" s="42"/>
      <c r="XA49" s="42"/>
      <c r="XB49" s="42"/>
      <c r="XC49" s="42"/>
      <c r="XD49" s="42"/>
      <c r="XE49" s="42"/>
      <c r="XF49" s="42"/>
      <c r="XG49" s="42"/>
      <c r="XH49" s="42"/>
      <c r="XI49" s="42"/>
      <c r="XJ49" s="42"/>
      <c r="XK49" s="42"/>
      <c r="XL49" s="42"/>
      <c r="XM49" s="42"/>
      <c r="XN49" s="42"/>
      <c r="XO49" s="42"/>
      <c r="XP49" s="42"/>
      <c r="XQ49" s="42"/>
      <c r="XR49" s="42"/>
      <c r="XS49" s="42"/>
      <c r="XT49" s="42"/>
      <c r="XU49" s="42"/>
      <c r="XV49" s="42"/>
      <c r="XW49" s="42"/>
      <c r="XX49" s="42"/>
      <c r="XY49" s="42"/>
      <c r="XZ49" s="42"/>
      <c r="YA49" s="42"/>
      <c r="YB49" s="42"/>
      <c r="YC49" s="42"/>
      <c r="YD49" s="42"/>
      <c r="YE49" s="42"/>
      <c r="YF49" s="42"/>
      <c r="YG49" s="42"/>
      <c r="YH49" s="42"/>
      <c r="YI49" s="42"/>
      <c r="YJ49" s="42"/>
      <c r="YK49" s="42"/>
      <c r="YL49" s="42"/>
      <c r="YM49" s="42"/>
      <c r="YN49" s="42"/>
      <c r="YO49" s="42"/>
      <c r="YP49" s="42"/>
      <c r="YQ49" s="42"/>
      <c r="YR49" s="42"/>
      <c r="YS49" s="42"/>
      <c r="YT49" s="42"/>
      <c r="YU49" s="42"/>
      <c r="YV49" s="42"/>
      <c r="YW49" s="42"/>
      <c r="YX49" s="42"/>
      <c r="YY49" s="42"/>
      <c r="YZ49" s="42"/>
      <c r="ZA49" s="42"/>
      <c r="ZB49" s="42"/>
      <c r="ZC49" s="42"/>
      <c r="ZD49" s="42"/>
      <c r="ZE49" s="42"/>
      <c r="ZF49" s="42"/>
      <c r="ZG49" s="42"/>
      <c r="ZH49" s="42"/>
      <c r="ZI49" s="42"/>
      <c r="ZJ49" s="42"/>
      <c r="ZK49" s="42"/>
      <c r="ZL49" s="42"/>
      <c r="ZM49" s="42"/>
      <c r="ZN49" s="42"/>
      <c r="ZO49" s="42"/>
      <c r="ZP49" s="42"/>
      <c r="ZQ49" s="42"/>
      <c r="ZR49" s="42"/>
      <c r="ZS49" s="42"/>
      <c r="ZT49" s="42"/>
      <c r="ZU49" s="42"/>
      <c r="ZV49" s="42"/>
      <c r="ZW49" s="42"/>
      <c r="ZX49" s="42"/>
      <c r="ZY49" s="42"/>
      <c r="ZZ49" s="42"/>
      <c r="AAA49" s="42"/>
      <c r="AAB49" s="42"/>
      <c r="AAC49" s="42"/>
      <c r="AAD49" s="42"/>
      <c r="AAE49" s="42"/>
      <c r="AAF49" s="42"/>
      <c r="AAG49" s="42"/>
      <c r="AAH49" s="42"/>
      <c r="AAI49" s="42"/>
      <c r="AAJ49" s="42"/>
      <c r="AAK49" s="42"/>
      <c r="AAL49" s="42"/>
      <c r="AAM49" s="42"/>
      <c r="AAN49" s="42"/>
      <c r="AAO49" s="42"/>
      <c r="AAP49" s="42"/>
      <c r="AAQ49" s="42"/>
      <c r="AAR49" s="42"/>
      <c r="AAS49" s="42"/>
      <c r="AAT49" s="42"/>
      <c r="AAU49" s="42"/>
      <c r="AAV49" s="42"/>
      <c r="AAW49" s="42"/>
      <c r="AAX49" s="42"/>
      <c r="AAY49" s="42"/>
      <c r="AAZ49" s="42"/>
      <c r="ABA49" s="42"/>
      <c r="ABB49" s="42"/>
      <c r="ABC49" s="42"/>
      <c r="ABD49" s="42"/>
      <c r="ABE49" s="42"/>
      <c r="ABF49" s="42"/>
      <c r="ABG49" s="42"/>
      <c r="ABH49" s="42"/>
      <c r="ABI49" s="42"/>
      <c r="ABJ49" s="42"/>
      <c r="ABK49" s="42"/>
      <c r="ABL49" s="42"/>
      <c r="ABM49" s="42"/>
      <c r="ABN49" s="42"/>
      <c r="ABO49" s="42"/>
      <c r="ABP49" s="42"/>
      <c r="ABQ49" s="42"/>
      <c r="ABR49" s="42"/>
      <c r="ABS49" s="42"/>
      <c r="ABT49" s="42"/>
      <c r="ABU49" s="42"/>
      <c r="ABV49" s="42"/>
      <c r="ABW49" s="42"/>
      <c r="ABX49" s="42"/>
      <c r="ABY49" s="42"/>
      <c r="ABZ49" s="42"/>
      <c r="ACA49" s="42"/>
      <c r="ACB49" s="42"/>
      <c r="ACC49" s="42"/>
      <c r="ACD49" s="42"/>
      <c r="ACE49" s="42"/>
      <c r="ACF49" s="42"/>
      <c r="ACG49" s="42"/>
      <c r="ACH49" s="42"/>
      <c r="ACI49" s="42"/>
      <c r="ACJ49" s="42"/>
      <c r="ACK49" s="42"/>
      <c r="ACL49" s="42"/>
      <c r="ACM49" s="42"/>
      <c r="ACN49" s="42"/>
      <c r="ACO49" s="42"/>
      <c r="ACP49" s="42"/>
      <c r="ACQ49" s="42"/>
      <c r="ACR49" s="42"/>
      <c r="ACS49" s="42"/>
      <c r="ACT49" s="42"/>
      <c r="ACU49" s="42"/>
      <c r="ACV49" s="42"/>
      <c r="ACW49" s="42"/>
      <c r="ACX49" s="42"/>
      <c r="ACY49" s="42"/>
      <c r="ACZ49" s="42"/>
      <c r="ADA49" s="42"/>
      <c r="ADB49" s="42"/>
      <c r="ADC49" s="42"/>
      <c r="ADD49" s="42"/>
      <c r="ADE49" s="42"/>
      <c r="ADF49" s="42"/>
      <c r="ADG49" s="42"/>
      <c r="ADH49" s="42"/>
      <c r="ADI49" s="42"/>
      <c r="ADJ49" s="42"/>
      <c r="ADK49" s="42"/>
      <c r="ADL49" s="42"/>
      <c r="ADM49" s="42"/>
      <c r="ADN49" s="42"/>
      <c r="ADO49" s="42"/>
      <c r="ADP49" s="42"/>
      <c r="ADQ49" s="42"/>
      <c r="ADR49" s="42"/>
      <c r="ADS49" s="42"/>
      <c r="ADT49" s="42"/>
      <c r="ADU49" s="42"/>
      <c r="ADV49" s="42"/>
      <c r="ADW49" s="42"/>
      <c r="ADX49" s="42"/>
      <c r="ADY49" s="42"/>
      <c r="ADZ49" s="42"/>
      <c r="AEA49" s="42"/>
      <c r="AEB49" s="42"/>
      <c r="AEC49" s="42"/>
      <c r="AED49" s="42"/>
      <c r="AEE49" s="42"/>
      <c r="AEF49" s="42"/>
      <c r="AEG49" s="42"/>
      <c r="AEH49" s="42"/>
      <c r="AEI49" s="42"/>
      <c r="AEJ49" s="42"/>
      <c r="AEK49" s="42"/>
      <c r="AEL49" s="42"/>
      <c r="AEM49" s="42"/>
      <c r="AEN49" s="42"/>
      <c r="AEO49" s="42"/>
      <c r="AEP49" s="42"/>
      <c r="AEQ49" s="42"/>
      <c r="AER49" s="42"/>
      <c r="AES49" s="42"/>
      <c r="AET49" s="42"/>
      <c r="AEU49" s="42"/>
      <c r="AEV49" s="42"/>
      <c r="AEW49" s="42"/>
      <c r="AEX49" s="42"/>
      <c r="AEY49" s="42"/>
      <c r="AEZ49" s="42"/>
      <c r="AFA49" s="42"/>
      <c r="AFB49" s="42"/>
      <c r="AFC49" s="42"/>
      <c r="AFD49" s="42"/>
      <c r="AFE49" s="42"/>
      <c r="AFF49" s="42"/>
      <c r="AFG49" s="42"/>
      <c r="AFH49" s="42"/>
      <c r="AFI49" s="42"/>
      <c r="AFJ49" s="42"/>
      <c r="AFK49" s="42"/>
      <c r="AFL49" s="42"/>
      <c r="AFM49" s="42"/>
      <c r="AFN49" s="42"/>
      <c r="AFO49" s="42"/>
      <c r="AFP49" s="42"/>
      <c r="AFQ49" s="42"/>
      <c r="AFR49" s="42"/>
      <c r="AFS49" s="42"/>
      <c r="AFT49" s="42"/>
      <c r="AFU49" s="42"/>
      <c r="AFV49" s="42"/>
    </row>
    <row r="61" spans="1:854" x14ac:dyDescent="0.25">
      <c r="A61" s="47"/>
    </row>
  </sheetData>
  <mergeCells count="3">
    <mergeCell ref="A2:C2"/>
    <mergeCell ref="A3:C3"/>
    <mergeCell ref="A4:C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O83"/>
  <sheetViews>
    <sheetView zoomScaleNormal="100" workbookViewId="0">
      <selection activeCell="N1" sqref="N1"/>
    </sheetView>
  </sheetViews>
  <sheetFormatPr defaultColWidth="8.6640625" defaultRowHeight="14.4" x14ac:dyDescent="0.3"/>
  <cols>
    <col min="1" max="1" width="2.88671875" style="180" customWidth="1"/>
    <col min="2" max="2" width="32.5546875" style="180" customWidth="1"/>
    <col min="3" max="3" width="23.5546875" style="180" customWidth="1"/>
    <col min="4" max="4" width="25.88671875" style="180" customWidth="1"/>
    <col min="5" max="5" width="12.33203125" style="180" customWidth="1"/>
    <col min="6" max="6" width="9.5546875" style="180" customWidth="1"/>
    <col min="7" max="7" width="15.33203125" style="180" customWidth="1"/>
    <col min="8" max="13" width="8.6640625" style="180"/>
    <col min="14" max="14" width="9.77734375" style="180" customWidth="1"/>
    <col min="15" max="16384" width="8.6640625" style="180"/>
  </cols>
  <sheetData>
    <row r="1" spans="2:15" x14ac:dyDescent="0.3">
      <c r="N1" s="493" t="str">
        <f>HYPERLINK("#'Navigation'!A1","Navigation")</f>
        <v>Navigation</v>
      </c>
    </row>
    <row r="2" spans="2:15" x14ac:dyDescent="0.3">
      <c r="B2" s="14" t="s">
        <v>411</v>
      </c>
    </row>
    <row r="3" spans="2:15" x14ac:dyDescent="0.3">
      <c r="B3" s="14"/>
    </row>
    <row r="4" spans="2:15" x14ac:dyDescent="0.3">
      <c r="B4" s="387" t="s">
        <v>490</v>
      </c>
      <c r="C4" s="202"/>
      <c r="D4" s="202"/>
      <c r="E4" s="202"/>
      <c r="F4" s="202"/>
      <c r="G4" s="202"/>
      <c r="H4" s="202"/>
      <c r="I4" s="202"/>
      <c r="J4" s="202"/>
      <c r="K4" s="202"/>
      <c r="L4" s="202"/>
      <c r="M4" s="202"/>
      <c r="N4" s="202"/>
      <c r="O4" s="203"/>
    </row>
    <row r="5" spans="2:15" x14ac:dyDescent="0.3">
      <c r="B5" s="388" t="s">
        <v>576</v>
      </c>
      <c r="C5" s="195"/>
      <c r="D5" s="195"/>
      <c r="E5" s="195"/>
      <c r="F5" s="195"/>
      <c r="G5" s="195"/>
      <c r="H5" s="195"/>
      <c r="I5" s="195"/>
      <c r="J5" s="195"/>
      <c r="K5" s="195"/>
      <c r="L5" s="195"/>
      <c r="M5" s="195"/>
      <c r="N5" s="195"/>
      <c r="O5" s="196"/>
    </row>
    <row r="6" spans="2:15" x14ac:dyDescent="0.3">
      <c r="B6" s="388"/>
      <c r="C6" s="195"/>
      <c r="D6" s="195"/>
      <c r="E6" s="195"/>
      <c r="F6" s="195"/>
      <c r="G6" s="195"/>
      <c r="H6" s="195"/>
      <c r="I6" s="195"/>
      <c r="J6" s="195"/>
      <c r="K6" s="195"/>
      <c r="L6" s="195"/>
      <c r="M6" s="195"/>
      <c r="N6" s="195"/>
      <c r="O6" s="196"/>
    </row>
    <row r="7" spans="2:15" x14ac:dyDescent="0.3">
      <c r="B7" s="389"/>
      <c r="C7" s="390" t="s">
        <v>387</v>
      </c>
      <c r="D7" s="390" t="s">
        <v>388</v>
      </c>
      <c r="E7" s="195"/>
      <c r="F7" s="195"/>
      <c r="G7" s="195"/>
      <c r="H7" s="195"/>
      <c r="I7" s="195"/>
      <c r="J7" s="195"/>
      <c r="K7" s="195"/>
      <c r="L7" s="195"/>
      <c r="M7" s="195"/>
      <c r="N7" s="195"/>
      <c r="O7" s="196"/>
    </row>
    <row r="8" spans="2:15" x14ac:dyDescent="0.3">
      <c r="B8" s="389" t="s">
        <v>389</v>
      </c>
      <c r="C8" s="514" t="s">
        <v>390</v>
      </c>
      <c r="D8" s="514"/>
      <c r="E8" s="195"/>
      <c r="F8" s="195"/>
      <c r="G8" s="391"/>
      <c r="H8" s="391"/>
      <c r="I8" s="195"/>
      <c r="J8" s="195"/>
      <c r="K8" s="195"/>
      <c r="L8" s="195"/>
      <c r="M8" s="195"/>
      <c r="N8" s="195"/>
      <c r="O8" s="196"/>
    </row>
    <row r="9" spans="2:15" x14ac:dyDescent="0.3">
      <c r="B9" s="389" t="s">
        <v>391</v>
      </c>
      <c r="C9" s="392">
        <v>0.5</v>
      </c>
      <c r="D9" s="393">
        <v>0.3</v>
      </c>
      <c r="E9" s="195"/>
      <c r="F9" s="195"/>
      <c r="G9" s="195"/>
      <c r="H9" s="195"/>
      <c r="I9" s="195"/>
      <c r="J9" s="195"/>
      <c r="K9" s="195"/>
      <c r="L9" s="195"/>
      <c r="M9" s="195"/>
      <c r="N9" s="195"/>
      <c r="O9" s="196"/>
    </row>
    <row r="10" spans="2:15" x14ac:dyDescent="0.3">
      <c r="B10" s="389" t="s">
        <v>392</v>
      </c>
      <c r="C10" s="393">
        <v>0.2</v>
      </c>
      <c r="D10" s="393">
        <v>0.1</v>
      </c>
      <c r="E10" s="195"/>
      <c r="F10" s="195"/>
      <c r="G10" s="195"/>
      <c r="H10" s="195"/>
      <c r="I10" s="195"/>
      <c r="J10" s="195"/>
      <c r="K10" s="195"/>
      <c r="L10" s="195"/>
      <c r="M10" s="195"/>
      <c r="N10" s="195"/>
      <c r="O10" s="196"/>
    </row>
    <row r="11" spans="2:15" x14ac:dyDescent="0.3">
      <c r="B11" s="389" t="s">
        <v>393</v>
      </c>
      <c r="C11" s="389" t="s">
        <v>394</v>
      </c>
      <c r="D11" s="389" t="s">
        <v>395</v>
      </c>
      <c r="E11" s="195"/>
      <c r="F11" s="394"/>
      <c r="G11" s="195"/>
      <c r="H11" s="195"/>
      <c r="I11" s="195"/>
      <c r="J11" s="195"/>
      <c r="K11" s="195"/>
      <c r="L11" s="195"/>
      <c r="M11" s="195"/>
      <c r="N11" s="195"/>
      <c r="O11" s="196"/>
    </row>
    <row r="12" spans="2:15" x14ac:dyDescent="0.3">
      <c r="B12" s="389" t="s">
        <v>396</v>
      </c>
      <c r="C12" s="389" t="s">
        <v>397</v>
      </c>
      <c r="D12" s="389" t="s">
        <v>398</v>
      </c>
      <c r="E12" s="195"/>
      <c r="F12" s="394"/>
      <c r="G12" s="195"/>
      <c r="H12" s="195"/>
      <c r="I12" s="195"/>
      <c r="J12" s="195"/>
      <c r="K12" s="195"/>
      <c r="L12" s="195"/>
      <c r="M12" s="195"/>
      <c r="N12" s="195"/>
      <c r="O12" s="196"/>
    </row>
    <row r="13" spans="2:15" s="495" customFormat="1" x14ac:dyDescent="0.3">
      <c r="B13" s="494" t="s">
        <v>173</v>
      </c>
      <c r="C13" s="517" t="s">
        <v>578</v>
      </c>
      <c r="D13" s="518"/>
      <c r="E13" s="195"/>
      <c r="F13" s="394"/>
      <c r="G13" s="195"/>
      <c r="H13" s="195"/>
      <c r="I13" s="195"/>
      <c r="J13" s="195"/>
      <c r="K13" s="195"/>
      <c r="L13" s="195"/>
      <c r="M13" s="195"/>
      <c r="N13" s="195"/>
      <c r="O13" s="196"/>
    </row>
    <row r="14" spans="2:15" x14ac:dyDescent="0.3">
      <c r="B14" s="389" t="s">
        <v>399</v>
      </c>
      <c r="C14" s="393">
        <v>0.21</v>
      </c>
      <c r="D14" s="393">
        <v>0.34</v>
      </c>
      <c r="E14" s="195"/>
      <c r="F14" s="195"/>
      <c r="G14" s="195"/>
      <c r="H14" s="195"/>
      <c r="I14" s="195"/>
      <c r="J14" s="195"/>
      <c r="K14" s="195"/>
      <c r="L14" s="195"/>
      <c r="M14" s="195"/>
      <c r="N14" s="195"/>
      <c r="O14" s="196"/>
    </row>
    <row r="15" spans="2:15" x14ac:dyDescent="0.3">
      <c r="B15" s="395" t="s">
        <v>400</v>
      </c>
      <c r="C15" s="396"/>
      <c r="D15" s="396"/>
      <c r="E15" s="195"/>
      <c r="F15" s="195"/>
      <c r="G15" s="195"/>
      <c r="H15" s="195"/>
      <c r="I15" s="195"/>
      <c r="J15" s="195"/>
      <c r="K15" s="195"/>
      <c r="L15" s="195"/>
      <c r="M15" s="195"/>
      <c r="N15" s="195"/>
      <c r="O15" s="196"/>
    </row>
    <row r="16" spans="2:15" x14ac:dyDescent="0.3">
      <c r="B16" s="397"/>
      <c r="C16" s="396"/>
      <c r="D16" s="396"/>
      <c r="E16" s="195"/>
      <c r="F16" s="195"/>
      <c r="G16" s="195"/>
      <c r="H16" s="195"/>
      <c r="I16" s="195"/>
      <c r="J16" s="195"/>
      <c r="K16" s="195"/>
      <c r="L16" s="195"/>
      <c r="M16" s="195"/>
      <c r="N16" s="195"/>
      <c r="O16" s="196"/>
    </row>
    <row r="17" spans="2:15" ht="16.2" customHeight="1" x14ac:dyDescent="0.3">
      <c r="B17" s="395" t="s">
        <v>401</v>
      </c>
      <c r="C17" s="195"/>
      <c r="D17" s="195"/>
      <c r="E17" s="195"/>
      <c r="F17" s="195"/>
      <c r="G17" s="195"/>
      <c r="H17" s="195"/>
      <c r="I17" s="195"/>
      <c r="J17" s="195"/>
      <c r="K17" s="195"/>
      <c r="L17" s="195"/>
      <c r="M17" s="195"/>
      <c r="N17" s="195"/>
      <c r="O17" s="196"/>
    </row>
    <row r="18" spans="2:15" x14ac:dyDescent="0.3">
      <c r="B18" s="398" t="s">
        <v>402</v>
      </c>
      <c r="C18" s="398" t="s">
        <v>403</v>
      </c>
      <c r="D18" s="399" t="s">
        <v>404</v>
      </c>
      <c r="E18" s="195"/>
      <c r="F18" s="195"/>
      <c r="G18" s="195"/>
      <c r="H18" s="195"/>
      <c r="I18" s="195"/>
      <c r="J18" s="195"/>
      <c r="K18" s="195"/>
      <c r="L18" s="195"/>
      <c r="M18" s="195"/>
      <c r="N18" s="195"/>
      <c r="O18" s="196"/>
    </row>
    <row r="19" spans="2:15" x14ac:dyDescent="0.3">
      <c r="B19" s="400">
        <v>2.5000000000000001E-2</v>
      </c>
      <c r="C19" s="400">
        <v>7.4999999999999997E-2</v>
      </c>
      <c r="D19" s="389" t="s">
        <v>405</v>
      </c>
      <c r="E19" s="195"/>
      <c r="F19" s="195"/>
      <c r="G19" s="195"/>
      <c r="H19" s="195"/>
      <c r="I19" s="195"/>
      <c r="J19" s="195"/>
      <c r="K19" s="195"/>
      <c r="L19" s="195"/>
      <c r="M19" s="195"/>
      <c r="N19" s="195"/>
      <c r="O19" s="196"/>
    </row>
    <row r="20" spans="2:15" x14ac:dyDescent="0.3">
      <c r="B20" s="217"/>
      <c r="C20" s="213"/>
      <c r="D20" s="213"/>
      <c r="E20" s="213"/>
      <c r="F20" s="213"/>
      <c r="G20" s="213"/>
      <c r="H20" s="213"/>
      <c r="I20" s="213"/>
      <c r="J20" s="213"/>
      <c r="K20" s="213"/>
      <c r="L20" s="233"/>
      <c r="M20" s="233"/>
      <c r="N20" s="233"/>
      <c r="O20" s="234"/>
    </row>
    <row r="21" spans="2:15" x14ac:dyDescent="0.3">
      <c r="B21" s="194" t="s">
        <v>406</v>
      </c>
      <c r="C21" s="181"/>
      <c r="D21" s="181"/>
      <c r="E21" s="181"/>
      <c r="F21" s="181"/>
      <c r="G21" s="181"/>
      <c r="H21" s="181"/>
      <c r="I21" s="181"/>
      <c r="J21" s="181"/>
      <c r="K21" s="181"/>
      <c r="L21" s="236"/>
      <c r="M21" s="236"/>
      <c r="N21" s="236"/>
      <c r="O21" s="237"/>
    </row>
    <row r="22" spans="2:15" x14ac:dyDescent="0.3">
      <c r="B22" s="398" t="s">
        <v>339</v>
      </c>
      <c r="C22" s="390" t="s">
        <v>407</v>
      </c>
      <c r="D22" s="398" t="s">
        <v>342</v>
      </c>
      <c r="E22" s="390" t="s">
        <v>407</v>
      </c>
      <c r="F22" s="515" t="s">
        <v>408</v>
      </c>
      <c r="G22" s="516"/>
      <c r="H22" s="195"/>
      <c r="I22" s="195"/>
      <c r="J22" s="195"/>
      <c r="K22" s="195"/>
      <c r="L22" s="195"/>
      <c r="M22" s="195"/>
      <c r="N22" s="195"/>
      <c r="O22" s="196"/>
    </row>
    <row r="23" spans="2:15" x14ac:dyDescent="0.3">
      <c r="B23" s="401" t="s">
        <v>409</v>
      </c>
      <c r="C23" s="402">
        <v>100000</v>
      </c>
      <c r="D23" s="401" t="s">
        <v>322</v>
      </c>
      <c r="E23" s="402">
        <v>300000</v>
      </c>
      <c r="F23" s="389" t="s">
        <v>322</v>
      </c>
      <c r="G23" s="393">
        <v>0.05</v>
      </c>
      <c r="H23" s="195"/>
      <c r="I23" s="195"/>
      <c r="J23" s="233"/>
      <c r="K23" s="195"/>
      <c r="L23" s="195"/>
      <c r="M23" s="195"/>
      <c r="N23" s="195"/>
      <c r="O23" s="196"/>
    </row>
    <row r="24" spans="2:15" x14ac:dyDescent="0.3">
      <c r="B24" s="401" t="s">
        <v>154</v>
      </c>
      <c r="C24" s="402">
        <v>500000</v>
      </c>
      <c r="D24" s="401" t="s">
        <v>165</v>
      </c>
      <c r="E24" s="402">
        <v>300000</v>
      </c>
      <c r="F24" s="389" t="s">
        <v>165</v>
      </c>
      <c r="G24" s="403">
        <v>0.12</v>
      </c>
      <c r="H24" s="195"/>
      <c r="I24" s="195"/>
      <c r="J24" s="195"/>
      <c r="K24" s="195"/>
      <c r="L24" s="195"/>
      <c r="M24" s="195"/>
      <c r="N24" s="195"/>
      <c r="O24" s="196"/>
    </row>
    <row r="25" spans="2:15" x14ac:dyDescent="0.3">
      <c r="B25" s="194"/>
      <c r="C25" s="195"/>
      <c r="D25" s="195"/>
      <c r="E25" s="195"/>
      <c r="F25" s="195"/>
      <c r="G25" s="195"/>
      <c r="H25" s="195"/>
      <c r="I25" s="195"/>
      <c r="J25" s="195"/>
      <c r="K25" s="195"/>
      <c r="L25" s="195"/>
      <c r="M25" s="195"/>
      <c r="N25" s="195"/>
      <c r="O25" s="196"/>
    </row>
    <row r="26" spans="2:15" x14ac:dyDescent="0.3">
      <c r="B26" s="235" t="s">
        <v>586</v>
      </c>
      <c r="C26" s="182"/>
      <c r="D26" s="182"/>
      <c r="E26" s="182"/>
      <c r="F26" s="182"/>
      <c r="G26" s="182"/>
      <c r="H26" s="182"/>
      <c r="I26" s="182"/>
      <c r="J26" s="182"/>
      <c r="K26" s="182"/>
      <c r="L26" s="236"/>
      <c r="M26" s="236"/>
      <c r="N26" s="236"/>
      <c r="O26" s="237"/>
    </row>
    <row r="27" spans="2:15" x14ac:dyDescent="0.3">
      <c r="B27" s="404" t="s">
        <v>587</v>
      </c>
      <c r="C27" s="239"/>
      <c r="D27" s="239"/>
      <c r="E27" s="239"/>
      <c r="F27" s="239"/>
      <c r="G27" s="239"/>
      <c r="H27" s="239"/>
      <c r="I27" s="239"/>
      <c r="J27" s="239"/>
      <c r="K27" s="239"/>
      <c r="L27" s="240"/>
      <c r="M27" s="240"/>
      <c r="N27" s="240"/>
      <c r="O27" s="241"/>
    </row>
    <row r="28" spans="2:15" s="212" customFormat="1" x14ac:dyDescent="0.3"/>
    <row r="29" spans="2:15" x14ac:dyDescent="0.3">
      <c r="B29" s="207" t="s">
        <v>605</v>
      </c>
      <c r="C29" s="202"/>
      <c r="D29" s="202"/>
      <c r="E29" s="202"/>
      <c r="F29" s="202"/>
      <c r="G29" s="202"/>
      <c r="H29" s="202"/>
      <c r="I29" s="202"/>
      <c r="J29" s="202"/>
      <c r="K29" s="202"/>
      <c r="L29" s="202"/>
      <c r="M29" s="202"/>
      <c r="N29" s="202"/>
      <c r="O29" s="203"/>
    </row>
    <row r="30" spans="2:15" x14ac:dyDescent="0.3">
      <c r="B30" s="194" t="s">
        <v>416</v>
      </c>
      <c r="C30" s="221"/>
      <c r="D30" s="195"/>
      <c r="E30" s="195"/>
      <c r="F30" s="195"/>
      <c r="G30" s="195"/>
      <c r="H30" s="195"/>
      <c r="I30" s="195"/>
      <c r="J30" s="195"/>
      <c r="K30" s="195"/>
      <c r="L30" s="195"/>
      <c r="M30" s="195"/>
      <c r="N30" s="195"/>
      <c r="O30" s="196"/>
    </row>
    <row r="31" spans="2:15" x14ac:dyDescent="0.3">
      <c r="B31" s="194" t="s">
        <v>417</v>
      </c>
      <c r="C31" s="221"/>
      <c r="D31" s="195"/>
      <c r="E31" s="195"/>
      <c r="F31" s="195"/>
      <c r="G31" s="195"/>
      <c r="H31" s="195"/>
      <c r="I31" s="195"/>
      <c r="J31" s="195"/>
      <c r="K31" s="195"/>
      <c r="L31" s="195"/>
      <c r="M31" s="195"/>
      <c r="N31" s="195"/>
      <c r="O31" s="196"/>
    </row>
    <row r="32" spans="2:15" x14ac:dyDescent="0.3">
      <c r="B32" s="194" t="s">
        <v>418</v>
      </c>
      <c r="C32" s="195"/>
      <c r="D32" s="195"/>
      <c r="E32" s="195"/>
      <c r="F32" s="195"/>
      <c r="G32" s="195"/>
      <c r="H32" s="195"/>
      <c r="I32" s="195"/>
      <c r="J32" s="195"/>
      <c r="K32" s="195"/>
      <c r="L32" s="195"/>
      <c r="M32" s="195"/>
      <c r="N32" s="195"/>
      <c r="O32" s="196"/>
    </row>
    <row r="33" spans="2:15" x14ac:dyDescent="0.3">
      <c r="B33" s="206"/>
      <c r="C33" s="195"/>
      <c r="D33" s="195"/>
      <c r="E33" s="195"/>
      <c r="F33" s="195"/>
      <c r="G33" s="195"/>
      <c r="H33" s="195"/>
      <c r="I33" s="195"/>
      <c r="J33" s="195"/>
      <c r="K33" s="195"/>
      <c r="L33" s="195"/>
      <c r="M33" s="195"/>
      <c r="N33" s="195"/>
      <c r="O33" s="196"/>
    </row>
    <row r="34" spans="2:15" x14ac:dyDescent="0.3">
      <c r="B34" s="194"/>
      <c r="C34" s="195"/>
      <c r="D34" s="195"/>
      <c r="E34" s="195"/>
      <c r="F34" s="195"/>
      <c r="G34" s="195"/>
      <c r="H34" s="195"/>
      <c r="I34" s="195"/>
      <c r="J34" s="195"/>
      <c r="K34" s="195"/>
      <c r="L34" s="195"/>
      <c r="M34" s="195"/>
      <c r="N34" s="195"/>
      <c r="O34" s="196"/>
    </row>
    <row r="35" spans="2:15" x14ac:dyDescent="0.3">
      <c r="B35" s="197"/>
      <c r="C35" s="198"/>
      <c r="D35" s="198"/>
      <c r="E35" s="198"/>
      <c r="F35" s="198"/>
      <c r="G35" s="198"/>
      <c r="H35" s="198"/>
      <c r="I35" s="198"/>
      <c r="J35" s="198"/>
      <c r="K35" s="198"/>
      <c r="L35" s="198"/>
      <c r="M35" s="198"/>
      <c r="N35" s="198"/>
      <c r="O35" s="199"/>
    </row>
    <row r="36" spans="2:15" x14ac:dyDescent="0.3">
      <c r="B36" s="204"/>
      <c r="C36" s="204"/>
      <c r="D36" s="204"/>
      <c r="E36" s="204"/>
      <c r="F36" s="204"/>
      <c r="G36" s="204"/>
      <c r="H36" s="204"/>
      <c r="I36" s="204"/>
      <c r="J36" s="204"/>
      <c r="K36" s="204"/>
      <c r="L36" s="204"/>
      <c r="M36" s="204"/>
      <c r="N36" s="204"/>
      <c r="O36" s="204"/>
    </row>
    <row r="37" spans="2:15" x14ac:dyDescent="0.3">
      <c r="B37" s="209" t="s">
        <v>606</v>
      </c>
      <c r="C37" s="219"/>
      <c r="D37" s="204"/>
      <c r="E37" s="204"/>
      <c r="F37" s="204"/>
      <c r="G37" s="204"/>
      <c r="H37" s="204"/>
      <c r="I37" s="204"/>
      <c r="J37" s="204"/>
      <c r="K37" s="204"/>
      <c r="L37" s="204"/>
      <c r="M37" s="204"/>
      <c r="N37" s="204"/>
      <c r="O37" s="204"/>
    </row>
    <row r="38" spans="2:15" x14ac:dyDescent="0.3">
      <c r="B38" s="210" t="s">
        <v>415</v>
      </c>
      <c r="C38" s="219"/>
      <c r="D38" s="204"/>
      <c r="E38" s="204"/>
      <c r="F38" s="204"/>
      <c r="G38" s="204"/>
      <c r="H38" s="204"/>
      <c r="I38" s="204"/>
      <c r="J38" s="204"/>
      <c r="K38" s="204"/>
      <c r="L38" s="204"/>
      <c r="M38" s="204"/>
      <c r="N38" s="204"/>
      <c r="O38" s="204"/>
    </row>
    <row r="39" spans="2:15" x14ac:dyDescent="0.3">
      <c r="B39" s="220">
        <f>'Q1-ai'!B31</f>
        <v>0</v>
      </c>
      <c r="C39" s="219"/>
      <c r="D39" s="204"/>
      <c r="E39" s="204"/>
      <c r="F39" s="204"/>
      <c r="G39" s="204"/>
      <c r="H39" s="204"/>
      <c r="I39" s="204"/>
      <c r="J39" s="204"/>
      <c r="K39" s="204"/>
      <c r="L39" s="204"/>
      <c r="M39" s="204"/>
      <c r="N39" s="204"/>
      <c r="O39" s="204"/>
    </row>
    <row r="41" spans="2:15" x14ac:dyDescent="0.3">
      <c r="B41" s="201" t="s">
        <v>607</v>
      </c>
      <c r="C41" s="202"/>
      <c r="D41" s="202"/>
      <c r="E41" s="202"/>
      <c r="F41" s="202"/>
      <c r="G41" s="202"/>
      <c r="H41" s="202"/>
      <c r="I41" s="202"/>
      <c r="J41" s="202"/>
      <c r="K41" s="202"/>
      <c r="L41" s="202"/>
      <c r="M41" s="202"/>
      <c r="N41" s="202"/>
      <c r="O41" s="203"/>
    </row>
    <row r="42" spans="2:15" x14ac:dyDescent="0.3">
      <c r="B42" s="194"/>
      <c r="C42" s="195"/>
      <c r="D42" s="195"/>
      <c r="E42" s="195"/>
      <c r="F42" s="195"/>
      <c r="G42" s="195"/>
      <c r="H42" s="195"/>
      <c r="I42" s="195"/>
      <c r="J42" s="195"/>
      <c r="K42" s="195"/>
      <c r="L42" s="195"/>
      <c r="M42" s="195"/>
      <c r="N42" s="195"/>
      <c r="O42" s="196"/>
    </row>
    <row r="43" spans="2:15" x14ac:dyDescent="0.3">
      <c r="B43" s="194"/>
      <c r="C43" s="195"/>
      <c r="D43" s="195"/>
      <c r="E43" s="195"/>
      <c r="F43" s="195"/>
      <c r="G43" s="195"/>
      <c r="H43" s="195"/>
      <c r="I43" s="195"/>
      <c r="J43" s="195"/>
      <c r="K43" s="195"/>
      <c r="L43" s="195"/>
      <c r="M43" s="195"/>
      <c r="N43" s="195"/>
      <c r="O43" s="196"/>
    </row>
    <row r="44" spans="2:15" x14ac:dyDescent="0.3">
      <c r="B44" s="194"/>
      <c r="C44" s="195"/>
      <c r="D44" s="195"/>
      <c r="E44" s="195"/>
      <c r="F44" s="195"/>
      <c r="G44" s="195"/>
      <c r="H44" s="195"/>
      <c r="I44" s="195"/>
      <c r="J44" s="195"/>
      <c r="K44" s="195"/>
      <c r="L44" s="195"/>
      <c r="M44" s="195"/>
      <c r="N44" s="195"/>
      <c r="O44" s="196"/>
    </row>
    <row r="45" spans="2:15" x14ac:dyDescent="0.3">
      <c r="B45" s="194"/>
      <c r="C45" s="195"/>
      <c r="D45" s="195"/>
      <c r="E45" s="195"/>
      <c r="F45" s="195"/>
      <c r="G45" s="195"/>
      <c r="H45" s="195"/>
      <c r="I45" s="195"/>
      <c r="J45" s="195"/>
      <c r="K45" s="195"/>
      <c r="L45" s="195"/>
      <c r="M45" s="195"/>
      <c r="N45" s="195"/>
      <c r="O45" s="196"/>
    </row>
    <row r="46" spans="2:15" x14ac:dyDescent="0.3">
      <c r="B46" s="194"/>
      <c r="C46" s="195"/>
      <c r="D46" s="195"/>
      <c r="E46" s="195"/>
      <c r="F46" s="195"/>
      <c r="G46" s="195"/>
      <c r="H46" s="195"/>
      <c r="I46" s="195"/>
      <c r="J46" s="195"/>
      <c r="K46" s="195"/>
      <c r="L46" s="195"/>
      <c r="M46" s="195"/>
      <c r="N46" s="195"/>
      <c r="O46" s="196"/>
    </row>
    <row r="47" spans="2:15" x14ac:dyDescent="0.3">
      <c r="B47" s="194"/>
      <c r="C47" s="195"/>
      <c r="D47" s="195"/>
      <c r="E47" s="195"/>
      <c r="F47" s="195"/>
      <c r="G47" s="195"/>
      <c r="H47" s="195"/>
      <c r="I47" s="195"/>
      <c r="J47" s="195"/>
      <c r="K47" s="195"/>
      <c r="L47" s="195"/>
      <c r="M47" s="195"/>
      <c r="N47" s="195"/>
      <c r="O47" s="196"/>
    </row>
    <row r="48" spans="2:15" x14ac:dyDescent="0.3">
      <c r="B48" s="194"/>
      <c r="C48" s="195"/>
      <c r="D48" s="195"/>
      <c r="E48" s="195"/>
      <c r="F48" s="195"/>
      <c r="G48" s="195"/>
      <c r="H48" s="195"/>
      <c r="I48" s="195"/>
      <c r="J48" s="195"/>
      <c r="K48" s="195"/>
      <c r="L48" s="195"/>
      <c r="M48" s="195"/>
      <c r="N48" s="195"/>
      <c r="O48" s="196"/>
    </row>
    <row r="49" spans="2:15" x14ac:dyDescent="0.3">
      <c r="B49" s="194"/>
      <c r="C49" s="195"/>
      <c r="D49" s="195"/>
      <c r="E49" s="195"/>
      <c r="F49" s="195"/>
      <c r="G49" s="195"/>
      <c r="H49" s="195"/>
      <c r="I49" s="195"/>
      <c r="J49" s="195"/>
      <c r="K49" s="195"/>
      <c r="L49" s="195"/>
      <c r="M49" s="195"/>
      <c r="N49" s="195"/>
      <c r="O49" s="196"/>
    </row>
    <row r="50" spans="2:15" x14ac:dyDescent="0.3">
      <c r="B50" s="194"/>
      <c r="C50" s="195"/>
      <c r="D50" s="195"/>
      <c r="E50" s="195"/>
      <c r="F50" s="195"/>
      <c r="G50" s="195"/>
      <c r="H50" s="195"/>
      <c r="I50" s="195"/>
      <c r="J50" s="195"/>
      <c r="K50" s="195"/>
      <c r="L50" s="195"/>
      <c r="M50" s="195"/>
      <c r="N50" s="195"/>
      <c r="O50" s="196"/>
    </row>
    <row r="51" spans="2:15" x14ac:dyDescent="0.3">
      <c r="B51" s="194"/>
      <c r="C51" s="195"/>
      <c r="D51" s="195"/>
      <c r="E51" s="195"/>
      <c r="F51" s="195"/>
      <c r="G51" s="195"/>
      <c r="H51" s="195"/>
      <c r="I51" s="195"/>
      <c r="J51" s="195"/>
      <c r="K51" s="195"/>
      <c r="L51" s="195"/>
      <c r="M51" s="195"/>
      <c r="N51" s="195"/>
      <c r="O51" s="196"/>
    </row>
    <row r="52" spans="2:15" x14ac:dyDescent="0.3">
      <c r="B52" s="194"/>
      <c r="C52" s="195"/>
      <c r="D52" s="195"/>
      <c r="E52" s="195"/>
      <c r="F52" s="195"/>
      <c r="G52" s="195"/>
      <c r="H52" s="195"/>
      <c r="I52" s="195"/>
      <c r="J52" s="195"/>
      <c r="K52" s="195"/>
      <c r="L52" s="195"/>
      <c r="M52" s="195"/>
      <c r="N52" s="195"/>
      <c r="O52" s="196"/>
    </row>
    <row r="53" spans="2:15" x14ac:dyDescent="0.3">
      <c r="B53" s="194"/>
      <c r="C53" s="195"/>
      <c r="D53" s="195"/>
      <c r="E53" s="195"/>
      <c r="F53" s="195"/>
      <c r="G53" s="195"/>
      <c r="H53" s="195"/>
      <c r="I53" s="195"/>
      <c r="J53" s="195"/>
      <c r="K53" s="195"/>
      <c r="L53" s="195"/>
      <c r="M53" s="195"/>
      <c r="N53" s="195"/>
      <c r="O53" s="196"/>
    </row>
    <row r="54" spans="2:15" x14ac:dyDescent="0.3">
      <c r="B54" s="194"/>
      <c r="C54" s="195"/>
      <c r="D54" s="195"/>
      <c r="E54" s="195"/>
      <c r="F54" s="195"/>
      <c r="G54" s="195"/>
      <c r="H54" s="195"/>
      <c r="I54" s="195"/>
      <c r="J54" s="195"/>
      <c r="K54" s="195"/>
      <c r="L54" s="195"/>
      <c r="M54" s="195"/>
      <c r="N54" s="195"/>
      <c r="O54" s="196"/>
    </row>
    <row r="55" spans="2:15" x14ac:dyDescent="0.3">
      <c r="B55" s="194"/>
      <c r="C55" s="195"/>
      <c r="D55" s="195"/>
      <c r="E55" s="195"/>
      <c r="F55" s="195"/>
      <c r="G55" s="195"/>
      <c r="H55" s="195"/>
      <c r="I55" s="195"/>
      <c r="J55" s="195"/>
      <c r="K55" s="195"/>
      <c r="L55" s="195"/>
      <c r="M55" s="195"/>
      <c r="N55" s="195"/>
      <c r="O55" s="196"/>
    </row>
    <row r="56" spans="2:15" x14ac:dyDescent="0.3">
      <c r="B56" s="194"/>
      <c r="C56" s="195"/>
      <c r="D56" s="195"/>
      <c r="E56" s="195"/>
      <c r="F56" s="195"/>
      <c r="G56" s="195"/>
      <c r="H56" s="195"/>
      <c r="I56" s="195"/>
      <c r="J56" s="195"/>
      <c r="K56" s="195"/>
      <c r="L56" s="195"/>
      <c r="M56" s="195"/>
      <c r="N56" s="195"/>
      <c r="O56" s="196"/>
    </row>
    <row r="57" spans="2:15" x14ac:dyDescent="0.3">
      <c r="B57" s="194"/>
      <c r="C57" s="195"/>
      <c r="D57" s="195"/>
      <c r="E57" s="195"/>
      <c r="F57" s="195"/>
      <c r="G57" s="195"/>
      <c r="H57" s="195"/>
      <c r="I57" s="195"/>
      <c r="J57" s="195"/>
      <c r="K57" s="195"/>
      <c r="L57" s="195"/>
      <c r="M57" s="195"/>
      <c r="N57" s="195"/>
      <c r="O57" s="196"/>
    </row>
    <row r="58" spans="2:15" x14ac:dyDescent="0.3">
      <c r="B58" s="194"/>
      <c r="C58" s="195"/>
      <c r="D58" s="195"/>
      <c r="E58" s="195"/>
      <c r="F58" s="195"/>
      <c r="G58" s="195"/>
      <c r="H58" s="195"/>
      <c r="I58" s="195"/>
      <c r="J58" s="195"/>
      <c r="K58" s="195"/>
      <c r="L58" s="195"/>
      <c r="M58" s="195"/>
      <c r="N58" s="195"/>
      <c r="O58" s="196"/>
    </row>
    <row r="59" spans="2:15" x14ac:dyDescent="0.3">
      <c r="B59" s="194"/>
      <c r="C59" s="195"/>
      <c r="D59" s="195"/>
      <c r="E59" s="195"/>
      <c r="F59" s="195"/>
      <c r="G59" s="195"/>
      <c r="H59" s="195"/>
      <c r="I59" s="195"/>
      <c r="J59" s="195"/>
      <c r="K59" s="195"/>
      <c r="L59" s="195"/>
      <c r="M59" s="195"/>
      <c r="N59" s="195"/>
      <c r="O59" s="196"/>
    </row>
    <row r="60" spans="2:15" x14ac:dyDescent="0.3">
      <c r="B60" s="194"/>
      <c r="C60" s="195"/>
      <c r="D60" s="195"/>
      <c r="E60" s="195"/>
      <c r="F60" s="195"/>
      <c r="G60" s="195"/>
      <c r="H60" s="195"/>
      <c r="I60" s="195"/>
      <c r="J60" s="195"/>
      <c r="K60" s="195"/>
      <c r="L60" s="195"/>
      <c r="M60" s="195"/>
      <c r="N60" s="195"/>
      <c r="O60" s="196"/>
    </row>
    <row r="61" spans="2:15" x14ac:dyDescent="0.3">
      <c r="B61" s="197"/>
      <c r="C61" s="198"/>
      <c r="D61" s="198"/>
      <c r="E61" s="198"/>
      <c r="F61" s="198"/>
      <c r="G61" s="198"/>
      <c r="H61" s="198"/>
      <c r="I61" s="198"/>
      <c r="J61" s="198"/>
      <c r="K61" s="198"/>
      <c r="L61" s="198"/>
      <c r="M61" s="198"/>
      <c r="N61" s="198"/>
      <c r="O61" s="199"/>
    </row>
    <row r="63" spans="2:15" x14ac:dyDescent="0.3">
      <c r="B63" s="201" t="s">
        <v>608</v>
      </c>
      <c r="C63" s="202"/>
      <c r="D63" s="202"/>
      <c r="E63" s="202"/>
      <c r="F63" s="202"/>
      <c r="G63" s="202"/>
      <c r="H63" s="202"/>
      <c r="I63" s="202"/>
      <c r="J63" s="202"/>
      <c r="K63" s="202"/>
      <c r="L63" s="202"/>
      <c r="M63" s="202"/>
      <c r="N63" s="202"/>
      <c r="O63" s="203"/>
    </row>
    <row r="64" spans="2:15" x14ac:dyDescent="0.3">
      <c r="B64" s="194"/>
      <c r="C64" s="195"/>
      <c r="D64" s="195"/>
      <c r="E64" s="195"/>
      <c r="F64" s="195"/>
      <c r="G64" s="195"/>
      <c r="H64" s="195"/>
      <c r="I64" s="195"/>
      <c r="J64" s="195"/>
      <c r="K64" s="195"/>
      <c r="L64" s="195"/>
      <c r="M64" s="195"/>
      <c r="N64" s="195"/>
      <c r="O64" s="196"/>
    </row>
    <row r="65" spans="2:15" x14ac:dyDescent="0.3">
      <c r="B65" s="194"/>
      <c r="C65" s="195"/>
      <c r="D65" s="195"/>
      <c r="E65" s="195"/>
      <c r="F65" s="195"/>
      <c r="G65" s="195"/>
      <c r="H65" s="195"/>
      <c r="I65" s="195"/>
      <c r="J65" s="195"/>
      <c r="K65" s="195"/>
      <c r="L65" s="195"/>
      <c r="M65" s="195"/>
      <c r="N65" s="195"/>
      <c r="O65" s="196"/>
    </row>
    <row r="66" spans="2:15" x14ac:dyDescent="0.3">
      <c r="B66" s="194"/>
      <c r="C66" s="195"/>
      <c r="D66" s="195"/>
      <c r="E66" s="195"/>
      <c r="F66" s="195"/>
      <c r="G66" s="195"/>
      <c r="H66" s="195"/>
      <c r="I66" s="195"/>
      <c r="J66" s="195"/>
      <c r="K66" s="195"/>
      <c r="L66" s="195"/>
      <c r="M66" s="195"/>
      <c r="N66" s="195"/>
      <c r="O66" s="196"/>
    </row>
    <row r="67" spans="2:15" x14ac:dyDescent="0.3">
      <c r="B67" s="194"/>
      <c r="C67" s="195"/>
      <c r="D67" s="195"/>
      <c r="E67" s="195"/>
      <c r="F67" s="195"/>
      <c r="G67" s="195"/>
      <c r="H67" s="195"/>
      <c r="I67" s="195"/>
      <c r="J67" s="195"/>
      <c r="K67" s="195"/>
      <c r="L67" s="195"/>
      <c r="M67" s="195"/>
      <c r="N67" s="195"/>
      <c r="O67" s="196"/>
    </row>
    <row r="68" spans="2:15" x14ac:dyDescent="0.3">
      <c r="B68" s="194"/>
      <c r="C68" s="195"/>
      <c r="D68" s="195"/>
      <c r="E68" s="195"/>
      <c r="F68" s="195"/>
      <c r="G68" s="195"/>
      <c r="H68" s="195"/>
      <c r="I68" s="195"/>
      <c r="J68" s="195"/>
      <c r="K68" s="195"/>
      <c r="L68" s="195"/>
      <c r="M68" s="195"/>
      <c r="N68" s="195"/>
      <c r="O68" s="196"/>
    </row>
    <row r="69" spans="2:15" x14ac:dyDescent="0.3">
      <c r="B69" s="194"/>
      <c r="C69" s="195"/>
      <c r="D69" s="195"/>
      <c r="E69" s="195"/>
      <c r="F69" s="195"/>
      <c r="G69" s="195"/>
      <c r="H69" s="195"/>
      <c r="I69" s="195"/>
      <c r="J69" s="195"/>
      <c r="K69" s="195"/>
      <c r="L69" s="195"/>
      <c r="M69" s="195"/>
      <c r="N69" s="195"/>
      <c r="O69" s="196"/>
    </row>
    <row r="70" spans="2:15" x14ac:dyDescent="0.3">
      <c r="B70" s="194"/>
      <c r="C70" s="195"/>
      <c r="D70" s="195"/>
      <c r="E70" s="195"/>
      <c r="F70" s="195"/>
      <c r="G70" s="195"/>
      <c r="H70" s="195"/>
      <c r="I70" s="195"/>
      <c r="J70" s="195"/>
      <c r="K70" s="195"/>
      <c r="L70" s="195"/>
      <c r="M70" s="195"/>
      <c r="N70" s="195"/>
      <c r="O70" s="196"/>
    </row>
    <row r="71" spans="2:15" x14ac:dyDescent="0.3">
      <c r="B71" s="194"/>
      <c r="C71" s="195"/>
      <c r="D71" s="195"/>
      <c r="E71" s="195"/>
      <c r="F71" s="195"/>
      <c r="G71" s="195"/>
      <c r="H71" s="195"/>
      <c r="I71" s="195"/>
      <c r="J71" s="195"/>
      <c r="K71" s="195"/>
      <c r="L71" s="195"/>
      <c r="M71" s="195"/>
      <c r="N71" s="195"/>
      <c r="O71" s="196"/>
    </row>
    <row r="72" spans="2:15" x14ac:dyDescent="0.3">
      <c r="B72" s="194"/>
      <c r="C72" s="195"/>
      <c r="D72" s="195"/>
      <c r="E72" s="195"/>
      <c r="F72" s="195"/>
      <c r="G72" s="195"/>
      <c r="H72" s="195"/>
      <c r="I72" s="195"/>
      <c r="J72" s="195"/>
      <c r="K72" s="195"/>
      <c r="L72" s="195"/>
      <c r="M72" s="195"/>
      <c r="N72" s="195"/>
      <c r="O72" s="196"/>
    </row>
    <row r="73" spans="2:15" x14ac:dyDescent="0.3">
      <c r="B73" s="194"/>
      <c r="C73" s="195"/>
      <c r="D73" s="195"/>
      <c r="E73" s="195"/>
      <c r="F73" s="195"/>
      <c r="G73" s="195"/>
      <c r="H73" s="195"/>
      <c r="I73" s="195"/>
      <c r="J73" s="195"/>
      <c r="K73" s="195"/>
      <c r="L73" s="195"/>
      <c r="M73" s="195"/>
      <c r="N73" s="195"/>
      <c r="O73" s="196"/>
    </row>
    <row r="74" spans="2:15" x14ac:dyDescent="0.3">
      <c r="B74" s="194"/>
      <c r="C74" s="195"/>
      <c r="D74" s="195"/>
      <c r="E74" s="195"/>
      <c r="F74" s="195"/>
      <c r="G74" s="195"/>
      <c r="H74" s="195"/>
      <c r="I74" s="195"/>
      <c r="J74" s="195"/>
      <c r="K74" s="195"/>
      <c r="L74" s="195"/>
      <c r="M74" s="195"/>
      <c r="N74" s="195"/>
      <c r="O74" s="196"/>
    </row>
    <row r="75" spans="2:15" x14ac:dyDescent="0.3">
      <c r="B75" s="194"/>
      <c r="C75" s="195"/>
      <c r="D75" s="195"/>
      <c r="E75" s="195"/>
      <c r="F75" s="195"/>
      <c r="G75" s="195"/>
      <c r="H75" s="195"/>
      <c r="I75" s="195"/>
      <c r="J75" s="195"/>
      <c r="K75" s="195"/>
      <c r="L75" s="195"/>
      <c r="M75" s="195"/>
      <c r="N75" s="195"/>
      <c r="O75" s="196"/>
    </row>
    <row r="76" spans="2:15" x14ac:dyDescent="0.3">
      <c r="B76" s="194"/>
      <c r="C76" s="195"/>
      <c r="D76" s="195"/>
      <c r="E76" s="195"/>
      <c r="F76" s="195"/>
      <c r="G76" s="195"/>
      <c r="H76" s="195"/>
      <c r="I76" s="195"/>
      <c r="J76" s="195"/>
      <c r="K76" s="195"/>
      <c r="L76" s="195"/>
      <c r="M76" s="195"/>
      <c r="N76" s="195"/>
      <c r="O76" s="196"/>
    </row>
    <row r="77" spans="2:15" x14ac:dyDescent="0.3">
      <c r="B77" s="194"/>
      <c r="C77" s="195"/>
      <c r="D77" s="195"/>
      <c r="E77" s="195"/>
      <c r="F77" s="195"/>
      <c r="G77" s="195"/>
      <c r="H77" s="195"/>
      <c r="I77" s="195"/>
      <c r="J77" s="195"/>
      <c r="K77" s="195"/>
      <c r="L77" s="195"/>
      <c r="M77" s="195"/>
      <c r="N77" s="195"/>
      <c r="O77" s="196"/>
    </row>
    <row r="78" spans="2:15" x14ac:dyDescent="0.3">
      <c r="B78" s="194"/>
      <c r="C78" s="195"/>
      <c r="D78" s="195"/>
      <c r="E78" s="195"/>
      <c r="F78" s="195"/>
      <c r="G78" s="195"/>
      <c r="H78" s="195"/>
      <c r="I78" s="195"/>
      <c r="J78" s="195"/>
      <c r="K78" s="195"/>
      <c r="L78" s="195"/>
      <c r="M78" s="195"/>
      <c r="N78" s="195"/>
      <c r="O78" s="196"/>
    </row>
    <row r="79" spans="2:15" x14ac:dyDescent="0.3">
      <c r="B79" s="194"/>
      <c r="C79" s="195"/>
      <c r="D79" s="195"/>
      <c r="E79" s="195"/>
      <c r="F79" s="195"/>
      <c r="G79" s="195"/>
      <c r="H79" s="195"/>
      <c r="I79" s="195"/>
      <c r="J79" s="195"/>
      <c r="K79" s="195"/>
      <c r="L79" s="195"/>
      <c r="M79" s="195"/>
      <c r="N79" s="195"/>
      <c r="O79" s="196"/>
    </row>
    <row r="80" spans="2:15" x14ac:dyDescent="0.3">
      <c r="B80" s="194"/>
      <c r="C80" s="195"/>
      <c r="D80" s="195"/>
      <c r="E80" s="195"/>
      <c r="F80" s="195"/>
      <c r="G80" s="195"/>
      <c r="H80" s="195"/>
      <c r="I80" s="195"/>
      <c r="J80" s="195"/>
      <c r="K80" s="195"/>
      <c r="L80" s="195"/>
      <c r="M80" s="195"/>
      <c r="N80" s="195"/>
      <c r="O80" s="196"/>
    </row>
    <row r="81" spans="2:15" x14ac:dyDescent="0.3">
      <c r="B81" s="194"/>
      <c r="C81" s="195"/>
      <c r="D81" s="195"/>
      <c r="E81" s="195"/>
      <c r="F81" s="195"/>
      <c r="G81" s="195"/>
      <c r="H81" s="195"/>
      <c r="I81" s="195"/>
      <c r="J81" s="195"/>
      <c r="K81" s="195"/>
      <c r="L81" s="195"/>
      <c r="M81" s="195"/>
      <c r="N81" s="195"/>
      <c r="O81" s="196"/>
    </row>
    <row r="82" spans="2:15" x14ac:dyDescent="0.3">
      <c r="B82" s="194"/>
      <c r="C82" s="195"/>
      <c r="D82" s="195"/>
      <c r="E82" s="195"/>
      <c r="F82" s="195"/>
      <c r="G82" s="195"/>
      <c r="H82" s="195"/>
      <c r="I82" s="195"/>
      <c r="J82" s="195"/>
      <c r="K82" s="195"/>
      <c r="L82" s="195"/>
      <c r="M82" s="195"/>
      <c r="N82" s="195"/>
      <c r="O82" s="196"/>
    </row>
    <row r="83" spans="2:15" x14ac:dyDescent="0.3">
      <c r="B83" s="197"/>
      <c r="C83" s="198"/>
      <c r="D83" s="198"/>
      <c r="E83" s="198"/>
      <c r="F83" s="198"/>
      <c r="G83" s="198"/>
      <c r="H83" s="198"/>
      <c r="I83" s="198"/>
      <c r="J83" s="198"/>
      <c r="K83" s="198"/>
      <c r="L83" s="198"/>
      <c r="M83" s="198"/>
      <c r="N83" s="198"/>
      <c r="O83" s="199"/>
    </row>
  </sheetData>
  <mergeCells count="3">
    <mergeCell ref="C8:D8"/>
    <mergeCell ref="F22:G22"/>
    <mergeCell ref="C13:D13"/>
  </mergeCells>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C000"/>
  </sheetPr>
  <dimension ref="B1:N32"/>
  <sheetViews>
    <sheetView workbookViewId="0">
      <selection activeCell="N1" sqref="N1"/>
    </sheetView>
  </sheetViews>
  <sheetFormatPr defaultRowHeight="14.4" x14ac:dyDescent="0.3"/>
  <cols>
    <col min="1" max="1" width="8.88671875" style="418"/>
    <col min="2" max="2" width="10.21875" style="418" customWidth="1"/>
    <col min="3" max="3" width="10.77734375" style="418" customWidth="1"/>
    <col min="4" max="4" width="12.21875" style="418" customWidth="1"/>
    <col min="5" max="6" width="10.77734375" style="418" customWidth="1"/>
    <col min="7" max="8" width="15.77734375" style="418" customWidth="1"/>
    <col min="9" max="9" width="22" style="418" customWidth="1"/>
    <col min="10" max="13" width="8.88671875" style="418"/>
    <col min="14" max="14" width="10.109375" style="418" bestFit="1" customWidth="1"/>
    <col min="15" max="16384" width="8.88671875" style="418"/>
  </cols>
  <sheetData>
    <row r="1" spans="2:14" x14ac:dyDescent="0.3">
      <c r="B1" s="598" t="s">
        <v>382</v>
      </c>
      <c r="C1" s="598"/>
      <c r="D1" s="598"/>
      <c r="E1" s="598"/>
      <c r="F1" s="598"/>
      <c r="G1" s="598"/>
      <c r="H1" s="598"/>
      <c r="I1" s="598"/>
      <c r="N1" s="493" t="str">
        <f>HYPERLINK("#'Navigation'!A1","Navigation")</f>
        <v>Navigation</v>
      </c>
    </row>
    <row r="2" spans="2:14" x14ac:dyDescent="0.3">
      <c r="B2" s="592" t="s">
        <v>494</v>
      </c>
      <c r="C2" s="593"/>
      <c r="D2" s="593"/>
      <c r="E2" s="593"/>
      <c r="F2" s="593"/>
      <c r="G2" s="593"/>
      <c r="H2" s="593"/>
      <c r="I2" s="594"/>
    </row>
    <row r="3" spans="2:14" x14ac:dyDescent="0.3">
      <c r="B3" s="218"/>
      <c r="C3" s="420" t="s">
        <v>495</v>
      </c>
      <c r="D3" s="421" t="s">
        <v>496</v>
      </c>
      <c r="E3" s="420"/>
      <c r="F3" s="421"/>
      <c r="G3" s="420"/>
      <c r="H3" s="421"/>
      <c r="I3" s="420" t="s">
        <v>497</v>
      </c>
    </row>
    <row r="4" spans="2:14" x14ac:dyDescent="0.3">
      <c r="B4" s="299"/>
      <c r="C4" s="422" t="s">
        <v>498</v>
      </c>
      <c r="D4" s="423" t="s">
        <v>499</v>
      </c>
      <c r="E4" s="422" t="s">
        <v>500</v>
      </c>
      <c r="F4" s="423" t="s">
        <v>501</v>
      </c>
      <c r="G4" s="422" t="s">
        <v>502</v>
      </c>
      <c r="H4" s="423" t="s">
        <v>503</v>
      </c>
      <c r="I4" s="422" t="s">
        <v>504</v>
      </c>
    </row>
    <row r="5" spans="2:14" x14ac:dyDescent="0.3">
      <c r="B5" s="218" t="s">
        <v>505</v>
      </c>
      <c r="C5" s="424">
        <v>20.72</v>
      </c>
      <c r="D5" s="425">
        <v>20.04</v>
      </c>
      <c r="E5" s="303">
        <v>26.83</v>
      </c>
      <c r="F5" s="425">
        <v>29.3</v>
      </c>
      <c r="G5" s="424">
        <v>21.45</v>
      </c>
      <c r="H5" s="425">
        <v>9.9</v>
      </c>
      <c r="I5" s="424">
        <v>28.17</v>
      </c>
    </row>
    <row r="6" spans="2:14" x14ac:dyDescent="0.3">
      <c r="B6" s="299" t="s">
        <v>506</v>
      </c>
      <c r="C6" s="426">
        <v>5.4</v>
      </c>
      <c r="D6" s="427">
        <v>5.05</v>
      </c>
      <c r="E6" s="6">
        <v>10.92</v>
      </c>
      <c r="F6" s="427">
        <v>13.81</v>
      </c>
      <c r="G6" s="426">
        <v>13.53</v>
      </c>
      <c r="H6" s="427">
        <v>4.53</v>
      </c>
      <c r="I6" s="426">
        <v>9.9499999999999993</v>
      </c>
    </row>
    <row r="7" spans="2:14" x14ac:dyDescent="0.3">
      <c r="B7" s="218"/>
      <c r="C7" s="212"/>
      <c r="D7" s="212"/>
      <c r="E7" s="212"/>
      <c r="F7" s="212"/>
      <c r="G7" s="212"/>
      <c r="H7" s="212"/>
      <c r="I7" s="216"/>
    </row>
    <row r="8" spans="2:14" x14ac:dyDescent="0.3">
      <c r="B8" s="595" t="s">
        <v>507</v>
      </c>
      <c r="C8" s="596"/>
      <c r="D8" s="596"/>
      <c r="E8" s="596"/>
      <c r="F8" s="596"/>
      <c r="G8" s="596"/>
      <c r="H8" s="596"/>
      <c r="I8" s="597"/>
    </row>
    <row r="9" spans="2:14" x14ac:dyDescent="0.3">
      <c r="B9" s="218"/>
      <c r="C9" s="420" t="s">
        <v>495</v>
      </c>
      <c r="D9" s="421" t="s">
        <v>496</v>
      </c>
      <c r="E9" s="420"/>
      <c r="F9" s="421"/>
      <c r="G9" s="420"/>
      <c r="H9" s="421"/>
      <c r="I9" s="420" t="s">
        <v>497</v>
      </c>
    </row>
    <row r="10" spans="2:14" x14ac:dyDescent="0.3">
      <c r="B10" s="299" t="s">
        <v>508</v>
      </c>
      <c r="C10" s="422" t="s">
        <v>498</v>
      </c>
      <c r="D10" s="423" t="s">
        <v>499</v>
      </c>
      <c r="E10" s="422" t="s">
        <v>500</v>
      </c>
      <c r="F10" s="423" t="s">
        <v>501</v>
      </c>
      <c r="G10" s="422" t="s">
        <v>502</v>
      </c>
      <c r="H10" s="423" t="s">
        <v>503</v>
      </c>
      <c r="I10" s="422" t="s">
        <v>504</v>
      </c>
    </row>
    <row r="11" spans="2:14" x14ac:dyDescent="0.3">
      <c r="B11" s="428" t="s">
        <v>509</v>
      </c>
      <c r="C11" s="424">
        <v>-14.07</v>
      </c>
      <c r="D11" s="425">
        <v>-14.98</v>
      </c>
      <c r="E11" s="424">
        <v>-27.62</v>
      </c>
      <c r="F11" s="425">
        <v>-32.200000000000003</v>
      </c>
      <c r="G11" s="424">
        <v>-34.42</v>
      </c>
      <c r="H11" s="425">
        <v>-18.170000000000002</v>
      </c>
      <c r="I11" s="424">
        <v>-21.57</v>
      </c>
    </row>
    <row r="12" spans="2:14" x14ac:dyDescent="0.3">
      <c r="B12" s="429">
        <v>0.05</v>
      </c>
      <c r="C12" s="424">
        <v>-10.199999999999999</v>
      </c>
      <c r="D12" s="425">
        <v>-8.18</v>
      </c>
      <c r="E12" s="424">
        <v>-18.32</v>
      </c>
      <c r="F12" s="425">
        <v>-27.44</v>
      </c>
      <c r="G12" s="424">
        <v>-23.47</v>
      </c>
      <c r="H12" s="425">
        <v>-7.45</v>
      </c>
      <c r="I12" s="424">
        <v>-16.66</v>
      </c>
    </row>
    <row r="13" spans="2:14" x14ac:dyDescent="0.3">
      <c r="B13" s="430">
        <v>0.1</v>
      </c>
      <c r="C13" s="424">
        <v>-6.6</v>
      </c>
      <c r="D13" s="425">
        <v>-5.86</v>
      </c>
      <c r="E13" s="424">
        <v>-12.83</v>
      </c>
      <c r="F13" s="425">
        <v>-18.22</v>
      </c>
      <c r="G13" s="424">
        <v>-18.079999999999998</v>
      </c>
      <c r="H13" s="425">
        <v>-5.17</v>
      </c>
      <c r="I13" s="424">
        <v>-11.8</v>
      </c>
    </row>
    <row r="14" spans="2:14" x14ac:dyDescent="0.3">
      <c r="B14" s="430">
        <v>0.15000000000000002</v>
      </c>
      <c r="C14" s="424">
        <v>-5.68</v>
      </c>
      <c r="D14" s="425">
        <v>-4.45</v>
      </c>
      <c r="E14" s="424">
        <v>-10.41</v>
      </c>
      <c r="F14" s="425">
        <v>-13.88</v>
      </c>
      <c r="G14" s="424">
        <v>-12.93</v>
      </c>
      <c r="H14" s="425">
        <v>-4.58</v>
      </c>
      <c r="I14" s="424">
        <v>-10.11</v>
      </c>
    </row>
    <row r="15" spans="2:14" x14ac:dyDescent="0.3">
      <c r="B15" s="430">
        <v>0.2</v>
      </c>
      <c r="C15" s="424">
        <v>-4.93</v>
      </c>
      <c r="D15" s="425">
        <v>-3.89</v>
      </c>
      <c r="E15" s="424">
        <v>-8.24</v>
      </c>
      <c r="F15" s="425">
        <v>-12.16</v>
      </c>
      <c r="G15" s="424">
        <v>-9.32</v>
      </c>
      <c r="H15" s="425">
        <v>-3.81</v>
      </c>
      <c r="I15" s="424">
        <v>-7.96</v>
      </c>
    </row>
    <row r="16" spans="2:14" x14ac:dyDescent="0.3">
      <c r="B16" s="430">
        <v>0.25</v>
      </c>
      <c r="C16" s="424">
        <v>-3.63</v>
      </c>
      <c r="D16" s="425">
        <v>-3.29</v>
      </c>
      <c r="E16" s="424">
        <v>-7.12</v>
      </c>
      <c r="F16" s="425">
        <v>-8.23</v>
      </c>
      <c r="G16" s="424">
        <v>-8.17</v>
      </c>
      <c r="H16" s="425">
        <v>-2.46</v>
      </c>
      <c r="I16" s="424">
        <v>-6.16</v>
      </c>
    </row>
    <row r="17" spans="2:9" x14ac:dyDescent="0.3">
      <c r="B17" s="430">
        <v>0.3</v>
      </c>
      <c r="C17" s="424">
        <v>-2.57</v>
      </c>
      <c r="D17" s="425">
        <v>-2.5</v>
      </c>
      <c r="E17" s="424">
        <v>-5.6</v>
      </c>
      <c r="F17" s="425">
        <v>-7.2</v>
      </c>
      <c r="G17" s="424">
        <v>-6.22</v>
      </c>
      <c r="H17" s="425">
        <v>-1.99</v>
      </c>
      <c r="I17" s="424">
        <v>-4.49</v>
      </c>
    </row>
    <row r="18" spans="2:9" x14ac:dyDescent="0.3">
      <c r="B18" s="430">
        <v>0.35</v>
      </c>
      <c r="C18" s="424">
        <v>-2</v>
      </c>
      <c r="D18" s="425">
        <v>-1.7</v>
      </c>
      <c r="E18" s="424">
        <v>-4.62</v>
      </c>
      <c r="F18" s="425">
        <v>-4.5199999999999996</v>
      </c>
      <c r="G18" s="424">
        <v>-4.49</v>
      </c>
      <c r="H18" s="425">
        <v>-1.1499999999999999</v>
      </c>
      <c r="I18" s="424">
        <v>-2.75</v>
      </c>
    </row>
    <row r="19" spans="2:9" x14ac:dyDescent="0.3">
      <c r="B19" s="430">
        <v>0.39999999999999997</v>
      </c>
      <c r="C19" s="424">
        <v>-1.5</v>
      </c>
      <c r="D19" s="425">
        <v>-1.38</v>
      </c>
      <c r="E19" s="424">
        <v>-2.2599999999999998</v>
      </c>
      <c r="F19" s="425">
        <v>-2.09</v>
      </c>
      <c r="G19" s="424">
        <v>-3.84</v>
      </c>
      <c r="H19" s="425">
        <v>-0.76</v>
      </c>
      <c r="I19" s="424">
        <v>-1.89</v>
      </c>
    </row>
    <row r="20" spans="2:9" x14ac:dyDescent="0.3">
      <c r="B20" s="430">
        <v>0.44999999999999996</v>
      </c>
      <c r="C20" s="424">
        <v>-0.63</v>
      </c>
      <c r="D20" s="425">
        <v>-0.49</v>
      </c>
      <c r="E20" s="424">
        <v>-1.27</v>
      </c>
      <c r="F20" s="425">
        <v>-0.18</v>
      </c>
      <c r="G20" s="424">
        <v>-1.77</v>
      </c>
      <c r="H20" s="425">
        <v>-0.09</v>
      </c>
      <c r="I20" s="424">
        <v>-1</v>
      </c>
    </row>
    <row r="21" spans="2:9" x14ac:dyDescent="0.3">
      <c r="B21" s="430">
        <v>0.49999999999999994</v>
      </c>
      <c r="C21" s="424">
        <v>-0.09</v>
      </c>
      <c r="D21" s="425">
        <v>0.05</v>
      </c>
      <c r="E21" s="424">
        <v>-0.54</v>
      </c>
      <c r="F21" s="425">
        <v>1.86</v>
      </c>
      <c r="G21" s="424">
        <v>-0.68</v>
      </c>
      <c r="H21" s="425">
        <v>0.36</v>
      </c>
      <c r="I21" s="424">
        <v>-0.4</v>
      </c>
    </row>
    <row r="22" spans="2:9" x14ac:dyDescent="0.3">
      <c r="B22" s="430">
        <v>0.54999999999999993</v>
      </c>
      <c r="C22" s="424">
        <v>0.91</v>
      </c>
      <c r="D22" s="425">
        <v>0.41</v>
      </c>
      <c r="E22" s="424">
        <v>0.16</v>
      </c>
      <c r="F22" s="425">
        <v>3.29</v>
      </c>
      <c r="G22" s="424">
        <v>0.44</v>
      </c>
      <c r="H22" s="425">
        <v>0.69</v>
      </c>
      <c r="I22" s="424">
        <v>0.81</v>
      </c>
    </row>
    <row r="23" spans="2:9" x14ac:dyDescent="0.3">
      <c r="B23" s="430">
        <v>0.6</v>
      </c>
      <c r="C23" s="424">
        <v>1.7</v>
      </c>
      <c r="D23" s="425">
        <v>1.1000000000000001</v>
      </c>
      <c r="E23" s="424">
        <v>1.42</v>
      </c>
      <c r="F23" s="425">
        <v>4.7</v>
      </c>
      <c r="G23" s="424">
        <v>3.64</v>
      </c>
      <c r="H23" s="425">
        <v>1.27</v>
      </c>
      <c r="I23" s="424">
        <v>1.93</v>
      </c>
    </row>
    <row r="24" spans="2:9" x14ac:dyDescent="0.3">
      <c r="B24" s="430">
        <v>0.65</v>
      </c>
      <c r="C24" s="424">
        <v>2.34</v>
      </c>
      <c r="D24" s="425">
        <v>1.4</v>
      </c>
      <c r="E24" s="424">
        <v>3.93</v>
      </c>
      <c r="F24" s="425">
        <v>6.08</v>
      </c>
      <c r="G24" s="424">
        <v>5.56</v>
      </c>
      <c r="H24" s="425">
        <v>1.62</v>
      </c>
      <c r="I24" s="424">
        <v>2.48</v>
      </c>
    </row>
    <row r="25" spans="2:9" x14ac:dyDescent="0.3">
      <c r="B25" s="430">
        <v>0.70000000000000007</v>
      </c>
      <c r="C25" s="424">
        <v>3.27</v>
      </c>
      <c r="D25" s="425">
        <v>2.71</v>
      </c>
      <c r="E25" s="424">
        <v>5.66</v>
      </c>
      <c r="F25" s="425">
        <v>7.22</v>
      </c>
      <c r="G25" s="424">
        <v>7.49</v>
      </c>
      <c r="H25" s="425">
        <v>2.14</v>
      </c>
      <c r="I25" s="424">
        <v>3.26</v>
      </c>
    </row>
    <row r="26" spans="2:9" x14ac:dyDescent="0.3">
      <c r="B26" s="430">
        <v>0.75000000000000011</v>
      </c>
      <c r="C26" s="424">
        <v>4.17</v>
      </c>
      <c r="D26" s="425">
        <v>3.61</v>
      </c>
      <c r="E26" s="424">
        <v>8.06</v>
      </c>
      <c r="F26" s="425">
        <v>9.3699999999999992</v>
      </c>
      <c r="G26" s="424">
        <v>9.6199999999999992</v>
      </c>
      <c r="H26" s="425">
        <v>2.6</v>
      </c>
      <c r="I26" s="424">
        <v>4.82</v>
      </c>
    </row>
    <row r="27" spans="2:9" x14ac:dyDescent="0.3">
      <c r="B27" s="430">
        <v>0.80000000000000016</v>
      </c>
      <c r="C27" s="424">
        <v>5.3</v>
      </c>
      <c r="D27" s="425">
        <v>4.26</v>
      </c>
      <c r="E27" s="424">
        <v>9.75</v>
      </c>
      <c r="F27" s="425">
        <v>11.1</v>
      </c>
      <c r="G27" s="424">
        <v>10.79</v>
      </c>
      <c r="H27" s="425">
        <v>3.08</v>
      </c>
      <c r="I27" s="424">
        <v>6.75</v>
      </c>
    </row>
    <row r="28" spans="2:9" x14ac:dyDescent="0.3">
      <c r="B28" s="430">
        <v>0.8500000000000002</v>
      </c>
      <c r="C28" s="424">
        <v>5.81</v>
      </c>
      <c r="D28" s="425">
        <v>5.57</v>
      </c>
      <c r="E28" s="424">
        <v>11.49</v>
      </c>
      <c r="F28" s="425">
        <v>12.56</v>
      </c>
      <c r="G28" s="424">
        <v>14.64</v>
      </c>
      <c r="H28" s="425">
        <v>3.79</v>
      </c>
      <c r="I28" s="424">
        <v>10.039999999999999</v>
      </c>
    </row>
    <row r="29" spans="2:9" x14ac:dyDescent="0.3">
      <c r="B29" s="430">
        <v>0.90000000000000024</v>
      </c>
      <c r="C29" s="424">
        <v>6.91</v>
      </c>
      <c r="D29" s="425">
        <v>6.72</v>
      </c>
      <c r="E29" s="424">
        <v>13.83</v>
      </c>
      <c r="F29" s="425">
        <v>14.7</v>
      </c>
      <c r="G29" s="424">
        <v>17.66</v>
      </c>
      <c r="H29" s="425">
        <v>5.21</v>
      </c>
      <c r="I29" s="424">
        <v>12.34</v>
      </c>
    </row>
    <row r="30" spans="2:9" x14ac:dyDescent="0.3">
      <c r="B30" s="430">
        <v>0.95000000000000029</v>
      </c>
      <c r="C30" s="424">
        <v>8.23</v>
      </c>
      <c r="D30" s="425">
        <v>7.43</v>
      </c>
      <c r="E30" s="424">
        <v>16.43</v>
      </c>
      <c r="F30" s="425">
        <v>22.91</v>
      </c>
      <c r="G30" s="424">
        <v>21.76</v>
      </c>
      <c r="H30" s="425">
        <v>7</v>
      </c>
      <c r="I30" s="424">
        <v>15.28</v>
      </c>
    </row>
    <row r="31" spans="2:9" x14ac:dyDescent="0.3">
      <c r="B31" s="431" t="s">
        <v>510</v>
      </c>
      <c r="C31" s="426">
        <v>12.05</v>
      </c>
      <c r="D31" s="427">
        <v>11.88</v>
      </c>
      <c r="E31" s="426">
        <v>28.55</v>
      </c>
      <c r="F31" s="427">
        <v>31.8</v>
      </c>
      <c r="G31" s="426">
        <v>34.29</v>
      </c>
      <c r="H31" s="427">
        <v>11.75</v>
      </c>
      <c r="I31" s="426">
        <v>32.450000000000003</v>
      </c>
    </row>
    <row r="32" spans="2:9" x14ac:dyDescent="0.3">
      <c r="B32" s="432"/>
    </row>
  </sheetData>
  <mergeCells count="3">
    <mergeCell ref="B2:I2"/>
    <mergeCell ref="B8:I8"/>
    <mergeCell ref="B1:I1"/>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C000"/>
  </sheetPr>
  <dimension ref="A1:N174"/>
  <sheetViews>
    <sheetView workbookViewId="0">
      <selection activeCell="N1" sqref="N1"/>
    </sheetView>
  </sheetViews>
  <sheetFormatPr defaultRowHeight="14.4" x14ac:dyDescent="0.3"/>
  <cols>
    <col min="1" max="1" width="31.109375" style="141" customWidth="1"/>
    <col min="2" max="7" width="10.88671875" style="141" customWidth="1"/>
    <col min="8" max="13" width="8.88671875" style="63"/>
    <col min="14" max="14" width="10.109375" style="63" bestFit="1" customWidth="1"/>
    <col min="15" max="16384" width="8.88671875" style="63"/>
  </cols>
  <sheetData>
    <row r="1" spans="1:14" s="83" customFormat="1" x14ac:dyDescent="0.3">
      <c r="A1" s="599" t="s">
        <v>382</v>
      </c>
      <c r="B1" s="599"/>
      <c r="C1" s="599"/>
      <c r="D1" s="599"/>
      <c r="E1" s="599"/>
      <c r="F1" s="599"/>
      <c r="G1" s="599"/>
      <c r="N1" s="493" t="str">
        <f>HYPERLINK("#'Navigation'!A1","Navigation")</f>
        <v>Navigation</v>
      </c>
    </row>
    <row r="2" spans="1:14" x14ac:dyDescent="0.3">
      <c r="A2" s="599" t="s">
        <v>105</v>
      </c>
      <c r="B2" s="599"/>
      <c r="C2" s="599"/>
      <c r="D2" s="599"/>
      <c r="E2" s="599"/>
      <c r="F2" s="599"/>
      <c r="G2" s="599"/>
    </row>
    <row r="4" spans="1:14" x14ac:dyDescent="0.3">
      <c r="A4" s="599" t="s">
        <v>369</v>
      </c>
      <c r="B4" s="599"/>
      <c r="C4" s="599"/>
      <c r="D4" s="599"/>
      <c r="E4" s="599"/>
      <c r="F4" s="599"/>
      <c r="G4" s="599"/>
    </row>
    <row r="5" spans="1:14" x14ac:dyDescent="0.3">
      <c r="A5" s="142"/>
      <c r="B5" s="142"/>
      <c r="C5" s="142"/>
      <c r="D5" s="142"/>
      <c r="E5" s="142"/>
      <c r="F5" s="142"/>
      <c r="G5" s="142"/>
    </row>
    <row r="6" spans="1:14" x14ac:dyDescent="0.3">
      <c r="A6" s="143" t="s">
        <v>370</v>
      </c>
    </row>
    <row r="8" spans="1:14" ht="17.399999999999999" x14ac:dyDescent="0.35">
      <c r="A8" s="144" t="s">
        <v>0</v>
      </c>
      <c r="B8" s="138">
        <v>2018</v>
      </c>
      <c r="C8" s="138">
        <v>2019</v>
      </c>
      <c r="D8" s="138">
        <v>2020</v>
      </c>
      <c r="E8" s="138">
        <v>2021</v>
      </c>
      <c r="F8" s="138">
        <v>2022</v>
      </c>
      <c r="G8" s="138">
        <v>2023</v>
      </c>
    </row>
    <row r="9" spans="1:14" x14ac:dyDescent="0.3">
      <c r="A9" s="145" t="s">
        <v>292</v>
      </c>
      <c r="B9" s="146"/>
      <c r="C9" s="146"/>
      <c r="D9" s="146"/>
      <c r="E9" s="146"/>
      <c r="F9" s="146"/>
      <c r="G9" s="146"/>
    </row>
    <row r="10" spans="1:14" x14ac:dyDescent="0.3">
      <c r="A10" s="148" t="s">
        <v>293</v>
      </c>
      <c r="B10" s="146">
        <v>784780</v>
      </c>
      <c r="C10" s="146">
        <v>911720</v>
      </c>
      <c r="D10" s="146">
        <v>1077880</v>
      </c>
      <c r="E10" s="146">
        <v>1289710</v>
      </c>
      <c r="F10" s="146">
        <v>1594260</v>
      </c>
      <c r="G10" s="146">
        <v>2090450</v>
      </c>
    </row>
    <row r="11" spans="1:14" x14ac:dyDescent="0.3">
      <c r="A11" s="148" t="s">
        <v>294</v>
      </c>
      <c r="B11" s="146">
        <v>222890</v>
      </c>
      <c r="C11" s="146">
        <v>255630</v>
      </c>
      <c r="D11" s="146">
        <v>293230</v>
      </c>
      <c r="E11" s="146">
        <v>329160</v>
      </c>
      <c r="F11" s="146">
        <v>365520</v>
      </c>
      <c r="G11" s="146">
        <v>401560</v>
      </c>
    </row>
    <row r="12" spans="1:14" x14ac:dyDescent="0.3">
      <c r="A12" s="149" t="s">
        <v>295</v>
      </c>
      <c r="B12" s="150">
        <v>1007670</v>
      </c>
      <c r="C12" s="150">
        <v>1167350</v>
      </c>
      <c r="D12" s="150">
        <v>1371110</v>
      </c>
      <c r="E12" s="150">
        <v>1618870</v>
      </c>
      <c r="F12" s="150">
        <v>1959780</v>
      </c>
      <c r="G12" s="150">
        <v>2492010</v>
      </c>
    </row>
    <row r="13" spans="1:14" x14ac:dyDescent="0.3">
      <c r="A13" s="148" t="s">
        <v>296</v>
      </c>
      <c r="B13" s="146">
        <v>597270</v>
      </c>
      <c r="C13" s="146">
        <v>595330</v>
      </c>
      <c r="D13" s="146">
        <v>606450</v>
      </c>
      <c r="E13" s="146">
        <v>624430</v>
      </c>
      <c r="F13" s="146">
        <v>647770</v>
      </c>
      <c r="G13" s="146">
        <v>685240</v>
      </c>
    </row>
    <row r="14" spans="1:14" x14ac:dyDescent="0.3">
      <c r="A14" s="151" t="s">
        <v>371</v>
      </c>
      <c r="B14" s="146">
        <v>42050</v>
      </c>
      <c r="C14" s="146">
        <v>51360</v>
      </c>
      <c r="D14" s="146">
        <v>61150</v>
      </c>
      <c r="E14" s="146">
        <v>73190</v>
      </c>
      <c r="F14" s="146">
        <v>85850</v>
      </c>
      <c r="G14" s="146">
        <v>103940</v>
      </c>
    </row>
    <row r="15" spans="1:14" x14ac:dyDescent="0.3">
      <c r="A15" s="145" t="s">
        <v>297</v>
      </c>
      <c r="B15" s="150">
        <v>1646990</v>
      </c>
      <c r="C15" s="150">
        <v>1814040</v>
      </c>
      <c r="D15" s="150">
        <v>2038710</v>
      </c>
      <c r="E15" s="150">
        <v>2316490</v>
      </c>
      <c r="F15" s="150">
        <v>2693400</v>
      </c>
      <c r="G15" s="150">
        <v>3281190</v>
      </c>
    </row>
    <row r="16" spans="1:14" x14ac:dyDescent="0.3">
      <c r="A16" s="134"/>
      <c r="B16" s="146"/>
      <c r="C16" s="146"/>
      <c r="D16" s="146"/>
      <c r="E16" s="146"/>
      <c r="F16" s="146"/>
      <c r="G16" s="146"/>
    </row>
    <row r="17" spans="1:7" x14ac:dyDescent="0.3">
      <c r="A17" s="145" t="s">
        <v>298</v>
      </c>
      <c r="B17" s="146"/>
      <c r="C17" s="146"/>
      <c r="D17" s="146"/>
      <c r="E17" s="146"/>
      <c r="F17" s="146"/>
      <c r="G17" s="146"/>
    </row>
    <row r="18" spans="1:7" x14ac:dyDescent="0.3">
      <c r="A18" s="148" t="s">
        <v>299</v>
      </c>
      <c r="B18" s="146">
        <v>100500</v>
      </c>
      <c r="C18" s="146">
        <v>129890</v>
      </c>
      <c r="D18" s="146">
        <v>143730</v>
      </c>
      <c r="E18" s="146">
        <v>168890</v>
      </c>
      <c r="F18" s="146">
        <v>198370</v>
      </c>
      <c r="G18" s="146">
        <v>235170</v>
      </c>
    </row>
    <row r="19" spans="1:7" x14ac:dyDescent="0.3">
      <c r="A19" s="148" t="s">
        <v>300</v>
      </c>
      <c r="B19" s="146">
        <v>601710</v>
      </c>
      <c r="C19" s="146">
        <v>659910</v>
      </c>
      <c r="D19" s="146">
        <v>722420</v>
      </c>
      <c r="E19" s="146">
        <v>726080</v>
      </c>
      <c r="F19" s="146">
        <v>791210</v>
      </c>
      <c r="G19" s="146">
        <v>863940</v>
      </c>
    </row>
    <row r="20" spans="1:7" x14ac:dyDescent="0.3">
      <c r="A20" s="148" t="s">
        <v>372</v>
      </c>
      <c r="B20" s="146">
        <v>588460</v>
      </c>
      <c r="C20" s="146">
        <v>695250</v>
      </c>
      <c r="D20" s="146">
        <v>835020</v>
      </c>
      <c r="E20" s="146">
        <v>1052600</v>
      </c>
      <c r="F20" s="146">
        <v>1320810</v>
      </c>
      <c r="G20" s="146">
        <v>1776940</v>
      </c>
    </row>
    <row r="21" spans="1:7" x14ac:dyDescent="0.3">
      <c r="A21" s="149" t="s">
        <v>301</v>
      </c>
      <c r="B21" s="150">
        <v>1290670</v>
      </c>
      <c r="C21" s="150">
        <v>1485050</v>
      </c>
      <c r="D21" s="150">
        <v>1701170</v>
      </c>
      <c r="E21" s="150">
        <v>1947570</v>
      </c>
      <c r="F21" s="150">
        <v>2310390</v>
      </c>
      <c r="G21" s="150">
        <v>2876050</v>
      </c>
    </row>
    <row r="22" spans="1:7" x14ac:dyDescent="0.3">
      <c r="A22" s="148" t="s">
        <v>302</v>
      </c>
      <c r="B22" s="146">
        <v>83650</v>
      </c>
      <c r="C22" s="146">
        <v>100920</v>
      </c>
      <c r="D22" s="146">
        <v>119100</v>
      </c>
      <c r="E22" s="146">
        <v>138800</v>
      </c>
      <c r="F22" s="146">
        <v>161100</v>
      </c>
      <c r="G22" s="146">
        <v>193200</v>
      </c>
    </row>
    <row r="23" spans="1:7" x14ac:dyDescent="0.3">
      <c r="A23" s="148" t="s">
        <v>303</v>
      </c>
      <c r="B23" s="146">
        <v>-49100</v>
      </c>
      <c r="C23" s="146">
        <v>-63270</v>
      </c>
      <c r="D23" s="146">
        <v>-75070</v>
      </c>
      <c r="E23" s="146">
        <v>-87090</v>
      </c>
      <c r="F23" s="146">
        <v>-100330</v>
      </c>
      <c r="G23" s="146">
        <v>-120350</v>
      </c>
    </row>
    <row r="24" spans="1:7" x14ac:dyDescent="0.3">
      <c r="A24" s="149" t="s">
        <v>304</v>
      </c>
      <c r="B24" s="150">
        <v>34550</v>
      </c>
      <c r="C24" s="150">
        <v>37650</v>
      </c>
      <c r="D24" s="150">
        <v>44030</v>
      </c>
      <c r="E24" s="150">
        <v>51710</v>
      </c>
      <c r="F24" s="150">
        <v>60770</v>
      </c>
      <c r="G24" s="150">
        <v>72850</v>
      </c>
    </row>
    <row r="25" spans="1:7" x14ac:dyDescent="0.3">
      <c r="A25" s="149" t="s">
        <v>373</v>
      </c>
      <c r="B25" s="150">
        <v>69280</v>
      </c>
      <c r="C25" s="150">
        <v>77220</v>
      </c>
      <c r="D25" s="150">
        <v>84090</v>
      </c>
      <c r="E25" s="150">
        <v>91700</v>
      </c>
      <c r="F25" s="150">
        <v>99740</v>
      </c>
      <c r="G25" s="150">
        <v>107750</v>
      </c>
    </row>
    <row r="26" spans="1:7" x14ac:dyDescent="0.3">
      <c r="A26" s="149" t="s">
        <v>305</v>
      </c>
      <c r="B26" s="150">
        <v>1394500</v>
      </c>
      <c r="C26" s="150">
        <v>1599920</v>
      </c>
      <c r="D26" s="150">
        <v>1829290</v>
      </c>
      <c r="E26" s="150">
        <v>2090980</v>
      </c>
      <c r="F26" s="150">
        <v>2470900</v>
      </c>
      <c r="G26" s="150">
        <v>3056650</v>
      </c>
    </row>
    <row r="27" spans="1:7" x14ac:dyDescent="0.3">
      <c r="A27" s="148"/>
      <c r="B27" s="146"/>
      <c r="C27" s="146"/>
      <c r="D27" s="146"/>
      <c r="E27" s="146"/>
      <c r="F27" s="146"/>
      <c r="G27" s="146"/>
    </row>
    <row r="28" spans="1:7" x14ac:dyDescent="0.3">
      <c r="A28" s="145" t="s">
        <v>306</v>
      </c>
      <c r="B28" s="150">
        <v>252490</v>
      </c>
      <c r="C28" s="150">
        <v>214120</v>
      </c>
      <c r="D28" s="150">
        <v>209420</v>
      </c>
      <c r="E28" s="150">
        <v>225510</v>
      </c>
      <c r="F28" s="150">
        <v>222500</v>
      </c>
      <c r="G28" s="150">
        <v>224540</v>
      </c>
    </row>
    <row r="29" spans="1:7" x14ac:dyDescent="0.3">
      <c r="A29" s="145" t="s">
        <v>307</v>
      </c>
      <c r="B29" s="150">
        <v>18000.000000000004</v>
      </c>
      <c r="C29" s="150">
        <v>18000.000000000004</v>
      </c>
      <c r="D29" s="150">
        <v>18000.000000000004</v>
      </c>
      <c r="E29" s="150">
        <v>18000.000000000004</v>
      </c>
      <c r="F29" s="150">
        <v>18000.000000000004</v>
      </c>
      <c r="G29" s="150">
        <v>7375.0000000000018</v>
      </c>
    </row>
    <row r="30" spans="1:7" x14ac:dyDescent="0.3">
      <c r="A30" s="145" t="s">
        <v>308</v>
      </c>
      <c r="B30" s="150">
        <v>82100</v>
      </c>
      <c r="C30" s="150">
        <v>68600</v>
      </c>
      <c r="D30" s="150">
        <v>67000</v>
      </c>
      <c r="E30" s="150">
        <v>72600</v>
      </c>
      <c r="F30" s="150">
        <v>71600</v>
      </c>
      <c r="G30" s="150">
        <v>76000</v>
      </c>
    </row>
    <row r="31" spans="1:7" x14ac:dyDescent="0.3">
      <c r="A31" s="145" t="s">
        <v>171</v>
      </c>
      <c r="B31" s="150">
        <v>152390</v>
      </c>
      <c r="C31" s="150">
        <v>127520</v>
      </c>
      <c r="D31" s="150">
        <v>124420</v>
      </c>
      <c r="E31" s="150">
        <v>134910</v>
      </c>
      <c r="F31" s="150">
        <v>132900</v>
      </c>
      <c r="G31" s="150">
        <v>141165</v>
      </c>
    </row>
    <row r="32" spans="1:7" x14ac:dyDescent="0.3">
      <c r="A32" s="50"/>
      <c r="B32" s="153"/>
      <c r="C32" s="153"/>
      <c r="D32" s="153"/>
      <c r="E32" s="153"/>
      <c r="F32" s="153"/>
      <c r="G32" s="153"/>
    </row>
    <row r="33" spans="1:7" x14ac:dyDescent="0.3">
      <c r="A33" s="147"/>
      <c r="B33" s="152"/>
      <c r="C33" s="152"/>
      <c r="D33" s="152"/>
      <c r="E33" s="152"/>
      <c r="F33" s="152"/>
      <c r="G33" s="152"/>
    </row>
    <row r="34" spans="1:7" ht="17.399999999999999" x14ac:dyDescent="0.35">
      <c r="A34" s="144" t="s">
        <v>309</v>
      </c>
      <c r="B34" s="138">
        <v>2018</v>
      </c>
      <c r="C34" s="138">
        <v>2019</v>
      </c>
      <c r="D34" s="138">
        <v>2020</v>
      </c>
      <c r="E34" s="138">
        <v>2021</v>
      </c>
      <c r="F34" s="138">
        <v>2022</v>
      </c>
      <c r="G34" s="138">
        <v>2023</v>
      </c>
    </row>
    <row r="35" spans="1:7" x14ac:dyDescent="0.3">
      <c r="A35" s="145" t="s">
        <v>292</v>
      </c>
      <c r="B35" s="146"/>
      <c r="C35" s="154"/>
      <c r="D35" s="154"/>
      <c r="E35" s="154"/>
      <c r="F35" s="154"/>
      <c r="G35" s="154"/>
    </row>
    <row r="36" spans="1:7" x14ac:dyDescent="0.3">
      <c r="A36" s="148" t="s">
        <v>293</v>
      </c>
      <c r="B36" s="146">
        <v>561000</v>
      </c>
      <c r="C36" s="146">
        <v>669800</v>
      </c>
      <c r="D36" s="146">
        <v>812600</v>
      </c>
      <c r="E36" s="146">
        <v>1000000</v>
      </c>
      <c r="F36" s="146">
        <v>1280000</v>
      </c>
      <c r="G36" s="146">
        <v>1750000</v>
      </c>
    </row>
    <row r="37" spans="1:7" x14ac:dyDescent="0.3">
      <c r="A37" s="148" t="s">
        <v>294</v>
      </c>
      <c r="B37" s="137">
        <v>0</v>
      </c>
      <c r="C37" s="137">
        <v>0</v>
      </c>
      <c r="D37" s="137">
        <v>0</v>
      </c>
      <c r="E37" s="137">
        <v>0</v>
      </c>
      <c r="F37" s="137">
        <v>0</v>
      </c>
      <c r="G37" s="137">
        <v>0</v>
      </c>
    </row>
    <row r="38" spans="1:7" x14ac:dyDescent="0.3">
      <c r="A38" s="149" t="s">
        <v>295</v>
      </c>
      <c r="B38" s="139">
        <v>561000</v>
      </c>
      <c r="C38" s="139">
        <v>669800</v>
      </c>
      <c r="D38" s="139">
        <v>812600</v>
      </c>
      <c r="E38" s="139">
        <v>1000000</v>
      </c>
      <c r="F38" s="139">
        <v>1280000</v>
      </c>
      <c r="G38" s="139">
        <v>1750000</v>
      </c>
    </row>
    <row r="39" spans="1:7" x14ac:dyDescent="0.3">
      <c r="A39" s="148" t="s">
        <v>296</v>
      </c>
      <c r="B39" s="137">
        <v>73700</v>
      </c>
      <c r="C39" s="137">
        <v>85000</v>
      </c>
      <c r="D39" s="137">
        <v>98000</v>
      </c>
      <c r="E39" s="137">
        <v>119000</v>
      </c>
      <c r="F39" s="137">
        <v>142000</v>
      </c>
      <c r="G39" s="137">
        <v>175000</v>
      </c>
    </row>
    <row r="40" spans="1:7" x14ac:dyDescent="0.3">
      <c r="A40" s="151" t="s">
        <v>371</v>
      </c>
      <c r="B40" s="137">
        <v>25800</v>
      </c>
      <c r="C40" s="137">
        <v>33400</v>
      </c>
      <c r="D40" s="137">
        <v>40600</v>
      </c>
      <c r="E40" s="137">
        <v>50500</v>
      </c>
      <c r="F40" s="137">
        <v>61600</v>
      </c>
      <c r="G40" s="137">
        <v>76500</v>
      </c>
    </row>
    <row r="41" spans="1:7" x14ac:dyDescent="0.3">
      <c r="A41" s="145" t="s">
        <v>297</v>
      </c>
      <c r="B41" s="139">
        <v>660500</v>
      </c>
      <c r="C41" s="139">
        <v>788200</v>
      </c>
      <c r="D41" s="139">
        <v>951200</v>
      </c>
      <c r="E41" s="139">
        <v>1169500</v>
      </c>
      <c r="F41" s="139">
        <v>1483600</v>
      </c>
      <c r="G41" s="139">
        <v>2001500</v>
      </c>
    </row>
    <row r="42" spans="1:7" x14ac:dyDescent="0.3">
      <c r="A42" s="134"/>
      <c r="B42" s="146"/>
      <c r="C42" s="146"/>
      <c r="D42" s="146"/>
      <c r="E42" s="146"/>
      <c r="F42" s="146"/>
      <c r="G42" s="146"/>
    </row>
    <row r="43" spans="1:7" x14ac:dyDescent="0.3">
      <c r="A43" s="145" t="s">
        <v>298</v>
      </c>
      <c r="B43" s="146"/>
      <c r="C43" s="146"/>
      <c r="D43" s="146"/>
      <c r="E43" s="146"/>
      <c r="F43" s="146"/>
      <c r="G43" s="146"/>
    </row>
    <row r="44" spans="1:7" x14ac:dyDescent="0.3">
      <c r="A44" s="148" t="s">
        <v>299</v>
      </c>
      <c r="B44" s="137">
        <v>16200</v>
      </c>
      <c r="C44" s="137">
        <v>28800</v>
      </c>
      <c r="D44" s="137">
        <v>36000</v>
      </c>
      <c r="E44" s="137">
        <v>46600</v>
      </c>
      <c r="F44" s="137">
        <v>59200</v>
      </c>
      <c r="G44" s="137">
        <v>75100</v>
      </c>
    </row>
    <row r="45" spans="1:7" x14ac:dyDescent="0.3">
      <c r="A45" s="148" t="s">
        <v>300</v>
      </c>
      <c r="B45" s="137">
        <v>114650</v>
      </c>
      <c r="C45" s="137">
        <v>161100</v>
      </c>
      <c r="D45" s="137">
        <v>193650</v>
      </c>
      <c r="E45" s="137">
        <v>228100</v>
      </c>
      <c r="F45" s="137">
        <v>276450</v>
      </c>
      <c r="G45" s="137">
        <v>315700</v>
      </c>
    </row>
    <row r="46" spans="1:7" x14ac:dyDescent="0.3">
      <c r="A46" s="148" t="s">
        <v>372</v>
      </c>
      <c r="B46" s="137">
        <v>474250</v>
      </c>
      <c r="C46" s="137">
        <v>536300</v>
      </c>
      <c r="D46" s="137">
        <v>649250</v>
      </c>
      <c r="E46" s="137">
        <v>807400</v>
      </c>
      <c r="F46" s="137">
        <v>1038000</v>
      </c>
      <c r="G46" s="137">
        <v>1464500</v>
      </c>
    </row>
    <row r="47" spans="1:7" x14ac:dyDescent="0.3">
      <c r="A47" s="149" t="s">
        <v>301</v>
      </c>
      <c r="B47" s="139">
        <v>605100</v>
      </c>
      <c r="C47" s="139">
        <v>726200</v>
      </c>
      <c r="D47" s="139">
        <v>878900</v>
      </c>
      <c r="E47" s="139">
        <v>1082100</v>
      </c>
      <c r="F47" s="139">
        <v>1373650</v>
      </c>
      <c r="G47" s="139">
        <v>1855300</v>
      </c>
    </row>
    <row r="48" spans="1:7" x14ac:dyDescent="0.3">
      <c r="A48" s="148" t="s">
        <v>302</v>
      </c>
      <c r="B48" s="137">
        <v>30200</v>
      </c>
      <c r="C48" s="137">
        <v>38300</v>
      </c>
      <c r="D48" s="137">
        <v>46400</v>
      </c>
      <c r="E48" s="137">
        <v>56100</v>
      </c>
      <c r="F48" s="137">
        <v>69000</v>
      </c>
      <c r="G48" s="137">
        <v>90800</v>
      </c>
    </row>
    <row r="49" spans="1:7" x14ac:dyDescent="0.3">
      <c r="A49" s="148" t="s">
        <v>303</v>
      </c>
      <c r="B49" s="137">
        <v>-13400</v>
      </c>
      <c r="C49" s="137">
        <v>-20900</v>
      </c>
      <c r="D49" s="137">
        <v>-24300</v>
      </c>
      <c r="E49" s="137">
        <v>-28500</v>
      </c>
      <c r="F49" s="137">
        <v>-36900</v>
      </c>
      <c r="G49" s="137">
        <v>-52300</v>
      </c>
    </row>
    <row r="50" spans="1:7" x14ac:dyDescent="0.3">
      <c r="A50" s="149" t="s">
        <v>304</v>
      </c>
      <c r="B50" s="139">
        <v>16800</v>
      </c>
      <c r="C50" s="139">
        <v>17400</v>
      </c>
      <c r="D50" s="139">
        <v>22100</v>
      </c>
      <c r="E50" s="139">
        <v>27600</v>
      </c>
      <c r="F50" s="139">
        <v>32100</v>
      </c>
      <c r="G50" s="139">
        <v>38500</v>
      </c>
    </row>
    <row r="51" spans="1:7" x14ac:dyDescent="0.3">
      <c r="A51" s="149" t="s">
        <v>373</v>
      </c>
      <c r="B51" s="139">
        <v>14300</v>
      </c>
      <c r="C51" s="139">
        <v>17400</v>
      </c>
      <c r="D51" s="139">
        <v>20200</v>
      </c>
      <c r="E51" s="139">
        <v>24100</v>
      </c>
      <c r="F51" s="139">
        <v>28200</v>
      </c>
      <c r="G51" s="139">
        <v>32800</v>
      </c>
    </row>
    <row r="52" spans="1:7" x14ac:dyDescent="0.3">
      <c r="A52" s="149" t="s">
        <v>305</v>
      </c>
      <c r="B52" s="139">
        <v>636200</v>
      </c>
      <c r="C52" s="139">
        <v>761000</v>
      </c>
      <c r="D52" s="139">
        <v>921200</v>
      </c>
      <c r="E52" s="139">
        <v>1133800</v>
      </c>
      <c r="F52" s="139">
        <v>1433950</v>
      </c>
      <c r="G52" s="139">
        <v>1926600</v>
      </c>
    </row>
    <row r="53" spans="1:7" x14ac:dyDescent="0.3">
      <c r="A53" s="148"/>
      <c r="B53" s="146"/>
      <c r="C53" s="146"/>
      <c r="D53" s="146"/>
      <c r="E53" s="146"/>
      <c r="F53" s="146"/>
      <c r="G53" s="146"/>
    </row>
    <row r="54" spans="1:7" x14ac:dyDescent="0.3">
      <c r="A54" s="145" t="s">
        <v>306</v>
      </c>
      <c r="B54" s="150">
        <v>24300</v>
      </c>
      <c r="C54" s="150">
        <v>27200</v>
      </c>
      <c r="D54" s="150">
        <v>30000</v>
      </c>
      <c r="E54" s="150">
        <v>35700</v>
      </c>
      <c r="F54" s="150">
        <v>49650</v>
      </c>
      <c r="G54" s="150">
        <v>74900</v>
      </c>
    </row>
    <row r="55" spans="1:7" x14ac:dyDescent="0.3">
      <c r="A55" s="145" t="s">
        <v>307</v>
      </c>
      <c r="B55" s="150">
        <v>0</v>
      </c>
      <c r="C55" s="150">
        <v>0</v>
      </c>
      <c r="D55" s="150">
        <v>0</v>
      </c>
      <c r="E55" s="150">
        <v>0</v>
      </c>
      <c r="F55" s="150">
        <v>0</v>
      </c>
      <c r="G55" s="150">
        <v>0</v>
      </c>
    </row>
    <row r="56" spans="1:7" x14ac:dyDescent="0.3">
      <c r="A56" s="145" t="s">
        <v>308</v>
      </c>
      <c r="B56" s="150">
        <v>8500</v>
      </c>
      <c r="C56" s="150">
        <v>9500</v>
      </c>
      <c r="D56" s="150">
        <v>10500</v>
      </c>
      <c r="E56" s="150">
        <v>12500</v>
      </c>
      <c r="F56" s="150">
        <v>17400</v>
      </c>
      <c r="G56" s="150">
        <v>26200</v>
      </c>
    </row>
    <row r="57" spans="1:7" x14ac:dyDescent="0.3">
      <c r="A57" s="145" t="s">
        <v>171</v>
      </c>
      <c r="B57" s="150">
        <v>15800</v>
      </c>
      <c r="C57" s="150">
        <v>17700</v>
      </c>
      <c r="D57" s="150">
        <v>19500</v>
      </c>
      <c r="E57" s="150">
        <v>23200</v>
      </c>
      <c r="F57" s="150">
        <v>32250</v>
      </c>
      <c r="G57" s="150">
        <v>48700</v>
      </c>
    </row>
    <row r="58" spans="1:7" x14ac:dyDescent="0.3">
      <c r="A58" s="147"/>
      <c r="B58" s="152"/>
      <c r="C58" s="152"/>
      <c r="D58" s="152"/>
      <c r="E58" s="152"/>
      <c r="F58" s="152"/>
      <c r="G58" s="152"/>
    </row>
    <row r="59" spans="1:7" x14ac:dyDescent="0.3">
      <c r="A59" s="147"/>
      <c r="B59" s="152"/>
      <c r="C59" s="152"/>
      <c r="D59" s="152"/>
      <c r="E59" s="152"/>
      <c r="F59" s="152"/>
      <c r="G59" s="152"/>
    </row>
    <row r="60" spans="1:7" ht="17.399999999999999" x14ac:dyDescent="0.35">
      <c r="A60" s="144" t="s">
        <v>310</v>
      </c>
      <c r="B60" s="138">
        <v>2018</v>
      </c>
      <c r="C60" s="138">
        <v>2019</v>
      </c>
      <c r="D60" s="138">
        <v>2020</v>
      </c>
      <c r="E60" s="138">
        <v>2021</v>
      </c>
      <c r="F60" s="138">
        <v>2022</v>
      </c>
      <c r="G60" s="138">
        <v>2023</v>
      </c>
    </row>
    <row r="61" spans="1:7" x14ac:dyDescent="0.3">
      <c r="A61" s="145" t="s">
        <v>292</v>
      </c>
      <c r="B61" s="155"/>
      <c r="C61" s="154"/>
      <c r="D61" s="154"/>
      <c r="E61" s="154"/>
      <c r="F61" s="154"/>
      <c r="G61" s="154"/>
    </row>
    <row r="62" spans="1:7" x14ac:dyDescent="0.3">
      <c r="A62" s="148" t="s">
        <v>293</v>
      </c>
      <c r="B62" s="146">
        <v>58780</v>
      </c>
      <c r="C62" s="146">
        <v>72420</v>
      </c>
      <c r="D62" s="146">
        <v>89480</v>
      </c>
      <c r="E62" s="146">
        <v>106810</v>
      </c>
      <c r="F62" s="146">
        <v>125360</v>
      </c>
      <c r="G62" s="146">
        <v>145650</v>
      </c>
    </row>
    <row r="63" spans="1:7" x14ac:dyDescent="0.3">
      <c r="A63" s="148" t="s">
        <v>294</v>
      </c>
      <c r="B63" s="137">
        <v>47590</v>
      </c>
      <c r="C63" s="137">
        <v>64730</v>
      </c>
      <c r="D63" s="137">
        <v>82030</v>
      </c>
      <c r="E63" s="137">
        <v>96460</v>
      </c>
      <c r="F63" s="137">
        <v>111020</v>
      </c>
      <c r="G63" s="137">
        <v>125060</v>
      </c>
    </row>
    <row r="64" spans="1:7" x14ac:dyDescent="0.3">
      <c r="A64" s="149" t="s">
        <v>295</v>
      </c>
      <c r="B64" s="139">
        <v>106370</v>
      </c>
      <c r="C64" s="139">
        <v>137150</v>
      </c>
      <c r="D64" s="139">
        <v>171510</v>
      </c>
      <c r="E64" s="139">
        <v>203270</v>
      </c>
      <c r="F64" s="139">
        <v>236380</v>
      </c>
      <c r="G64" s="139">
        <v>270710</v>
      </c>
    </row>
    <row r="65" spans="1:7" x14ac:dyDescent="0.3">
      <c r="A65" s="148" t="s">
        <v>296</v>
      </c>
      <c r="B65" s="137">
        <v>110770</v>
      </c>
      <c r="C65" s="137">
        <v>106530</v>
      </c>
      <c r="D65" s="137">
        <v>105850</v>
      </c>
      <c r="E65" s="137">
        <v>109730</v>
      </c>
      <c r="F65" s="137">
        <v>114170</v>
      </c>
      <c r="G65" s="137">
        <v>121040</v>
      </c>
    </row>
    <row r="66" spans="1:7" x14ac:dyDescent="0.3">
      <c r="A66" s="151" t="s">
        <v>371</v>
      </c>
      <c r="B66" s="137">
        <v>5850</v>
      </c>
      <c r="C66" s="137">
        <v>6760</v>
      </c>
      <c r="D66" s="137">
        <v>8450</v>
      </c>
      <c r="E66" s="137">
        <v>9490</v>
      </c>
      <c r="F66" s="137">
        <v>9750</v>
      </c>
      <c r="G66" s="137">
        <v>11440</v>
      </c>
    </row>
    <row r="67" spans="1:7" x14ac:dyDescent="0.3">
      <c r="A67" s="145" t="s">
        <v>297</v>
      </c>
      <c r="B67" s="139">
        <v>222990</v>
      </c>
      <c r="C67" s="139">
        <v>250440</v>
      </c>
      <c r="D67" s="139">
        <v>285810</v>
      </c>
      <c r="E67" s="139">
        <v>322490</v>
      </c>
      <c r="F67" s="139">
        <v>360300</v>
      </c>
      <c r="G67" s="139">
        <v>403190</v>
      </c>
    </row>
    <row r="68" spans="1:7" x14ac:dyDescent="0.3">
      <c r="A68" s="134"/>
      <c r="B68" s="146"/>
      <c r="C68" s="146"/>
      <c r="D68" s="146"/>
      <c r="E68" s="146"/>
      <c r="F68" s="146"/>
      <c r="G68" s="146"/>
    </row>
    <row r="69" spans="1:7" x14ac:dyDescent="0.3">
      <c r="A69" s="145" t="s">
        <v>298</v>
      </c>
      <c r="B69" s="146"/>
      <c r="C69" s="146"/>
      <c r="D69" s="146"/>
      <c r="E69" s="146"/>
      <c r="F69" s="146"/>
      <c r="G69" s="146"/>
    </row>
    <row r="70" spans="1:7" x14ac:dyDescent="0.3">
      <c r="A70" s="148" t="s">
        <v>299</v>
      </c>
      <c r="B70" s="137">
        <v>27300</v>
      </c>
      <c r="C70" s="137">
        <v>35290</v>
      </c>
      <c r="D70" s="137">
        <v>33930</v>
      </c>
      <c r="E70" s="137">
        <v>38090</v>
      </c>
      <c r="F70" s="137">
        <v>42770</v>
      </c>
      <c r="G70" s="137">
        <v>47970</v>
      </c>
    </row>
    <row r="71" spans="1:7" x14ac:dyDescent="0.3">
      <c r="A71" s="148" t="s">
        <v>300</v>
      </c>
      <c r="B71" s="137">
        <v>32760</v>
      </c>
      <c r="C71" s="137">
        <v>32110</v>
      </c>
      <c r="D71" s="137">
        <v>36270</v>
      </c>
      <c r="E71" s="137">
        <v>41080</v>
      </c>
      <c r="F71" s="137">
        <v>45760</v>
      </c>
      <c r="G71" s="137">
        <v>51740</v>
      </c>
    </row>
    <row r="72" spans="1:7" x14ac:dyDescent="0.3">
      <c r="A72" s="148" t="s">
        <v>311</v>
      </c>
      <c r="B72" s="137">
        <v>92310</v>
      </c>
      <c r="C72" s="137">
        <v>120250</v>
      </c>
      <c r="D72" s="137">
        <v>152270</v>
      </c>
      <c r="E72" s="137">
        <v>182600</v>
      </c>
      <c r="F72" s="137">
        <v>214410</v>
      </c>
      <c r="G72" s="137">
        <v>246440</v>
      </c>
    </row>
    <row r="73" spans="1:7" x14ac:dyDescent="0.3">
      <c r="A73" s="149" t="s">
        <v>301</v>
      </c>
      <c r="B73" s="139">
        <v>152370</v>
      </c>
      <c r="C73" s="139">
        <v>187650</v>
      </c>
      <c r="D73" s="139">
        <v>222470</v>
      </c>
      <c r="E73" s="139">
        <v>261770</v>
      </c>
      <c r="F73" s="139">
        <v>302940</v>
      </c>
      <c r="G73" s="139">
        <v>346150</v>
      </c>
    </row>
    <row r="74" spans="1:7" x14ac:dyDescent="0.3">
      <c r="A74" s="148" t="s">
        <v>302</v>
      </c>
      <c r="B74" s="137">
        <v>21450</v>
      </c>
      <c r="C74" s="137">
        <v>25220</v>
      </c>
      <c r="D74" s="137">
        <v>32200</v>
      </c>
      <c r="E74" s="137">
        <v>38500</v>
      </c>
      <c r="F74" s="137">
        <v>45100</v>
      </c>
      <c r="G74" s="137">
        <v>52400</v>
      </c>
    </row>
    <row r="75" spans="1:7" x14ac:dyDescent="0.3">
      <c r="A75" s="148" t="s">
        <v>303</v>
      </c>
      <c r="B75" s="137">
        <v>-13000</v>
      </c>
      <c r="C75" s="137">
        <v>-16770</v>
      </c>
      <c r="D75" s="137">
        <v>-24670</v>
      </c>
      <c r="E75" s="137">
        <v>-31790</v>
      </c>
      <c r="F75" s="137">
        <v>-36830</v>
      </c>
      <c r="G75" s="137">
        <v>-41350</v>
      </c>
    </row>
    <row r="76" spans="1:7" x14ac:dyDescent="0.3">
      <c r="A76" s="149" t="s">
        <v>304</v>
      </c>
      <c r="B76" s="139">
        <v>8450</v>
      </c>
      <c r="C76" s="139">
        <v>8450</v>
      </c>
      <c r="D76" s="139">
        <v>7530</v>
      </c>
      <c r="E76" s="139">
        <v>6710</v>
      </c>
      <c r="F76" s="139">
        <v>8270</v>
      </c>
      <c r="G76" s="139">
        <v>11050</v>
      </c>
    </row>
    <row r="77" spans="1:7" x14ac:dyDescent="0.3">
      <c r="A77" s="149" t="s">
        <v>373</v>
      </c>
      <c r="B77" s="139">
        <v>13780</v>
      </c>
      <c r="C77" s="139">
        <v>14820</v>
      </c>
      <c r="D77" s="139">
        <v>15990</v>
      </c>
      <c r="E77" s="139">
        <v>16900</v>
      </c>
      <c r="F77" s="139">
        <v>17940</v>
      </c>
      <c r="G77" s="139">
        <v>18850</v>
      </c>
    </row>
    <row r="78" spans="1:7" x14ac:dyDescent="0.3">
      <c r="A78" s="149" t="s">
        <v>305</v>
      </c>
      <c r="B78" s="139">
        <v>174600</v>
      </c>
      <c r="C78" s="139">
        <v>210920</v>
      </c>
      <c r="D78" s="139">
        <v>245990</v>
      </c>
      <c r="E78" s="139">
        <v>285380</v>
      </c>
      <c r="F78" s="139">
        <v>329150</v>
      </c>
      <c r="G78" s="139">
        <v>376050</v>
      </c>
    </row>
    <row r="79" spans="1:7" x14ac:dyDescent="0.3">
      <c r="A79" s="148"/>
      <c r="B79" s="146"/>
      <c r="C79" s="146"/>
      <c r="D79" s="146"/>
      <c r="E79" s="146"/>
      <c r="F79" s="146"/>
      <c r="G79" s="146"/>
    </row>
    <row r="80" spans="1:7" x14ac:dyDescent="0.3">
      <c r="A80" s="145" t="s">
        <v>306</v>
      </c>
      <c r="B80" s="150">
        <v>48390</v>
      </c>
      <c r="C80" s="150">
        <v>39520</v>
      </c>
      <c r="D80" s="150">
        <v>39820</v>
      </c>
      <c r="E80" s="150">
        <v>37110</v>
      </c>
      <c r="F80" s="150">
        <v>31150</v>
      </c>
      <c r="G80" s="150">
        <v>27140</v>
      </c>
    </row>
    <row r="81" spans="1:7" x14ac:dyDescent="0.3">
      <c r="A81" s="145" t="s">
        <v>307</v>
      </c>
      <c r="B81" s="150">
        <v>0</v>
      </c>
      <c r="C81" s="150">
        <v>0</v>
      </c>
      <c r="D81" s="150">
        <v>0</v>
      </c>
      <c r="E81" s="150">
        <v>0</v>
      </c>
      <c r="F81" s="150">
        <v>0</v>
      </c>
      <c r="G81" s="150">
        <v>0</v>
      </c>
    </row>
    <row r="82" spans="1:7" x14ac:dyDescent="0.3">
      <c r="A82" s="145" t="s">
        <v>308</v>
      </c>
      <c r="B82" s="150">
        <v>16900</v>
      </c>
      <c r="C82" s="150">
        <v>13800</v>
      </c>
      <c r="D82" s="150">
        <v>13900</v>
      </c>
      <c r="E82" s="150">
        <v>13000</v>
      </c>
      <c r="F82" s="150">
        <v>10900</v>
      </c>
      <c r="G82" s="150">
        <v>9500</v>
      </c>
    </row>
    <row r="83" spans="1:7" x14ac:dyDescent="0.3">
      <c r="A83" s="145" t="s">
        <v>171</v>
      </c>
      <c r="B83" s="150">
        <v>31490</v>
      </c>
      <c r="C83" s="150">
        <v>25720</v>
      </c>
      <c r="D83" s="150">
        <v>25920</v>
      </c>
      <c r="E83" s="150">
        <v>24110</v>
      </c>
      <c r="F83" s="150">
        <v>20250</v>
      </c>
      <c r="G83" s="150">
        <v>17640</v>
      </c>
    </row>
    <row r="84" spans="1:7" x14ac:dyDescent="0.3">
      <c r="A84" s="147"/>
      <c r="B84" s="152"/>
      <c r="C84" s="152"/>
      <c r="D84" s="152"/>
      <c r="E84" s="152"/>
      <c r="F84" s="152"/>
      <c r="G84" s="152"/>
    </row>
    <row r="85" spans="1:7" x14ac:dyDescent="0.3">
      <c r="A85" s="147"/>
      <c r="B85" s="152"/>
      <c r="C85" s="152"/>
      <c r="D85" s="152"/>
      <c r="E85" s="152"/>
      <c r="F85" s="152"/>
      <c r="G85" s="152"/>
    </row>
    <row r="86" spans="1:7" ht="17.399999999999999" x14ac:dyDescent="0.35">
      <c r="A86" s="144" t="s">
        <v>312</v>
      </c>
      <c r="B86" s="138">
        <v>2018</v>
      </c>
      <c r="C86" s="138">
        <v>2019</v>
      </c>
      <c r="D86" s="138">
        <v>2020</v>
      </c>
      <c r="E86" s="138">
        <v>2021</v>
      </c>
      <c r="F86" s="138">
        <v>2022</v>
      </c>
      <c r="G86" s="138">
        <v>2023</v>
      </c>
    </row>
    <row r="87" spans="1:7" x14ac:dyDescent="0.3">
      <c r="A87" s="145" t="s">
        <v>292</v>
      </c>
      <c r="B87" s="146"/>
      <c r="C87" s="154"/>
      <c r="D87" s="154"/>
      <c r="E87" s="154"/>
      <c r="F87" s="154"/>
      <c r="G87" s="154"/>
    </row>
    <row r="88" spans="1:7" x14ac:dyDescent="0.3">
      <c r="A88" s="148" t="s">
        <v>293</v>
      </c>
      <c r="B88" s="146">
        <v>34000</v>
      </c>
      <c r="C88" s="146">
        <v>34000</v>
      </c>
      <c r="D88" s="146">
        <v>36400</v>
      </c>
      <c r="E88" s="146">
        <v>38500</v>
      </c>
      <c r="F88" s="146">
        <v>40200</v>
      </c>
      <c r="G88" s="146">
        <v>41700</v>
      </c>
    </row>
    <row r="89" spans="1:7" x14ac:dyDescent="0.3">
      <c r="A89" s="148" t="s">
        <v>294</v>
      </c>
      <c r="B89" s="137">
        <v>54900</v>
      </c>
      <c r="C89" s="137">
        <v>63100</v>
      </c>
      <c r="D89" s="137">
        <v>71200</v>
      </c>
      <c r="E89" s="137">
        <v>80000</v>
      </c>
      <c r="F89" s="137">
        <v>89300</v>
      </c>
      <c r="G89" s="137">
        <v>98600</v>
      </c>
    </row>
    <row r="90" spans="1:7" x14ac:dyDescent="0.3">
      <c r="A90" s="149" t="s">
        <v>295</v>
      </c>
      <c r="B90" s="139">
        <v>88900</v>
      </c>
      <c r="C90" s="139">
        <v>97100</v>
      </c>
      <c r="D90" s="139">
        <v>107600</v>
      </c>
      <c r="E90" s="139">
        <v>118500</v>
      </c>
      <c r="F90" s="139">
        <v>129500</v>
      </c>
      <c r="G90" s="139">
        <v>140300</v>
      </c>
    </row>
    <row r="91" spans="1:7" x14ac:dyDescent="0.3">
      <c r="A91" s="148" t="s">
        <v>296</v>
      </c>
      <c r="B91" s="137">
        <v>51200</v>
      </c>
      <c r="C91" s="137">
        <v>50500</v>
      </c>
      <c r="D91" s="137">
        <v>51700</v>
      </c>
      <c r="E91" s="137">
        <v>53000</v>
      </c>
      <c r="F91" s="137">
        <v>54500</v>
      </c>
      <c r="G91" s="137">
        <v>56700</v>
      </c>
    </row>
    <row r="92" spans="1:7" x14ac:dyDescent="0.3">
      <c r="A92" s="151" t="s">
        <v>371</v>
      </c>
      <c r="B92" s="137">
        <v>0</v>
      </c>
      <c r="C92" s="137">
        <v>0</v>
      </c>
      <c r="D92" s="137">
        <v>0</v>
      </c>
      <c r="E92" s="137">
        <v>0</v>
      </c>
      <c r="F92" s="137">
        <v>0</v>
      </c>
      <c r="G92" s="137">
        <v>0</v>
      </c>
    </row>
    <row r="93" spans="1:7" x14ac:dyDescent="0.3">
      <c r="A93" s="145" t="s">
        <v>297</v>
      </c>
      <c r="B93" s="139">
        <v>140100</v>
      </c>
      <c r="C93" s="139">
        <v>147600</v>
      </c>
      <c r="D93" s="139">
        <v>159300</v>
      </c>
      <c r="E93" s="139">
        <v>171500</v>
      </c>
      <c r="F93" s="139">
        <v>184000</v>
      </c>
      <c r="G93" s="139">
        <v>197000</v>
      </c>
    </row>
    <row r="94" spans="1:7" x14ac:dyDescent="0.3">
      <c r="A94" s="134"/>
      <c r="B94" s="146"/>
      <c r="C94" s="146"/>
      <c r="D94" s="146"/>
      <c r="E94" s="146"/>
      <c r="F94" s="146"/>
      <c r="G94" s="146"/>
    </row>
    <row r="95" spans="1:7" x14ac:dyDescent="0.3">
      <c r="A95" s="145" t="s">
        <v>298</v>
      </c>
      <c r="B95" s="146"/>
      <c r="C95" s="146"/>
      <c r="D95" s="146"/>
      <c r="E95" s="146"/>
      <c r="F95" s="146"/>
      <c r="G95" s="146"/>
    </row>
    <row r="96" spans="1:7" x14ac:dyDescent="0.3">
      <c r="A96" s="148" t="s">
        <v>299</v>
      </c>
      <c r="B96" s="137">
        <v>15800</v>
      </c>
      <c r="C96" s="137">
        <v>15800</v>
      </c>
      <c r="D96" s="137">
        <v>17200</v>
      </c>
      <c r="E96" s="137">
        <v>18800</v>
      </c>
      <c r="F96" s="137">
        <v>20500</v>
      </c>
      <c r="G96" s="137">
        <v>22300</v>
      </c>
    </row>
    <row r="97" spans="1:7" x14ac:dyDescent="0.3">
      <c r="A97" s="148" t="s">
        <v>300</v>
      </c>
      <c r="B97" s="137">
        <v>31900</v>
      </c>
      <c r="C97" s="137">
        <v>29800</v>
      </c>
      <c r="D97" s="137">
        <v>31200</v>
      </c>
      <c r="E97" s="137">
        <v>33000</v>
      </c>
      <c r="F97" s="137">
        <v>34900</v>
      </c>
      <c r="G97" s="137">
        <v>36800</v>
      </c>
    </row>
    <row r="98" spans="1:7" x14ac:dyDescent="0.3">
      <c r="A98" s="148" t="s">
        <v>311</v>
      </c>
      <c r="B98" s="137">
        <v>34400</v>
      </c>
      <c r="C98" s="137">
        <v>45400</v>
      </c>
      <c r="D98" s="137">
        <v>51300</v>
      </c>
      <c r="E98" s="137">
        <v>58300</v>
      </c>
      <c r="F98" s="137">
        <v>64800</v>
      </c>
      <c r="G98" s="137">
        <v>71300</v>
      </c>
    </row>
    <row r="99" spans="1:7" x14ac:dyDescent="0.3">
      <c r="A99" s="149" t="s">
        <v>301</v>
      </c>
      <c r="B99" s="139">
        <v>82100</v>
      </c>
      <c r="C99" s="139">
        <v>91000</v>
      </c>
      <c r="D99" s="139">
        <v>99700</v>
      </c>
      <c r="E99" s="139">
        <v>110100</v>
      </c>
      <c r="F99" s="139">
        <v>120200</v>
      </c>
      <c r="G99" s="139">
        <v>130400</v>
      </c>
    </row>
    <row r="100" spans="1:7" x14ac:dyDescent="0.3">
      <c r="A100" s="148" t="s">
        <v>302</v>
      </c>
      <c r="B100" s="137">
        <v>18100</v>
      </c>
      <c r="C100" s="137">
        <v>20500</v>
      </c>
      <c r="D100" s="137">
        <v>22500</v>
      </c>
      <c r="E100" s="137">
        <v>25100</v>
      </c>
      <c r="F100" s="137">
        <v>27500</v>
      </c>
      <c r="G100" s="137">
        <v>30000</v>
      </c>
    </row>
    <row r="101" spans="1:7" x14ac:dyDescent="0.3">
      <c r="A101" s="148" t="s">
        <v>303</v>
      </c>
      <c r="B101" s="137">
        <v>-9300</v>
      </c>
      <c r="C101" s="137">
        <v>-11200</v>
      </c>
      <c r="D101" s="137">
        <v>-11700</v>
      </c>
      <c r="E101" s="137">
        <v>-12600</v>
      </c>
      <c r="F101" s="137">
        <v>-13200</v>
      </c>
      <c r="G101" s="137">
        <v>-13800</v>
      </c>
    </row>
    <row r="102" spans="1:7" x14ac:dyDescent="0.3">
      <c r="A102" s="149" t="s">
        <v>304</v>
      </c>
      <c r="B102" s="139">
        <v>8800</v>
      </c>
      <c r="C102" s="139">
        <v>9300</v>
      </c>
      <c r="D102" s="139">
        <v>10800</v>
      </c>
      <c r="E102" s="139">
        <v>12500</v>
      </c>
      <c r="F102" s="139">
        <v>14300</v>
      </c>
      <c r="G102" s="139">
        <v>16200</v>
      </c>
    </row>
    <row r="103" spans="1:7" x14ac:dyDescent="0.3">
      <c r="A103" s="149" t="s">
        <v>373</v>
      </c>
      <c r="B103" s="139">
        <v>9200</v>
      </c>
      <c r="C103" s="139">
        <v>10300</v>
      </c>
      <c r="D103" s="139">
        <v>10900</v>
      </c>
      <c r="E103" s="139">
        <v>11500</v>
      </c>
      <c r="F103" s="139">
        <v>12200</v>
      </c>
      <c r="G103" s="139">
        <v>12700</v>
      </c>
    </row>
    <row r="104" spans="1:7" x14ac:dyDescent="0.3">
      <c r="A104" s="149" t="s">
        <v>305</v>
      </c>
      <c r="B104" s="139">
        <v>100100</v>
      </c>
      <c r="C104" s="139">
        <v>110600</v>
      </c>
      <c r="D104" s="139">
        <v>121400</v>
      </c>
      <c r="E104" s="139">
        <v>134100</v>
      </c>
      <c r="F104" s="139">
        <v>146700</v>
      </c>
      <c r="G104" s="139">
        <v>159300</v>
      </c>
    </row>
    <row r="105" spans="1:7" x14ac:dyDescent="0.3">
      <c r="A105" s="148"/>
      <c r="B105" s="146"/>
      <c r="C105" s="146"/>
      <c r="D105" s="146"/>
      <c r="E105" s="146"/>
      <c r="F105" s="146"/>
      <c r="G105" s="146"/>
    </row>
    <row r="106" spans="1:7" x14ac:dyDescent="0.3">
      <c r="A106" s="145" t="s">
        <v>306</v>
      </c>
      <c r="B106" s="150">
        <v>40000</v>
      </c>
      <c r="C106" s="150">
        <v>37000</v>
      </c>
      <c r="D106" s="150">
        <v>37900</v>
      </c>
      <c r="E106" s="150">
        <v>37400</v>
      </c>
      <c r="F106" s="150">
        <v>37300</v>
      </c>
      <c r="G106" s="150">
        <v>37700</v>
      </c>
    </row>
    <row r="107" spans="1:7" x14ac:dyDescent="0.3">
      <c r="A107" s="145" t="s">
        <v>307</v>
      </c>
      <c r="B107" s="150">
        <v>0</v>
      </c>
      <c r="C107" s="150">
        <v>0</v>
      </c>
      <c r="D107" s="150">
        <v>0</v>
      </c>
      <c r="E107" s="150">
        <v>0</v>
      </c>
      <c r="F107" s="150">
        <v>0</v>
      </c>
      <c r="G107" s="150">
        <v>0</v>
      </c>
    </row>
    <row r="108" spans="1:7" x14ac:dyDescent="0.3">
      <c r="A108" s="145" t="s">
        <v>308</v>
      </c>
      <c r="B108" s="150">
        <v>14000</v>
      </c>
      <c r="C108" s="150">
        <v>13000</v>
      </c>
      <c r="D108" s="150">
        <v>13300</v>
      </c>
      <c r="E108" s="150">
        <v>13100</v>
      </c>
      <c r="F108" s="150">
        <v>13100</v>
      </c>
      <c r="G108" s="150">
        <v>13200</v>
      </c>
    </row>
    <row r="109" spans="1:7" x14ac:dyDescent="0.3">
      <c r="A109" s="145" t="s">
        <v>171</v>
      </c>
      <c r="B109" s="150">
        <v>26000</v>
      </c>
      <c r="C109" s="150">
        <v>24000</v>
      </c>
      <c r="D109" s="150">
        <v>24600</v>
      </c>
      <c r="E109" s="150">
        <v>24300</v>
      </c>
      <c r="F109" s="150">
        <v>24200</v>
      </c>
      <c r="G109" s="150">
        <v>24500</v>
      </c>
    </row>
    <row r="110" spans="1:7" x14ac:dyDescent="0.3">
      <c r="A110" s="147"/>
      <c r="B110" s="152"/>
      <c r="C110" s="152"/>
      <c r="D110" s="152"/>
      <c r="E110" s="152"/>
      <c r="F110" s="152"/>
      <c r="G110" s="152"/>
    </row>
    <row r="111" spans="1:7" x14ac:dyDescent="0.3">
      <c r="A111" s="147"/>
      <c r="B111" s="152"/>
      <c r="C111" s="152"/>
      <c r="D111" s="152"/>
      <c r="E111" s="152"/>
      <c r="F111" s="152"/>
      <c r="G111" s="152"/>
    </row>
    <row r="112" spans="1:7" ht="17.399999999999999" x14ac:dyDescent="0.35">
      <c r="A112" s="144" t="s">
        <v>313</v>
      </c>
      <c r="B112" s="138">
        <v>2018</v>
      </c>
      <c r="C112" s="138">
        <v>2019</v>
      </c>
      <c r="D112" s="138">
        <v>2020</v>
      </c>
      <c r="E112" s="138">
        <v>2021</v>
      </c>
      <c r="F112" s="138">
        <v>2022</v>
      </c>
      <c r="G112" s="138">
        <v>2023</v>
      </c>
    </row>
    <row r="113" spans="1:7" x14ac:dyDescent="0.3">
      <c r="A113" s="145" t="s">
        <v>292</v>
      </c>
      <c r="B113" s="146"/>
      <c r="C113" s="154"/>
      <c r="D113" s="154"/>
      <c r="E113" s="154"/>
      <c r="F113" s="154"/>
      <c r="G113" s="154"/>
    </row>
    <row r="114" spans="1:7" x14ac:dyDescent="0.3">
      <c r="A114" s="148" t="s">
        <v>293</v>
      </c>
      <c r="B114" s="146">
        <v>14300</v>
      </c>
      <c r="C114" s="146">
        <v>17500</v>
      </c>
      <c r="D114" s="146">
        <v>19400</v>
      </c>
      <c r="E114" s="146">
        <v>21400</v>
      </c>
      <c r="F114" s="146">
        <v>22700</v>
      </c>
      <c r="G114" s="146">
        <v>24100</v>
      </c>
    </row>
    <row r="115" spans="1:7" x14ac:dyDescent="0.3">
      <c r="A115" s="148" t="s">
        <v>294</v>
      </c>
      <c r="B115" s="137">
        <v>44700</v>
      </c>
      <c r="C115" s="137">
        <v>52800</v>
      </c>
      <c r="D115" s="137">
        <v>63000</v>
      </c>
      <c r="E115" s="137">
        <v>73700</v>
      </c>
      <c r="F115" s="137">
        <v>84200</v>
      </c>
      <c r="G115" s="137">
        <v>93900</v>
      </c>
    </row>
    <row r="116" spans="1:7" x14ac:dyDescent="0.3">
      <c r="A116" s="149" t="s">
        <v>295</v>
      </c>
      <c r="B116" s="139">
        <v>59000</v>
      </c>
      <c r="C116" s="139">
        <v>70300</v>
      </c>
      <c r="D116" s="139">
        <v>82400</v>
      </c>
      <c r="E116" s="139">
        <v>95100</v>
      </c>
      <c r="F116" s="139">
        <v>106900</v>
      </c>
      <c r="G116" s="139">
        <v>118000</v>
      </c>
    </row>
    <row r="117" spans="1:7" x14ac:dyDescent="0.3">
      <c r="A117" s="148" t="s">
        <v>296</v>
      </c>
      <c r="B117" s="137">
        <v>20400</v>
      </c>
      <c r="C117" s="137">
        <v>20500</v>
      </c>
      <c r="D117" s="137">
        <v>22000</v>
      </c>
      <c r="E117" s="137">
        <v>24100</v>
      </c>
      <c r="F117" s="137">
        <v>26800</v>
      </c>
      <c r="G117" s="137">
        <v>30100</v>
      </c>
    </row>
    <row r="118" spans="1:7" x14ac:dyDescent="0.3">
      <c r="A118" s="151" t="s">
        <v>371</v>
      </c>
      <c r="B118" s="137">
        <v>0</v>
      </c>
      <c r="C118" s="137">
        <v>0</v>
      </c>
      <c r="D118" s="137">
        <v>0</v>
      </c>
      <c r="E118" s="137">
        <v>0</v>
      </c>
      <c r="F118" s="137">
        <v>0</v>
      </c>
      <c r="G118" s="137">
        <v>0</v>
      </c>
    </row>
    <row r="119" spans="1:7" x14ac:dyDescent="0.3">
      <c r="A119" s="145" t="s">
        <v>297</v>
      </c>
      <c r="B119" s="139">
        <v>79400</v>
      </c>
      <c r="C119" s="139">
        <v>90800</v>
      </c>
      <c r="D119" s="139">
        <v>104400</v>
      </c>
      <c r="E119" s="139">
        <v>119200</v>
      </c>
      <c r="F119" s="139">
        <v>133700</v>
      </c>
      <c r="G119" s="139">
        <v>148100</v>
      </c>
    </row>
    <row r="120" spans="1:7" x14ac:dyDescent="0.3">
      <c r="A120" s="134"/>
      <c r="B120" s="146"/>
      <c r="C120" s="146"/>
      <c r="D120" s="146"/>
      <c r="E120" s="146"/>
      <c r="F120" s="146"/>
      <c r="G120" s="146"/>
    </row>
    <row r="121" spans="1:7" x14ac:dyDescent="0.3">
      <c r="A121" s="145" t="s">
        <v>298</v>
      </c>
      <c r="B121" s="146"/>
      <c r="C121" s="146"/>
      <c r="D121" s="146"/>
      <c r="E121" s="146"/>
      <c r="F121" s="146"/>
      <c r="G121" s="146"/>
    </row>
    <row r="122" spans="1:7" x14ac:dyDescent="0.3">
      <c r="A122" s="148" t="s">
        <v>299</v>
      </c>
      <c r="B122" s="137">
        <v>22900</v>
      </c>
      <c r="C122" s="137">
        <v>28600</v>
      </c>
      <c r="D122" s="137">
        <v>35900</v>
      </c>
      <c r="E122" s="137">
        <v>44200</v>
      </c>
      <c r="F122" s="137">
        <v>53000</v>
      </c>
      <c r="G122" s="137">
        <v>65200</v>
      </c>
    </row>
    <row r="123" spans="1:7" x14ac:dyDescent="0.3">
      <c r="A123" s="148" t="s">
        <v>300</v>
      </c>
      <c r="B123" s="137">
        <v>400</v>
      </c>
      <c r="C123" s="137">
        <v>500</v>
      </c>
      <c r="D123" s="137">
        <v>500</v>
      </c>
      <c r="E123" s="137">
        <v>500</v>
      </c>
      <c r="F123" s="137">
        <v>500</v>
      </c>
      <c r="G123" s="137">
        <v>500</v>
      </c>
    </row>
    <row r="124" spans="1:7" x14ac:dyDescent="0.3">
      <c r="A124" s="148" t="s">
        <v>311</v>
      </c>
      <c r="B124" s="137">
        <v>10800</v>
      </c>
      <c r="C124" s="137">
        <v>11100</v>
      </c>
      <c r="D124" s="137">
        <v>12000</v>
      </c>
      <c r="E124" s="137">
        <v>13200</v>
      </c>
      <c r="F124" s="137">
        <v>14600</v>
      </c>
      <c r="G124" s="137">
        <v>15100</v>
      </c>
    </row>
    <row r="125" spans="1:7" x14ac:dyDescent="0.3">
      <c r="A125" s="149" t="s">
        <v>301</v>
      </c>
      <c r="B125" s="139">
        <v>34100</v>
      </c>
      <c r="C125" s="139">
        <v>40200</v>
      </c>
      <c r="D125" s="139">
        <v>48400</v>
      </c>
      <c r="E125" s="139">
        <v>57900</v>
      </c>
      <c r="F125" s="139">
        <v>68100</v>
      </c>
      <c r="G125" s="139">
        <v>80800</v>
      </c>
    </row>
    <row r="126" spans="1:7" x14ac:dyDescent="0.3">
      <c r="A126" s="148" t="s">
        <v>302</v>
      </c>
      <c r="B126" s="137">
        <v>8200</v>
      </c>
      <c r="C126" s="137">
        <v>10800</v>
      </c>
      <c r="D126" s="137">
        <v>11700</v>
      </c>
      <c r="E126" s="137">
        <v>12600</v>
      </c>
      <c r="F126" s="137">
        <v>12900</v>
      </c>
      <c r="G126" s="137">
        <v>13100</v>
      </c>
    </row>
    <row r="127" spans="1:7" x14ac:dyDescent="0.3">
      <c r="A127" s="148" t="s">
        <v>303</v>
      </c>
      <c r="B127" s="137">
        <v>-11200</v>
      </c>
      <c r="C127" s="137">
        <v>-12300</v>
      </c>
      <c r="D127" s="137">
        <v>-12600</v>
      </c>
      <c r="E127" s="137">
        <v>-12600</v>
      </c>
      <c r="F127" s="137">
        <v>-12000</v>
      </c>
      <c r="G127" s="137">
        <v>-11500</v>
      </c>
    </row>
    <row r="128" spans="1:7" x14ac:dyDescent="0.3">
      <c r="A128" s="149" t="s">
        <v>304</v>
      </c>
      <c r="B128" s="139">
        <v>-3000</v>
      </c>
      <c r="C128" s="139">
        <v>-1500</v>
      </c>
      <c r="D128" s="139">
        <v>-900</v>
      </c>
      <c r="E128" s="139">
        <v>0</v>
      </c>
      <c r="F128" s="139">
        <v>900</v>
      </c>
      <c r="G128" s="139">
        <v>1600</v>
      </c>
    </row>
    <row r="129" spans="1:7" x14ac:dyDescent="0.3">
      <c r="A129" s="149" t="s">
        <v>373</v>
      </c>
      <c r="B129" s="139">
        <v>21200</v>
      </c>
      <c r="C129" s="139">
        <v>23100</v>
      </c>
      <c r="D129" s="139">
        <v>24800</v>
      </c>
      <c r="E129" s="139">
        <v>26500</v>
      </c>
      <c r="F129" s="139">
        <v>28000</v>
      </c>
      <c r="G129" s="139">
        <v>29500</v>
      </c>
    </row>
    <row r="130" spans="1:7" x14ac:dyDescent="0.3">
      <c r="A130" s="149" t="s">
        <v>305</v>
      </c>
      <c r="B130" s="139">
        <v>52300</v>
      </c>
      <c r="C130" s="139">
        <v>61800</v>
      </c>
      <c r="D130" s="139">
        <v>72300</v>
      </c>
      <c r="E130" s="139">
        <v>84400</v>
      </c>
      <c r="F130" s="139">
        <v>97000</v>
      </c>
      <c r="G130" s="139">
        <v>111900</v>
      </c>
    </row>
    <row r="131" spans="1:7" x14ac:dyDescent="0.3">
      <c r="A131" s="148"/>
      <c r="B131" s="146"/>
      <c r="C131" s="146"/>
      <c r="D131" s="146"/>
      <c r="E131" s="146"/>
      <c r="F131" s="146"/>
      <c r="G131" s="146"/>
    </row>
    <row r="132" spans="1:7" x14ac:dyDescent="0.3">
      <c r="A132" s="145" t="s">
        <v>306</v>
      </c>
      <c r="B132" s="150">
        <v>27100</v>
      </c>
      <c r="C132" s="150">
        <v>29000</v>
      </c>
      <c r="D132" s="150">
        <v>32100</v>
      </c>
      <c r="E132" s="150">
        <v>34800</v>
      </c>
      <c r="F132" s="150">
        <v>36700</v>
      </c>
      <c r="G132" s="150">
        <v>36200</v>
      </c>
    </row>
    <row r="133" spans="1:7" x14ac:dyDescent="0.3">
      <c r="A133" s="145" t="s">
        <v>307</v>
      </c>
      <c r="B133" s="150">
        <v>0</v>
      </c>
      <c r="C133" s="150">
        <v>0</v>
      </c>
      <c r="D133" s="150">
        <v>0</v>
      </c>
      <c r="E133" s="150">
        <v>0</v>
      </c>
      <c r="F133" s="150">
        <v>0</v>
      </c>
      <c r="G133" s="150">
        <v>0</v>
      </c>
    </row>
    <row r="134" spans="1:7" x14ac:dyDescent="0.3">
      <c r="A134" s="145" t="s">
        <v>308</v>
      </c>
      <c r="B134" s="150">
        <v>9500</v>
      </c>
      <c r="C134" s="150">
        <v>10200</v>
      </c>
      <c r="D134" s="150">
        <v>11200</v>
      </c>
      <c r="E134" s="150">
        <v>12200</v>
      </c>
      <c r="F134" s="150">
        <v>12800</v>
      </c>
      <c r="G134" s="150">
        <v>12700</v>
      </c>
    </row>
    <row r="135" spans="1:7" x14ac:dyDescent="0.3">
      <c r="A135" s="145" t="s">
        <v>171</v>
      </c>
      <c r="B135" s="150">
        <v>17600</v>
      </c>
      <c r="C135" s="150">
        <v>18800</v>
      </c>
      <c r="D135" s="150">
        <v>20900</v>
      </c>
      <c r="E135" s="150">
        <v>22600</v>
      </c>
      <c r="F135" s="150">
        <v>23900</v>
      </c>
      <c r="G135" s="150">
        <v>23500</v>
      </c>
    </row>
    <row r="136" spans="1:7" x14ac:dyDescent="0.3">
      <c r="A136" s="147"/>
      <c r="B136" s="152"/>
      <c r="C136" s="152"/>
      <c r="D136" s="152"/>
      <c r="E136" s="152"/>
      <c r="F136" s="152"/>
      <c r="G136" s="152"/>
    </row>
    <row r="137" spans="1:7" x14ac:dyDescent="0.3">
      <c r="A137" s="147"/>
      <c r="B137" s="152"/>
      <c r="C137" s="152"/>
      <c r="D137" s="152"/>
      <c r="E137" s="152"/>
      <c r="F137" s="152"/>
      <c r="G137" s="152"/>
    </row>
    <row r="138" spans="1:7" ht="17.399999999999999" x14ac:dyDescent="0.35">
      <c r="A138" s="144" t="s">
        <v>3</v>
      </c>
      <c r="B138" s="138">
        <v>2018</v>
      </c>
      <c r="C138" s="138">
        <v>2019</v>
      </c>
      <c r="D138" s="138">
        <v>2020</v>
      </c>
      <c r="E138" s="138">
        <v>2021</v>
      </c>
      <c r="F138" s="138">
        <v>2022</v>
      </c>
      <c r="G138" s="138">
        <v>2023</v>
      </c>
    </row>
    <row r="139" spans="1:7" x14ac:dyDescent="0.3">
      <c r="A139" s="145" t="s">
        <v>292</v>
      </c>
      <c r="B139" s="146"/>
      <c r="C139" s="154"/>
      <c r="D139" s="154"/>
      <c r="E139" s="154"/>
      <c r="F139" s="154"/>
      <c r="G139" s="154"/>
    </row>
    <row r="140" spans="1:7" x14ac:dyDescent="0.3">
      <c r="A140" s="148" t="s">
        <v>293</v>
      </c>
      <c r="B140" s="146">
        <v>116700</v>
      </c>
      <c r="C140" s="146">
        <v>118000</v>
      </c>
      <c r="D140" s="146">
        <v>120000</v>
      </c>
      <c r="E140" s="146">
        <v>123000</v>
      </c>
      <c r="F140" s="146">
        <v>126000</v>
      </c>
      <c r="G140" s="146">
        <v>129000</v>
      </c>
    </row>
    <row r="141" spans="1:7" x14ac:dyDescent="0.3">
      <c r="A141" s="148" t="s">
        <v>294</v>
      </c>
      <c r="B141" s="137">
        <v>75700</v>
      </c>
      <c r="C141" s="137">
        <v>75000</v>
      </c>
      <c r="D141" s="137">
        <v>77000</v>
      </c>
      <c r="E141" s="137">
        <v>79000</v>
      </c>
      <c r="F141" s="137">
        <v>81000</v>
      </c>
      <c r="G141" s="137">
        <v>84000</v>
      </c>
    </row>
    <row r="142" spans="1:7" x14ac:dyDescent="0.3">
      <c r="A142" s="149" t="s">
        <v>295</v>
      </c>
      <c r="B142" s="139">
        <v>192400</v>
      </c>
      <c r="C142" s="139">
        <v>193000</v>
      </c>
      <c r="D142" s="139">
        <v>197000</v>
      </c>
      <c r="E142" s="139">
        <v>202000</v>
      </c>
      <c r="F142" s="139">
        <v>207000</v>
      </c>
      <c r="G142" s="139">
        <v>213000</v>
      </c>
    </row>
    <row r="143" spans="1:7" x14ac:dyDescent="0.3">
      <c r="A143" s="148" t="s">
        <v>296</v>
      </c>
      <c r="B143" s="137">
        <v>341200</v>
      </c>
      <c r="C143" s="137">
        <v>332800</v>
      </c>
      <c r="D143" s="137">
        <v>328900</v>
      </c>
      <c r="E143" s="137">
        <v>318600</v>
      </c>
      <c r="F143" s="137">
        <v>310300</v>
      </c>
      <c r="G143" s="137">
        <v>302400</v>
      </c>
    </row>
    <row r="144" spans="1:7" x14ac:dyDescent="0.3">
      <c r="A144" s="151" t="s">
        <v>371</v>
      </c>
      <c r="B144" s="137">
        <v>10400</v>
      </c>
      <c r="C144" s="137">
        <v>11200</v>
      </c>
      <c r="D144" s="137">
        <v>12100</v>
      </c>
      <c r="E144" s="137">
        <v>13200</v>
      </c>
      <c r="F144" s="137">
        <v>14500</v>
      </c>
      <c r="G144" s="137">
        <v>16000</v>
      </c>
    </row>
    <row r="145" spans="1:7" x14ac:dyDescent="0.3">
      <c r="A145" s="145" t="s">
        <v>297</v>
      </c>
      <c r="B145" s="139">
        <v>544000</v>
      </c>
      <c r="C145" s="139">
        <v>537000</v>
      </c>
      <c r="D145" s="139">
        <v>538000</v>
      </c>
      <c r="E145" s="139">
        <v>533800</v>
      </c>
      <c r="F145" s="139">
        <v>531800</v>
      </c>
      <c r="G145" s="139">
        <v>531400</v>
      </c>
    </row>
    <row r="146" spans="1:7" x14ac:dyDescent="0.3">
      <c r="A146" s="134"/>
      <c r="B146" s="146"/>
      <c r="C146" s="146"/>
      <c r="D146" s="146"/>
      <c r="E146" s="146"/>
      <c r="F146" s="146"/>
      <c r="G146" s="146"/>
    </row>
    <row r="147" spans="1:7" x14ac:dyDescent="0.3">
      <c r="A147" s="145" t="s">
        <v>298</v>
      </c>
      <c r="B147" s="146"/>
      <c r="C147" s="146"/>
      <c r="D147" s="146"/>
      <c r="E147" s="146"/>
      <c r="F147" s="146"/>
      <c r="G147" s="146"/>
    </row>
    <row r="148" spans="1:7" x14ac:dyDescent="0.3">
      <c r="A148" s="148" t="s">
        <v>299</v>
      </c>
      <c r="B148" s="137">
        <v>18300</v>
      </c>
      <c r="C148" s="137">
        <v>21400</v>
      </c>
      <c r="D148" s="137">
        <v>20700</v>
      </c>
      <c r="E148" s="137">
        <v>21200</v>
      </c>
      <c r="F148" s="137">
        <v>22900</v>
      </c>
      <c r="G148" s="137">
        <v>24600</v>
      </c>
    </row>
    <row r="149" spans="1:7" x14ac:dyDescent="0.3">
      <c r="A149" s="148" t="s">
        <v>300</v>
      </c>
      <c r="B149" s="137">
        <v>422000</v>
      </c>
      <c r="C149" s="137">
        <v>436400</v>
      </c>
      <c r="D149" s="137">
        <v>460800</v>
      </c>
      <c r="E149" s="137">
        <v>423400</v>
      </c>
      <c r="F149" s="137">
        <v>433600</v>
      </c>
      <c r="G149" s="137">
        <v>459200</v>
      </c>
    </row>
    <row r="150" spans="1:7" x14ac:dyDescent="0.3">
      <c r="A150" s="148" t="s">
        <v>372</v>
      </c>
      <c r="B150" s="137">
        <v>-23300</v>
      </c>
      <c r="C150" s="137">
        <v>-17800</v>
      </c>
      <c r="D150" s="137">
        <v>-29800</v>
      </c>
      <c r="E150" s="137">
        <v>-8900</v>
      </c>
      <c r="F150" s="137">
        <v>-11000</v>
      </c>
      <c r="G150" s="137">
        <v>-20400</v>
      </c>
    </row>
    <row r="151" spans="1:7" x14ac:dyDescent="0.3">
      <c r="A151" s="149" t="s">
        <v>301</v>
      </c>
      <c r="B151" s="139">
        <v>417000</v>
      </c>
      <c r="C151" s="139">
        <v>440000</v>
      </c>
      <c r="D151" s="139">
        <v>451700</v>
      </c>
      <c r="E151" s="139">
        <v>435700</v>
      </c>
      <c r="F151" s="139">
        <v>445500</v>
      </c>
      <c r="G151" s="139">
        <v>463400</v>
      </c>
    </row>
    <row r="152" spans="1:7" x14ac:dyDescent="0.3">
      <c r="A152" s="148" t="s">
        <v>302</v>
      </c>
      <c r="B152" s="137">
        <v>5700</v>
      </c>
      <c r="C152" s="137">
        <v>6100</v>
      </c>
      <c r="D152" s="137">
        <v>6300</v>
      </c>
      <c r="E152" s="137">
        <v>6500</v>
      </c>
      <c r="F152" s="137">
        <v>6600</v>
      </c>
      <c r="G152" s="137">
        <v>6900</v>
      </c>
    </row>
    <row r="153" spans="1:7" x14ac:dyDescent="0.3">
      <c r="A153" s="148" t="s">
        <v>303</v>
      </c>
      <c r="B153" s="137">
        <v>-2200</v>
      </c>
      <c r="C153" s="137">
        <v>-2100</v>
      </c>
      <c r="D153" s="137">
        <v>-1800</v>
      </c>
      <c r="E153" s="137">
        <v>-1600</v>
      </c>
      <c r="F153" s="137">
        <v>-1400</v>
      </c>
      <c r="G153" s="137">
        <v>-1400</v>
      </c>
    </row>
    <row r="154" spans="1:7" x14ac:dyDescent="0.3">
      <c r="A154" s="149" t="s">
        <v>304</v>
      </c>
      <c r="B154" s="139">
        <v>3500</v>
      </c>
      <c r="C154" s="139">
        <v>4000</v>
      </c>
      <c r="D154" s="139">
        <v>4500</v>
      </c>
      <c r="E154" s="139">
        <v>4900</v>
      </c>
      <c r="F154" s="139">
        <v>5200</v>
      </c>
      <c r="G154" s="139">
        <v>5500</v>
      </c>
    </row>
    <row r="155" spans="1:7" x14ac:dyDescent="0.3">
      <c r="A155" s="149" t="s">
        <v>373</v>
      </c>
      <c r="B155" s="139">
        <v>10800</v>
      </c>
      <c r="C155" s="139">
        <v>11600</v>
      </c>
      <c r="D155" s="139">
        <v>12200</v>
      </c>
      <c r="E155" s="139">
        <v>12700</v>
      </c>
      <c r="F155" s="139">
        <v>13400</v>
      </c>
      <c r="G155" s="139">
        <v>13900</v>
      </c>
    </row>
    <row r="156" spans="1:7" x14ac:dyDescent="0.3">
      <c r="A156" s="149" t="s">
        <v>305</v>
      </c>
      <c r="B156" s="139">
        <v>431300</v>
      </c>
      <c r="C156" s="139">
        <v>455600</v>
      </c>
      <c r="D156" s="139">
        <v>468400</v>
      </c>
      <c r="E156" s="139">
        <v>453300</v>
      </c>
      <c r="F156" s="139">
        <v>464100</v>
      </c>
      <c r="G156" s="139">
        <v>482800</v>
      </c>
    </row>
    <row r="157" spans="1:7" x14ac:dyDescent="0.3">
      <c r="A157" s="148"/>
      <c r="B157" s="146"/>
      <c r="C157" s="146"/>
      <c r="D157" s="146"/>
      <c r="E157" s="146"/>
      <c r="F157" s="146"/>
      <c r="G157" s="146"/>
    </row>
    <row r="158" spans="1:7" x14ac:dyDescent="0.3">
      <c r="A158" s="145" t="s">
        <v>306</v>
      </c>
      <c r="B158" s="150">
        <v>112700</v>
      </c>
      <c r="C158" s="150">
        <v>81400</v>
      </c>
      <c r="D158" s="150">
        <v>69600</v>
      </c>
      <c r="E158" s="150">
        <v>80500</v>
      </c>
      <c r="F158" s="150">
        <v>67700</v>
      </c>
      <c r="G158" s="150">
        <v>48600</v>
      </c>
    </row>
    <row r="159" spans="1:7" x14ac:dyDescent="0.3">
      <c r="A159" s="145" t="s">
        <v>307</v>
      </c>
      <c r="B159" s="150">
        <v>0</v>
      </c>
      <c r="C159" s="150">
        <v>0</v>
      </c>
      <c r="D159" s="150">
        <v>0</v>
      </c>
      <c r="E159" s="150">
        <v>0</v>
      </c>
      <c r="F159" s="150">
        <v>0</v>
      </c>
      <c r="G159" s="150">
        <v>0</v>
      </c>
    </row>
    <row r="160" spans="1:7" x14ac:dyDescent="0.3">
      <c r="A160" s="145" t="s">
        <v>308</v>
      </c>
      <c r="B160" s="150">
        <v>39400</v>
      </c>
      <c r="C160" s="150">
        <v>28500</v>
      </c>
      <c r="D160" s="150">
        <v>24400</v>
      </c>
      <c r="E160" s="150">
        <v>28200</v>
      </c>
      <c r="F160" s="150">
        <v>23700</v>
      </c>
      <c r="G160" s="150">
        <v>17000</v>
      </c>
    </row>
    <row r="161" spans="1:7" x14ac:dyDescent="0.3">
      <c r="A161" s="145" t="s">
        <v>171</v>
      </c>
      <c r="B161" s="150">
        <v>73300</v>
      </c>
      <c r="C161" s="150">
        <v>52900</v>
      </c>
      <c r="D161" s="150">
        <v>45200</v>
      </c>
      <c r="E161" s="150">
        <v>52300</v>
      </c>
      <c r="F161" s="150">
        <v>44000</v>
      </c>
      <c r="G161" s="150">
        <v>31600</v>
      </c>
    </row>
    <row r="162" spans="1:7" x14ac:dyDescent="0.3">
      <c r="A162" s="49"/>
      <c r="B162" s="153"/>
      <c r="C162" s="153"/>
      <c r="D162" s="153"/>
      <c r="E162" s="153"/>
      <c r="F162" s="153"/>
      <c r="G162" s="153"/>
    </row>
    <row r="163" spans="1:7" x14ac:dyDescent="0.3">
      <c r="A163" s="49"/>
      <c r="B163" s="153"/>
      <c r="C163" s="153"/>
      <c r="D163" s="153"/>
      <c r="E163" s="153"/>
      <c r="F163" s="153"/>
      <c r="G163" s="153"/>
    </row>
    <row r="164" spans="1:7" ht="17.399999999999999" x14ac:dyDescent="0.35">
      <c r="A164" s="144" t="s">
        <v>328</v>
      </c>
      <c r="B164" s="138">
        <v>2018</v>
      </c>
      <c r="C164" s="138">
        <v>2019</v>
      </c>
      <c r="D164" s="138">
        <v>2020</v>
      </c>
      <c r="E164" s="138">
        <v>2021</v>
      </c>
      <c r="F164" s="138">
        <v>2022</v>
      </c>
      <c r="G164" s="138">
        <v>2023</v>
      </c>
    </row>
    <row r="165" spans="1:7" x14ac:dyDescent="0.3">
      <c r="A165" s="145" t="s">
        <v>374</v>
      </c>
      <c r="B165" s="150">
        <v>0</v>
      </c>
      <c r="C165" s="150">
        <v>0</v>
      </c>
      <c r="D165" s="150">
        <v>0</v>
      </c>
      <c r="E165" s="150">
        <v>0</v>
      </c>
      <c r="F165" s="150">
        <v>0</v>
      </c>
      <c r="G165" s="150">
        <v>0</v>
      </c>
    </row>
    <row r="166" spans="1:7" x14ac:dyDescent="0.3">
      <c r="A166" s="145" t="s">
        <v>305</v>
      </c>
      <c r="B166" s="150">
        <v>0</v>
      </c>
      <c r="C166" s="150">
        <v>0</v>
      </c>
      <c r="D166" s="150">
        <v>0</v>
      </c>
      <c r="E166" s="150">
        <v>0</v>
      </c>
      <c r="F166" s="150">
        <v>0</v>
      </c>
      <c r="G166" s="150">
        <v>0</v>
      </c>
    </row>
    <row r="167" spans="1:7" x14ac:dyDescent="0.3">
      <c r="A167" s="145" t="s">
        <v>306</v>
      </c>
      <c r="B167" s="150">
        <v>0</v>
      </c>
      <c r="C167" s="150">
        <v>0</v>
      </c>
      <c r="D167" s="150">
        <v>0</v>
      </c>
      <c r="E167" s="150">
        <v>0</v>
      </c>
      <c r="F167" s="150">
        <v>0</v>
      </c>
      <c r="G167" s="150">
        <v>0</v>
      </c>
    </row>
    <row r="168" spans="1:7" x14ac:dyDescent="0.3">
      <c r="A168" s="145" t="s">
        <v>307</v>
      </c>
      <c r="B168" s="150">
        <v>18000.000000000004</v>
      </c>
      <c r="C168" s="150">
        <v>18000.000000000004</v>
      </c>
      <c r="D168" s="150">
        <v>18000.000000000004</v>
      </c>
      <c r="E168" s="150">
        <v>18000.000000000004</v>
      </c>
      <c r="F168" s="150">
        <v>18000.000000000004</v>
      </c>
      <c r="G168" s="150">
        <v>7375.0000000000018</v>
      </c>
    </row>
    <row r="169" spans="1:7" x14ac:dyDescent="0.3">
      <c r="A169" s="145" t="s">
        <v>308</v>
      </c>
      <c r="B169" s="139">
        <v>-6200</v>
      </c>
      <c r="C169" s="139">
        <v>-6400</v>
      </c>
      <c r="D169" s="139">
        <v>-6300</v>
      </c>
      <c r="E169" s="139">
        <v>-6400</v>
      </c>
      <c r="F169" s="139">
        <v>-6300</v>
      </c>
      <c r="G169" s="139">
        <v>-2600</v>
      </c>
    </row>
    <row r="170" spans="1:7" x14ac:dyDescent="0.3">
      <c r="A170" s="145" t="s">
        <v>171</v>
      </c>
      <c r="B170" s="150">
        <v>-11800.000000000004</v>
      </c>
      <c r="C170" s="150">
        <v>-11600.000000000004</v>
      </c>
      <c r="D170" s="150">
        <v>-11700.000000000004</v>
      </c>
      <c r="E170" s="150">
        <v>-11600.000000000004</v>
      </c>
      <c r="F170" s="150">
        <v>-11700.000000000004</v>
      </c>
      <c r="G170" s="150">
        <v>-4775.0000000000018</v>
      </c>
    </row>
    <row r="171" spans="1:7" x14ac:dyDescent="0.3">
      <c r="B171" s="156"/>
      <c r="C171" s="156"/>
      <c r="D171" s="156"/>
      <c r="E171" s="156"/>
      <c r="F171" s="156"/>
      <c r="G171" s="156"/>
    </row>
    <row r="172" spans="1:7" x14ac:dyDescent="0.3">
      <c r="B172" s="156"/>
      <c r="C172" s="156"/>
      <c r="D172" s="156"/>
      <c r="E172" s="156"/>
      <c r="F172" s="156"/>
      <c r="G172" s="156"/>
    </row>
    <row r="173" spans="1:7" x14ac:dyDescent="0.3">
      <c r="B173" s="156"/>
      <c r="C173" s="156"/>
      <c r="D173" s="156"/>
      <c r="E173" s="156"/>
      <c r="F173" s="156"/>
      <c r="G173" s="156"/>
    </row>
    <row r="174" spans="1:7" x14ac:dyDescent="0.3">
      <c r="B174" s="156"/>
      <c r="C174" s="156"/>
      <c r="D174" s="156"/>
      <c r="E174" s="156"/>
      <c r="F174" s="156"/>
      <c r="G174" s="156"/>
    </row>
  </sheetData>
  <mergeCells count="3">
    <mergeCell ref="A2:G2"/>
    <mergeCell ref="A4:G4"/>
    <mergeCell ref="A1:G1"/>
  </mergeCells>
  <pageMargins left="0.7" right="0.7" top="0.75" bottom="0.75" header="0.3" footer="0.3"/>
  <pageSetup orientation="portrait" horizontalDpi="200" verticalDpi="2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C000"/>
  </sheetPr>
  <dimension ref="A1:N93"/>
  <sheetViews>
    <sheetView workbookViewId="0">
      <selection activeCell="N1" sqref="N1"/>
    </sheetView>
  </sheetViews>
  <sheetFormatPr defaultRowHeight="14.4" x14ac:dyDescent="0.3"/>
  <cols>
    <col min="1" max="1" width="31.109375" style="141" customWidth="1"/>
    <col min="2" max="7" width="11" style="141" customWidth="1"/>
    <col min="8" max="13" width="8.88671875" style="63"/>
    <col min="14" max="14" width="10.109375" style="63" bestFit="1" customWidth="1"/>
    <col min="15" max="16384" width="8.88671875" style="63"/>
  </cols>
  <sheetData>
    <row r="1" spans="1:14" s="83" customFormat="1" x14ac:dyDescent="0.3">
      <c r="A1" s="599" t="s">
        <v>382</v>
      </c>
      <c r="B1" s="599"/>
      <c r="C1" s="599"/>
      <c r="D1" s="599"/>
      <c r="E1" s="599"/>
      <c r="F1" s="599"/>
      <c r="G1" s="599"/>
      <c r="N1" s="493" t="str">
        <f>HYPERLINK("#'Navigation'!A1","Navigation")</f>
        <v>Navigation</v>
      </c>
    </row>
    <row r="2" spans="1:14" x14ac:dyDescent="0.3">
      <c r="A2" s="599" t="s">
        <v>144</v>
      </c>
      <c r="B2" s="599"/>
      <c r="C2" s="599"/>
      <c r="D2" s="599"/>
      <c r="E2" s="599"/>
      <c r="F2" s="599"/>
      <c r="G2" s="599"/>
    </row>
    <row r="3" spans="1:14" x14ac:dyDescent="0.3">
      <c r="A3" s="600" t="s">
        <v>375</v>
      </c>
      <c r="B3" s="600"/>
      <c r="C3" s="600"/>
      <c r="D3" s="600"/>
      <c r="E3" s="600"/>
      <c r="F3" s="600"/>
      <c r="G3" s="600"/>
    </row>
    <row r="4" spans="1:14" x14ac:dyDescent="0.3">
      <c r="A4" s="158"/>
      <c r="B4" s="158"/>
      <c r="C4" s="158"/>
      <c r="D4" s="158"/>
      <c r="E4" s="158"/>
      <c r="F4" s="158"/>
      <c r="G4" s="158"/>
    </row>
    <row r="5" spans="1:14" x14ac:dyDescent="0.3">
      <c r="A5" s="49" t="s">
        <v>376</v>
      </c>
      <c r="B5" s="158"/>
      <c r="C5" s="158"/>
      <c r="D5" s="158"/>
      <c r="E5" s="158"/>
      <c r="F5" s="158"/>
      <c r="G5" s="158"/>
    </row>
    <row r="6" spans="1:14" x14ac:dyDescent="0.3">
      <c r="A6" s="147"/>
      <c r="B6" s="147"/>
      <c r="C6" s="147"/>
      <c r="D6" s="147"/>
      <c r="E6" s="147"/>
      <c r="F6" s="147"/>
      <c r="G6" s="147"/>
    </row>
    <row r="7" spans="1:14" ht="17.399999999999999" x14ac:dyDescent="0.35">
      <c r="A7" s="144" t="s">
        <v>0</v>
      </c>
      <c r="B7" s="138">
        <v>2018</v>
      </c>
      <c r="C7" s="138">
        <v>2019</v>
      </c>
      <c r="D7" s="138">
        <v>2020</v>
      </c>
      <c r="E7" s="138">
        <v>2021</v>
      </c>
      <c r="F7" s="138">
        <v>2022</v>
      </c>
      <c r="G7" s="138">
        <v>2023</v>
      </c>
    </row>
    <row r="8" spans="1:14" x14ac:dyDescent="0.3">
      <c r="A8" s="160" t="s">
        <v>314</v>
      </c>
      <c r="B8" s="161">
        <v>1022230</v>
      </c>
      <c r="C8" s="161">
        <v>1046640</v>
      </c>
      <c r="D8" s="161">
        <v>1067190</v>
      </c>
      <c r="E8" s="161">
        <v>1100600</v>
      </c>
      <c r="F8" s="161">
        <v>1140470</v>
      </c>
      <c r="G8" s="161">
        <v>1172530</v>
      </c>
    </row>
    <row r="9" spans="1:14" x14ac:dyDescent="0.3">
      <c r="A9" s="160" t="s">
        <v>315</v>
      </c>
      <c r="B9" s="161">
        <v>6133380</v>
      </c>
      <c r="C9" s="161">
        <v>6279840</v>
      </c>
      <c r="D9" s="161">
        <v>6403140</v>
      </c>
      <c r="E9" s="161">
        <v>6603600</v>
      </c>
      <c r="F9" s="161">
        <v>6842820</v>
      </c>
      <c r="G9" s="161">
        <v>7035180</v>
      </c>
    </row>
    <row r="10" spans="1:14" x14ac:dyDescent="0.3">
      <c r="A10" s="160" t="s">
        <v>316</v>
      </c>
      <c r="B10" s="161">
        <v>3066690</v>
      </c>
      <c r="C10" s="161">
        <v>3139920</v>
      </c>
      <c r="D10" s="161">
        <v>3201570</v>
      </c>
      <c r="E10" s="161">
        <v>3301800</v>
      </c>
      <c r="F10" s="161">
        <v>3421410</v>
      </c>
      <c r="G10" s="161">
        <v>3517590</v>
      </c>
    </row>
    <row r="11" spans="1:14" x14ac:dyDescent="0.3">
      <c r="A11" s="134" t="s">
        <v>317</v>
      </c>
      <c r="B11" s="161">
        <v>10222300</v>
      </c>
      <c r="C11" s="161">
        <v>10466400</v>
      </c>
      <c r="D11" s="161">
        <v>10671900</v>
      </c>
      <c r="E11" s="161">
        <v>11006000</v>
      </c>
      <c r="F11" s="161">
        <v>11404700</v>
      </c>
      <c r="G11" s="161">
        <v>11725300</v>
      </c>
    </row>
    <row r="12" spans="1:14" x14ac:dyDescent="0.3">
      <c r="A12" s="134" t="s">
        <v>318</v>
      </c>
      <c r="B12" s="161">
        <v>1878100</v>
      </c>
      <c r="C12" s="161">
        <v>2128200</v>
      </c>
      <c r="D12" s="161">
        <v>2515900</v>
      </c>
      <c r="E12" s="161">
        <v>3057800</v>
      </c>
      <c r="F12" s="161">
        <v>3777900</v>
      </c>
      <c r="G12" s="161">
        <v>4872200</v>
      </c>
    </row>
    <row r="13" spans="1:14" x14ac:dyDescent="0.3">
      <c r="A13" s="134" t="s">
        <v>319</v>
      </c>
      <c r="B13" s="161">
        <v>0</v>
      </c>
      <c r="C13" s="161">
        <v>0</v>
      </c>
      <c r="D13" s="161">
        <v>0</v>
      </c>
      <c r="E13" s="161">
        <v>0</v>
      </c>
      <c r="F13" s="161">
        <v>0</v>
      </c>
      <c r="G13" s="161">
        <v>0</v>
      </c>
    </row>
    <row r="14" spans="1:14" x14ac:dyDescent="0.3">
      <c r="A14" s="138" t="s">
        <v>320</v>
      </c>
      <c r="B14" s="162">
        <v>12100400</v>
      </c>
      <c r="C14" s="162">
        <v>12594600</v>
      </c>
      <c r="D14" s="162">
        <v>13187800</v>
      </c>
      <c r="E14" s="162">
        <v>14063800</v>
      </c>
      <c r="F14" s="162">
        <v>15182600</v>
      </c>
      <c r="G14" s="162">
        <v>16597500</v>
      </c>
    </row>
    <row r="15" spans="1:14" x14ac:dyDescent="0.3">
      <c r="A15" s="134"/>
      <c r="B15" s="161"/>
      <c r="C15" s="161"/>
      <c r="D15" s="161"/>
      <c r="E15" s="161"/>
      <c r="F15" s="161"/>
      <c r="G15" s="161"/>
    </row>
    <row r="16" spans="1:14" x14ac:dyDescent="0.3">
      <c r="A16" s="134" t="s">
        <v>321</v>
      </c>
      <c r="B16" s="161">
        <v>11231200</v>
      </c>
      <c r="C16" s="161">
        <v>11716000</v>
      </c>
      <c r="D16" s="161">
        <v>12299000</v>
      </c>
      <c r="E16" s="161">
        <v>13160200</v>
      </c>
      <c r="F16" s="161">
        <v>14280300</v>
      </c>
      <c r="G16" s="161">
        <v>15856500</v>
      </c>
    </row>
    <row r="17" spans="1:7" x14ac:dyDescent="0.3">
      <c r="A17" s="134" t="s">
        <v>322</v>
      </c>
      <c r="B17" s="161">
        <v>225000</v>
      </c>
      <c r="C17" s="161">
        <v>225000</v>
      </c>
      <c r="D17" s="161">
        <v>225000</v>
      </c>
      <c r="E17" s="161">
        <v>225000</v>
      </c>
      <c r="F17" s="161">
        <v>225000</v>
      </c>
      <c r="G17" s="161">
        <v>75000</v>
      </c>
    </row>
    <row r="18" spans="1:7" x14ac:dyDescent="0.3">
      <c r="A18" s="138" t="s">
        <v>210</v>
      </c>
      <c r="B18" s="162">
        <v>11456200</v>
      </c>
      <c r="C18" s="162">
        <v>11941000</v>
      </c>
      <c r="D18" s="162">
        <v>12524000</v>
      </c>
      <c r="E18" s="162">
        <v>13385200</v>
      </c>
      <c r="F18" s="162">
        <v>14505300</v>
      </c>
      <c r="G18" s="162">
        <v>15931500</v>
      </c>
    </row>
    <row r="19" spans="1:7" x14ac:dyDescent="0.3">
      <c r="A19" s="134"/>
      <c r="B19" s="161"/>
      <c r="C19" s="161"/>
      <c r="D19" s="161"/>
      <c r="E19" s="161"/>
      <c r="F19" s="161"/>
      <c r="G19" s="161"/>
    </row>
    <row r="20" spans="1:7" x14ac:dyDescent="0.3">
      <c r="A20" s="138" t="s">
        <v>323</v>
      </c>
      <c r="B20" s="162">
        <v>644200</v>
      </c>
      <c r="C20" s="162">
        <v>653600</v>
      </c>
      <c r="D20" s="162">
        <v>663800</v>
      </c>
      <c r="E20" s="162">
        <v>678600</v>
      </c>
      <c r="F20" s="162">
        <v>677300</v>
      </c>
      <c r="G20" s="162">
        <v>666000</v>
      </c>
    </row>
    <row r="21" spans="1:7" x14ac:dyDescent="0.3">
      <c r="A21" s="163"/>
      <c r="B21" s="164"/>
      <c r="C21" s="164"/>
      <c r="D21" s="164"/>
      <c r="E21" s="164"/>
      <c r="F21" s="164"/>
      <c r="G21" s="164"/>
    </row>
    <row r="22" spans="1:7" x14ac:dyDescent="0.3">
      <c r="A22" s="138" t="s">
        <v>324</v>
      </c>
      <c r="B22" s="165">
        <v>3.38</v>
      </c>
      <c r="C22" s="165">
        <v>3.33</v>
      </c>
      <c r="D22" s="165">
        <v>3.24</v>
      </c>
      <c r="E22" s="165">
        <v>3.12</v>
      </c>
      <c r="F22" s="165">
        <v>3.06</v>
      </c>
      <c r="G22" s="165">
        <v>2.87</v>
      </c>
    </row>
    <row r="23" spans="1:7" x14ac:dyDescent="0.3">
      <c r="A23" s="138" t="s">
        <v>325</v>
      </c>
      <c r="B23" s="165">
        <v>0.34927041291524369</v>
      </c>
      <c r="C23" s="165">
        <v>0.34424724602203183</v>
      </c>
      <c r="D23" s="165">
        <v>0.33895751732449531</v>
      </c>
      <c r="E23" s="165">
        <v>0.33156498673740054</v>
      </c>
      <c r="F23" s="165">
        <v>0.33220138786357595</v>
      </c>
      <c r="G23" s="165">
        <v>0.11261261261261261</v>
      </c>
    </row>
    <row r="24" spans="1:7" x14ac:dyDescent="0.3">
      <c r="A24" s="147"/>
      <c r="B24" s="147"/>
      <c r="C24" s="147"/>
      <c r="D24" s="147"/>
      <c r="E24" s="147"/>
      <c r="F24" s="147"/>
      <c r="G24" s="147"/>
    </row>
    <row r="25" spans="1:7" ht="17.399999999999999" x14ac:dyDescent="0.35">
      <c r="A25" s="144" t="s">
        <v>326</v>
      </c>
      <c r="B25" s="138">
        <v>2018</v>
      </c>
      <c r="C25" s="138">
        <v>2019</v>
      </c>
      <c r="D25" s="138">
        <v>2020</v>
      </c>
      <c r="E25" s="138">
        <v>2021</v>
      </c>
      <c r="F25" s="138">
        <v>2022</v>
      </c>
      <c r="G25" s="138">
        <v>2023</v>
      </c>
    </row>
    <row r="26" spans="1:7" x14ac:dyDescent="0.3">
      <c r="A26" s="134" t="s">
        <v>327</v>
      </c>
      <c r="B26" s="161">
        <v>365100</v>
      </c>
      <c r="C26" s="161">
        <v>457300</v>
      </c>
      <c r="D26" s="161">
        <v>459700</v>
      </c>
      <c r="E26" s="161">
        <v>532900</v>
      </c>
      <c r="F26" s="161">
        <v>608800</v>
      </c>
      <c r="G26" s="161">
        <v>687600</v>
      </c>
    </row>
    <row r="27" spans="1:7" x14ac:dyDescent="0.3">
      <c r="A27" s="134" t="s">
        <v>318</v>
      </c>
      <c r="B27" s="161">
        <v>1878100</v>
      </c>
      <c r="C27" s="161">
        <v>2128200</v>
      </c>
      <c r="D27" s="161">
        <v>2515900</v>
      </c>
      <c r="E27" s="161">
        <v>3057800</v>
      </c>
      <c r="F27" s="161">
        <v>3777900</v>
      </c>
      <c r="G27" s="161">
        <v>4872200</v>
      </c>
    </row>
    <row r="28" spans="1:7" x14ac:dyDescent="0.3">
      <c r="A28" s="134" t="s">
        <v>319</v>
      </c>
      <c r="B28" s="161">
        <v>0</v>
      </c>
      <c r="C28" s="161">
        <v>0</v>
      </c>
      <c r="D28" s="161">
        <v>0</v>
      </c>
      <c r="E28" s="161">
        <v>0</v>
      </c>
      <c r="F28" s="161">
        <v>0</v>
      </c>
      <c r="G28" s="161">
        <v>0</v>
      </c>
    </row>
    <row r="29" spans="1:7" x14ac:dyDescent="0.3">
      <c r="A29" s="138" t="s">
        <v>320</v>
      </c>
      <c r="B29" s="162">
        <v>2243200</v>
      </c>
      <c r="C29" s="162">
        <v>2585500</v>
      </c>
      <c r="D29" s="162">
        <v>2975600</v>
      </c>
      <c r="E29" s="162">
        <v>3590700</v>
      </c>
      <c r="F29" s="162">
        <v>4386700</v>
      </c>
      <c r="G29" s="162">
        <v>5559800</v>
      </c>
    </row>
    <row r="30" spans="1:7" x14ac:dyDescent="0.3">
      <c r="A30" s="134"/>
      <c r="B30" s="161"/>
      <c r="C30" s="161"/>
      <c r="D30" s="161"/>
      <c r="E30" s="161"/>
      <c r="F30" s="161"/>
      <c r="G30" s="161"/>
    </row>
    <row r="31" spans="1:7" x14ac:dyDescent="0.3">
      <c r="A31" s="134" t="s">
        <v>321</v>
      </c>
      <c r="B31" s="161">
        <v>2086200</v>
      </c>
      <c r="C31" s="161">
        <v>2417400</v>
      </c>
      <c r="D31" s="161">
        <v>2797100</v>
      </c>
      <c r="E31" s="161">
        <v>3398700</v>
      </c>
      <c r="F31" s="161">
        <v>4198300</v>
      </c>
      <c r="G31" s="161">
        <v>5385700</v>
      </c>
    </row>
    <row r="32" spans="1:7" x14ac:dyDescent="0.3">
      <c r="A32" s="138" t="s">
        <v>210</v>
      </c>
      <c r="B32" s="162">
        <v>2086200</v>
      </c>
      <c r="C32" s="162">
        <v>2417400</v>
      </c>
      <c r="D32" s="162">
        <v>2797100</v>
      </c>
      <c r="E32" s="162">
        <v>3398700</v>
      </c>
      <c r="F32" s="162">
        <v>4198300</v>
      </c>
      <c r="G32" s="162">
        <v>5385700</v>
      </c>
    </row>
    <row r="33" spans="1:7" x14ac:dyDescent="0.3">
      <c r="A33" s="134"/>
      <c r="B33" s="161"/>
      <c r="C33" s="161"/>
      <c r="D33" s="161"/>
      <c r="E33" s="161"/>
      <c r="F33" s="161"/>
      <c r="G33" s="161"/>
    </row>
    <row r="34" spans="1:7" x14ac:dyDescent="0.3">
      <c r="A34" s="138" t="s">
        <v>323</v>
      </c>
      <c r="B34" s="162">
        <v>157000</v>
      </c>
      <c r="C34" s="162">
        <v>168100</v>
      </c>
      <c r="D34" s="162">
        <v>178500</v>
      </c>
      <c r="E34" s="162">
        <v>192000</v>
      </c>
      <c r="F34" s="162">
        <v>188400</v>
      </c>
      <c r="G34" s="162">
        <v>174100</v>
      </c>
    </row>
    <row r="35" spans="1:7" x14ac:dyDescent="0.3">
      <c r="A35" s="147"/>
      <c r="B35" s="159"/>
      <c r="C35" s="159"/>
      <c r="D35" s="159"/>
      <c r="E35" s="159"/>
      <c r="F35" s="159"/>
      <c r="G35" s="159"/>
    </row>
    <row r="36" spans="1:7" ht="17.399999999999999" x14ac:dyDescent="0.35">
      <c r="A36" s="144" t="s">
        <v>310</v>
      </c>
      <c r="B36" s="138">
        <v>2018</v>
      </c>
      <c r="C36" s="138">
        <v>2019</v>
      </c>
      <c r="D36" s="138">
        <v>2020</v>
      </c>
      <c r="E36" s="138">
        <v>2021</v>
      </c>
      <c r="F36" s="138">
        <v>2022</v>
      </c>
      <c r="G36" s="138">
        <v>2023</v>
      </c>
    </row>
    <row r="37" spans="1:7" x14ac:dyDescent="0.3">
      <c r="A37" s="134" t="s">
        <v>327</v>
      </c>
      <c r="B37" s="161">
        <v>1929200</v>
      </c>
      <c r="C37" s="161">
        <v>2001900</v>
      </c>
      <c r="D37" s="161">
        <v>2102300</v>
      </c>
      <c r="E37" s="161">
        <v>2237100</v>
      </c>
      <c r="F37" s="161">
        <v>2406800</v>
      </c>
      <c r="G37" s="161">
        <v>2617100</v>
      </c>
    </row>
    <row r="38" spans="1:7" x14ac:dyDescent="0.3">
      <c r="A38" s="134" t="s">
        <v>319</v>
      </c>
      <c r="B38" s="161">
        <v>0</v>
      </c>
      <c r="C38" s="161">
        <v>0</v>
      </c>
      <c r="D38" s="161">
        <v>0</v>
      </c>
      <c r="E38" s="161">
        <v>0</v>
      </c>
      <c r="F38" s="161">
        <v>0</v>
      </c>
      <c r="G38" s="161">
        <v>0</v>
      </c>
    </row>
    <row r="39" spans="1:7" x14ac:dyDescent="0.3">
      <c r="A39" s="138" t="s">
        <v>320</v>
      </c>
      <c r="B39" s="162">
        <v>1929200</v>
      </c>
      <c r="C39" s="162">
        <v>2001900</v>
      </c>
      <c r="D39" s="162">
        <v>2102300</v>
      </c>
      <c r="E39" s="162">
        <v>2237100</v>
      </c>
      <c r="F39" s="162">
        <v>2406800</v>
      </c>
      <c r="G39" s="162">
        <v>2617100</v>
      </c>
    </row>
    <row r="40" spans="1:7" x14ac:dyDescent="0.3">
      <c r="A40" s="134"/>
      <c r="B40" s="161"/>
      <c r="C40" s="161"/>
      <c r="D40" s="161"/>
      <c r="E40" s="161"/>
      <c r="F40" s="161"/>
      <c r="G40" s="161"/>
    </row>
    <row r="41" spans="1:7" x14ac:dyDescent="0.3">
      <c r="A41" s="134" t="s">
        <v>321</v>
      </c>
      <c r="B41" s="161">
        <v>1820000</v>
      </c>
      <c r="C41" s="161">
        <v>1897500</v>
      </c>
      <c r="D41" s="161">
        <v>2002200</v>
      </c>
      <c r="E41" s="161">
        <v>2140700</v>
      </c>
      <c r="F41" s="161">
        <v>2314200</v>
      </c>
      <c r="G41" s="161">
        <v>2528600</v>
      </c>
    </row>
    <row r="42" spans="1:7" x14ac:dyDescent="0.3">
      <c r="A42" s="138" t="s">
        <v>210</v>
      </c>
      <c r="B42" s="162">
        <v>1820000</v>
      </c>
      <c r="C42" s="162">
        <v>1897500</v>
      </c>
      <c r="D42" s="162">
        <v>2002200</v>
      </c>
      <c r="E42" s="162">
        <v>2140700</v>
      </c>
      <c r="F42" s="162">
        <v>2314200</v>
      </c>
      <c r="G42" s="162">
        <v>2528600</v>
      </c>
    </row>
    <row r="43" spans="1:7" x14ac:dyDescent="0.3">
      <c r="A43" s="134"/>
      <c r="B43" s="161"/>
      <c r="C43" s="161"/>
      <c r="D43" s="161"/>
      <c r="E43" s="161"/>
      <c r="F43" s="161"/>
      <c r="G43" s="161"/>
    </row>
    <row r="44" spans="1:7" x14ac:dyDescent="0.3">
      <c r="A44" s="138" t="s">
        <v>323</v>
      </c>
      <c r="B44" s="162">
        <v>109200</v>
      </c>
      <c r="C44" s="162">
        <v>104400</v>
      </c>
      <c r="D44" s="162">
        <v>100100</v>
      </c>
      <c r="E44" s="162">
        <v>96400</v>
      </c>
      <c r="F44" s="162">
        <v>92600</v>
      </c>
      <c r="G44" s="162">
        <v>88500</v>
      </c>
    </row>
    <row r="45" spans="1:7" x14ac:dyDescent="0.3">
      <c r="A45" s="147"/>
      <c r="B45" s="159"/>
      <c r="C45" s="159"/>
      <c r="D45" s="159"/>
      <c r="E45" s="159"/>
      <c r="F45" s="159"/>
      <c r="G45" s="159"/>
    </row>
    <row r="46" spans="1:7" ht="17.399999999999999" x14ac:dyDescent="0.35">
      <c r="A46" s="144" t="s">
        <v>312</v>
      </c>
      <c r="B46" s="138">
        <v>2018</v>
      </c>
      <c r="C46" s="138">
        <v>2019</v>
      </c>
      <c r="D46" s="138">
        <v>2020</v>
      </c>
      <c r="E46" s="138">
        <v>2021</v>
      </c>
      <c r="F46" s="138">
        <v>2022</v>
      </c>
      <c r="G46" s="138">
        <v>2023</v>
      </c>
    </row>
    <row r="47" spans="1:7" x14ac:dyDescent="0.3">
      <c r="A47" s="134" t="s">
        <v>327</v>
      </c>
      <c r="B47" s="161">
        <v>936000</v>
      </c>
      <c r="C47" s="161">
        <v>966100</v>
      </c>
      <c r="D47" s="161">
        <v>1005700</v>
      </c>
      <c r="E47" s="161">
        <v>1050500</v>
      </c>
      <c r="F47" s="161">
        <v>1101500</v>
      </c>
      <c r="G47" s="161">
        <v>1158100</v>
      </c>
    </row>
    <row r="48" spans="1:7" x14ac:dyDescent="0.3">
      <c r="A48" s="134" t="s">
        <v>319</v>
      </c>
      <c r="B48" s="161">
        <v>0</v>
      </c>
      <c r="C48" s="161">
        <v>0</v>
      </c>
      <c r="D48" s="161">
        <v>0</v>
      </c>
      <c r="E48" s="161">
        <v>0</v>
      </c>
      <c r="F48" s="161">
        <v>0</v>
      </c>
      <c r="G48" s="161">
        <v>0</v>
      </c>
    </row>
    <row r="49" spans="1:7" x14ac:dyDescent="0.3">
      <c r="A49" s="138" t="s">
        <v>320</v>
      </c>
      <c r="B49" s="162">
        <v>936000</v>
      </c>
      <c r="C49" s="162">
        <v>966100</v>
      </c>
      <c r="D49" s="162">
        <v>1005700</v>
      </c>
      <c r="E49" s="162">
        <v>1050500</v>
      </c>
      <c r="F49" s="162">
        <v>1101500</v>
      </c>
      <c r="G49" s="162">
        <v>1158100</v>
      </c>
    </row>
    <row r="50" spans="1:7" x14ac:dyDescent="0.3">
      <c r="A50" s="134"/>
      <c r="B50" s="161"/>
      <c r="C50" s="161"/>
      <c r="D50" s="161"/>
      <c r="E50" s="161"/>
      <c r="F50" s="161"/>
      <c r="G50" s="161"/>
    </row>
    <row r="51" spans="1:7" x14ac:dyDescent="0.3">
      <c r="A51" s="134" t="s">
        <v>321</v>
      </c>
      <c r="B51" s="161">
        <v>900000</v>
      </c>
      <c r="C51" s="161">
        <v>928900</v>
      </c>
      <c r="D51" s="161">
        <v>967000</v>
      </c>
      <c r="E51" s="161">
        <v>1010100</v>
      </c>
      <c r="F51" s="161">
        <v>1059100</v>
      </c>
      <c r="G51" s="161">
        <v>1113500</v>
      </c>
    </row>
    <row r="52" spans="1:7" x14ac:dyDescent="0.3">
      <c r="A52" s="138" t="s">
        <v>210</v>
      </c>
      <c r="B52" s="162">
        <v>900000</v>
      </c>
      <c r="C52" s="162">
        <v>928900</v>
      </c>
      <c r="D52" s="162">
        <v>967000</v>
      </c>
      <c r="E52" s="162">
        <v>1010100</v>
      </c>
      <c r="F52" s="162">
        <v>1059100</v>
      </c>
      <c r="G52" s="162">
        <v>1113500</v>
      </c>
    </row>
    <row r="53" spans="1:7" x14ac:dyDescent="0.3">
      <c r="A53" s="134"/>
      <c r="B53" s="161"/>
      <c r="C53" s="161"/>
      <c r="D53" s="161"/>
      <c r="E53" s="161"/>
      <c r="F53" s="161"/>
      <c r="G53" s="161"/>
    </row>
    <row r="54" spans="1:7" x14ac:dyDescent="0.3">
      <c r="A54" s="138" t="s">
        <v>323</v>
      </c>
      <c r="B54" s="162">
        <v>36000</v>
      </c>
      <c r="C54" s="162">
        <v>37200</v>
      </c>
      <c r="D54" s="162">
        <v>38700</v>
      </c>
      <c r="E54" s="162">
        <v>40400</v>
      </c>
      <c r="F54" s="162">
        <v>42400</v>
      </c>
      <c r="G54" s="162">
        <v>44600</v>
      </c>
    </row>
    <row r="55" spans="1:7" x14ac:dyDescent="0.3">
      <c r="A55" s="147"/>
      <c r="B55" s="159"/>
      <c r="C55" s="159"/>
      <c r="D55" s="159"/>
      <c r="E55" s="159"/>
      <c r="F55" s="159"/>
      <c r="G55" s="159"/>
    </row>
    <row r="56" spans="1:7" ht="17.399999999999999" x14ac:dyDescent="0.35">
      <c r="A56" s="144" t="s">
        <v>313</v>
      </c>
      <c r="B56" s="138">
        <v>2018</v>
      </c>
      <c r="C56" s="138">
        <v>2019</v>
      </c>
      <c r="D56" s="138">
        <v>2020</v>
      </c>
      <c r="E56" s="138">
        <v>2021</v>
      </c>
      <c r="F56" s="138">
        <v>2022</v>
      </c>
      <c r="G56" s="138">
        <v>2023</v>
      </c>
    </row>
    <row r="57" spans="1:7" x14ac:dyDescent="0.3">
      <c r="A57" s="134" t="s">
        <v>327</v>
      </c>
      <c r="B57" s="161">
        <v>442000</v>
      </c>
      <c r="C57" s="161">
        <v>478800</v>
      </c>
      <c r="D57" s="161">
        <v>530000</v>
      </c>
      <c r="E57" s="161">
        <v>598600</v>
      </c>
      <c r="F57" s="161">
        <v>687600</v>
      </c>
      <c r="G57" s="161">
        <v>798700</v>
      </c>
    </row>
    <row r="58" spans="1:7" x14ac:dyDescent="0.3">
      <c r="A58" s="134" t="s">
        <v>319</v>
      </c>
      <c r="B58" s="161">
        <v>0</v>
      </c>
      <c r="C58" s="161">
        <v>0</v>
      </c>
      <c r="D58" s="161">
        <v>0</v>
      </c>
      <c r="E58" s="161">
        <v>0</v>
      </c>
      <c r="F58" s="161">
        <v>0</v>
      </c>
      <c r="G58" s="161">
        <v>0</v>
      </c>
    </row>
    <row r="59" spans="1:7" x14ac:dyDescent="0.3">
      <c r="A59" s="138" t="s">
        <v>320</v>
      </c>
      <c r="B59" s="162">
        <v>442000</v>
      </c>
      <c r="C59" s="162">
        <v>478800</v>
      </c>
      <c r="D59" s="162">
        <v>530000</v>
      </c>
      <c r="E59" s="162">
        <v>598600</v>
      </c>
      <c r="F59" s="162">
        <v>687600</v>
      </c>
      <c r="G59" s="162">
        <v>798700</v>
      </c>
    </row>
    <row r="60" spans="1:7" x14ac:dyDescent="0.3">
      <c r="A60" s="134"/>
      <c r="B60" s="161"/>
      <c r="C60" s="161"/>
      <c r="D60" s="161"/>
      <c r="E60" s="161"/>
      <c r="F60" s="161"/>
      <c r="G60" s="161"/>
    </row>
    <row r="61" spans="1:7" x14ac:dyDescent="0.3">
      <c r="A61" s="134" t="s">
        <v>321</v>
      </c>
      <c r="B61" s="161">
        <v>425000</v>
      </c>
      <c r="C61" s="161">
        <v>460400</v>
      </c>
      <c r="D61" s="161">
        <v>509600</v>
      </c>
      <c r="E61" s="161">
        <v>575500</v>
      </c>
      <c r="F61" s="161">
        <v>661100</v>
      </c>
      <c r="G61" s="161">
        <v>768000</v>
      </c>
    </row>
    <row r="62" spans="1:7" x14ac:dyDescent="0.3">
      <c r="A62" s="138" t="s">
        <v>210</v>
      </c>
      <c r="B62" s="162">
        <v>425000</v>
      </c>
      <c r="C62" s="162">
        <v>460400</v>
      </c>
      <c r="D62" s="162">
        <v>509600</v>
      </c>
      <c r="E62" s="162">
        <v>575500</v>
      </c>
      <c r="F62" s="162">
        <v>661100</v>
      </c>
      <c r="G62" s="162">
        <v>768000</v>
      </c>
    </row>
    <row r="63" spans="1:7" x14ac:dyDescent="0.3">
      <c r="A63" s="161"/>
      <c r="B63" s="161"/>
      <c r="C63" s="161"/>
      <c r="D63" s="161"/>
      <c r="E63" s="161"/>
      <c r="F63" s="161"/>
      <c r="G63" s="161"/>
    </row>
    <row r="64" spans="1:7" x14ac:dyDescent="0.3">
      <c r="A64" s="138" t="s">
        <v>323</v>
      </c>
      <c r="B64" s="162">
        <v>17000</v>
      </c>
      <c r="C64" s="162">
        <v>18400</v>
      </c>
      <c r="D64" s="162">
        <v>20400</v>
      </c>
      <c r="E64" s="162">
        <v>23100</v>
      </c>
      <c r="F64" s="162">
        <v>26500</v>
      </c>
      <c r="G64" s="162">
        <v>30700</v>
      </c>
    </row>
    <row r="65" spans="1:7" x14ac:dyDescent="0.3">
      <c r="A65" s="147"/>
      <c r="B65" s="159"/>
      <c r="C65" s="159"/>
      <c r="D65" s="159"/>
      <c r="E65" s="159"/>
      <c r="F65" s="159"/>
      <c r="G65" s="159"/>
    </row>
    <row r="66" spans="1:7" ht="17.399999999999999" x14ac:dyDescent="0.35">
      <c r="A66" s="144" t="s">
        <v>3</v>
      </c>
      <c r="B66" s="138">
        <v>2018</v>
      </c>
      <c r="C66" s="138">
        <v>2019</v>
      </c>
      <c r="D66" s="138">
        <v>2020</v>
      </c>
      <c r="E66" s="138">
        <v>2021</v>
      </c>
      <c r="F66" s="138">
        <v>2022</v>
      </c>
      <c r="G66" s="138">
        <v>2023</v>
      </c>
    </row>
    <row r="67" spans="1:7" x14ac:dyDescent="0.3">
      <c r="A67" s="134" t="s">
        <v>327</v>
      </c>
      <c r="B67" s="161">
        <v>6300000</v>
      </c>
      <c r="C67" s="161">
        <v>6312300</v>
      </c>
      <c r="D67" s="161">
        <v>6324200</v>
      </c>
      <c r="E67" s="161">
        <v>6336900</v>
      </c>
      <c r="F67" s="161">
        <v>6350000</v>
      </c>
      <c r="G67" s="161">
        <v>6363800</v>
      </c>
    </row>
    <row r="68" spans="1:7" x14ac:dyDescent="0.3">
      <c r="A68" s="134" t="s">
        <v>319</v>
      </c>
      <c r="B68" s="161">
        <v>0</v>
      </c>
      <c r="C68" s="161">
        <v>0</v>
      </c>
      <c r="D68" s="161">
        <v>0</v>
      </c>
      <c r="E68" s="161">
        <v>0</v>
      </c>
      <c r="F68" s="161">
        <v>0</v>
      </c>
      <c r="G68" s="161">
        <v>0</v>
      </c>
    </row>
    <row r="69" spans="1:7" x14ac:dyDescent="0.3">
      <c r="A69" s="138" t="s">
        <v>320</v>
      </c>
      <c r="B69" s="162">
        <v>6300000</v>
      </c>
      <c r="C69" s="162">
        <v>6312300</v>
      </c>
      <c r="D69" s="162">
        <v>6324200</v>
      </c>
      <c r="E69" s="162">
        <v>6336900</v>
      </c>
      <c r="F69" s="162">
        <v>6350000</v>
      </c>
      <c r="G69" s="162">
        <v>6363800</v>
      </c>
    </row>
    <row r="70" spans="1:7" x14ac:dyDescent="0.3">
      <c r="A70" s="134"/>
      <c r="B70" s="161"/>
      <c r="C70" s="161"/>
      <c r="D70" s="161"/>
      <c r="E70" s="161"/>
      <c r="F70" s="161"/>
      <c r="G70" s="161"/>
    </row>
    <row r="71" spans="1:7" x14ac:dyDescent="0.3">
      <c r="A71" s="134" t="s">
        <v>321</v>
      </c>
      <c r="B71" s="161">
        <v>6000000</v>
      </c>
      <c r="C71" s="161">
        <v>6011800</v>
      </c>
      <c r="D71" s="161">
        <v>6023100</v>
      </c>
      <c r="E71" s="161">
        <v>6035200</v>
      </c>
      <c r="F71" s="161">
        <v>6047600</v>
      </c>
      <c r="G71" s="161">
        <v>6060700</v>
      </c>
    </row>
    <row r="72" spans="1:7" x14ac:dyDescent="0.3">
      <c r="A72" s="138" t="s">
        <v>210</v>
      </c>
      <c r="B72" s="162">
        <v>6000000</v>
      </c>
      <c r="C72" s="162">
        <v>6011800</v>
      </c>
      <c r="D72" s="162">
        <v>6023100</v>
      </c>
      <c r="E72" s="162">
        <v>6035200</v>
      </c>
      <c r="F72" s="162">
        <v>6047600</v>
      </c>
      <c r="G72" s="162">
        <v>6060700</v>
      </c>
    </row>
    <row r="73" spans="1:7" x14ac:dyDescent="0.3">
      <c r="A73" s="134"/>
      <c r="B73" s="161"/>
      <c r="C73" s="161"/>
      <c r="D73" s="161"/>
      <c r="E73" s="161"/>
      <c r="F73" s="161"/>
      <c r="G73" s="161"/>
    </row>
    <row r="74" spans="1:7" x14ac:dyDescent="0.3">
      <c r="A74" s="138" t="s">
        <v>323</v>
      </c>
      <c r="B74" s="162">
        <v>300000</v>
      </c>
      <c r="C74" s="162">
        <v>300500</v>
      </c>
      <c r="D74" s="162">
        <v>301100</v>
      </c>
      <c r="E74" s="162">
        <v>301700</v>
      </c>
      <c r="F74" s="162">
        <v>302400</v>
      </c>
      <c r="G74" s="162">
        <v>303100</v>
      </c>
    </row>
    <row r="75" spans="1:7" x14ac:dyDescent="0.3">
      <c r="A75" s="147"/>
      <c r="B75" s="159"/>
      <c r="C75" s="159"/>
      <c r="D75" s="159"/>
      <c r="E75" s="159"/>
      <c r="F75" s="159"/>
      <c r="G75" s="159"/>
    </row>
    <row r="76" spans="1:7" ht="17.399999999999999" x14ac:dyDescent="0.35">
      <c r="A76" s="144" t="s">
        <v>328</v>
      </c>
      <c r="B76" s="138">
        <v>2018</v>
      </c>
      <c r="C76" s="138">
        <v>2019</v>
      </c>
      <c r="D76" s="138">
        <v>2020</v>
      </c>
      <c r="E76" s="138">
        <v>2021</v>
      </c>
      <c r="F76" s="138">
        <v>2022</v>
      </c>
      <c r="G76" s="138">
        <v>2023</v>
      </c>
    </row>
    <row r="77" spans="1:7" x14ac:dyDescent="0.3">
      <c r="A77" s="134" t="s">
        <v>327</v>
      </c>
      <c r="B77" s="161">
        <v>250000</v>
      </c>
      <c r="C77" s="161">
        <v>250000</v>
      </c>
      <c r="D77" s="161">
        <v>250000</v>
      </c>
      <c r="E77" s="161">
        <v>250000</v>
      </c>
      <c r="F77" s="161">
        <v>250000</v>
      </c>
      <c r="G77" s="161">
        <v>100000</v>
      </c>
    </row>
    <row r="78" spans="1:7" x14ac:dyDescent="0.3">
      <c r="A78" s="134" t="s">
        <v>319</v>
      </c>
      <c r="B78" s="161">
        <v>0</v>
      </c>
      <c r="C78" s="161">
        <v>0</v>
      </c>
      <c r="D78" s="161">
        <v>0</v>
      </c>
      <c r="E78" s="161">
        <v>0</v>
      </c>
      <c r="F78" s="161">
        <v>0</v>
      </c>
      <c r="G78" s="161">
        <v>0</v>
      </c>
    </row>
    <row r="79" spans="1:7" x14ac:dyDescent="0.3">
      <c r="A79" s="138" t="s">
        <v>320</v>
      </c>
      <c r="B79" s="162">
        <v>250000</v>
      </c>
      <c r="C79" s="162">
        <v>250000</v>
      </c>
      <c r="D79" s="162">
        <v>250000</v>
      </c>
      <c r="E79" s="162">
        <v>250000</v>
      </c>
      <c r="F79" s="162">
        <v>250000</v>
      </c>
      <c r="G79" s="162">
        <v>100000</v>
      </c>
    </row>
    <row r="80" spans="1:7" x14ac:dyDescent="0.3">
      <c r="A80" s="161"/>
      <c r="B80" s="161"/>
      <c r="C80" s="161"/>
      <c r="D80" s="161"/>
      <c r="E80" s="161"/>
      <c r="F80" s="161"/>
      <c r="G80" s="161"/>
    </row>
    <row r="81" spans="1:7" x14ac:dyDescent="0.3">
      <c r="A81" s="134" t="s">
        <v>322</v>
      </c>
      <c r="B81" s="161">
        <v>225000</v>
      </c>
      <c r="C81" s="161">
        <v>225000</v>
      </c>
      <c r="D81" s="161">
        <v>225000</v>
      </c>
      <c r="E81" s="161">
        <v>225000</v>
      </c>
      <c r="F81" s="161">
        <v>225000</v>
      </c>
      <c r="G81" s="161">
        <v>75000</v>
      </c>
    </row>
    <row r="82" spans="1:7" x14ac:dyDescent="0.3">
      <c r="A82" s="138" t="s">
        <v>210</v>
      </c>
      <c r="B82" s="162">
        <v>225000</v>
      </c>
      <c r="C82" s="162">
        <v>225000</v>
      </c>
      <c r="D82" s="162">
        <v>225000</v>
      </c>
      <c r="E82" s="162">
        <v>225000</v>
      </c>
      <c r="F82" s="162">
        <v>225000</v>
      </c>
      <c r="G82" s="162">
        <v>75000</v>
      </c>
    </row>
    <row r="83" spans="1:7" x14ac:dyDescent="0.3">
      <c r="A83" s="161"/>
      <c r="B83" s="161"/>
      <c r="C83" s="161"/>
      <c r="D83" s="161"/>
      <c r="E83" s="161"/>
      <c r="F83" s="161"/>
      <c r="G83" s="161"/>
    </row>
    <row r="84" spans="1:7" x14ac:dyDescent="0.3">
      <c r="A84" s="138" t="s">
        <v>323</v>
      </c>
      <c r="B84" s="162">
        <v>25000</v>
      </c>
      <c r="C84" s="162">
        <v>25000</v>
      </c>
      <c r="D84" s="162">
        <v>25000</v>
      </c>
      <c r="E84" s="162">
        <v>25000</v>
      </c>
      <c r="F84" s="162">
        <v>25000</v>
      </c>
      <c r="G84" s="162">
        <v>25000</v>
      </c>
    </row>
    <row r="85" spans="1:7" x14ac:dyDescent="0.3">
      <c r="A85" s="147"/>
      <c r="B85" s="159"/>
      <c r="C85" s="159"/>
      <c r="D85" s="159"/>
      <c r="E85" s="159"/>
      <c r="F85" s="159"/>
      <c r="G85" s="159"/>
    </row>
    <row r="86" spans="1:7" x14ac:dyDescent="0.3">
      <c r="A86" s="147"/>
      <c r="B86" s="157"/>
      <c r="C86" s="157"/>
      <c r="D86" s="157"/>
      <c r="E86" s="157"/>
      <c r="F86" s="157"/>
      <c r="G86" s="157"/>
    </row>
    <row r="87" spans="1:7" x14ac:dyDescent="0.3">
      <c r="A87" s="147"/>
      <c r="B87" s="147"/>
      <c r="C87" s="147"/>
      <c r="D87" s="147"/>
      <c r="E87" s="147"/>
      <c r="F87" s="147"/>
      <c r="G87" s="147"/>
    </row>
    <row r="88" spans="1:7" x14ac:dyDescent="0.3">
      <c r="A88" s="147"/>
      <c r="B88" s="147"/>
      <c r="C88" s="147"/>
      <c r="D88" s="147"/>
      <c r="E88" s="147"/>
      <c r="F88" s="147"/>
      <c r="G88" s="147"/>
    </row>
    <row r="89" spans="1:7" x14ac:dyDescent="0.3">
      <c r="A89" s="147"/>
      <c r="B89" s="147"/>
      <c r="C89" s="147"/>
      <c r="D89" s="147"/>
      <c r="E89" s="147"/>
      <c r="F89" s="147"/>
      <c r="G89" s="147"/>
    </row>
    <row r="90" spans="1:7" x14ac:dyDescent="0.3">
      <c r="A90" s="147"/>
      <c r="B90" s="147"/>
      <c r="C90" s="147"/>
      <c r="D90" s="147"/>
      <c r="E90" s="147"/>
      <c r="F90" s="147"/>
      <c r="G90" s="147"/>
    </row>
    <row r="91" spans="1:7" x14ac:dyDescent="0.3">
      <c r="A91" s="147"/>
      <c r="B91" s="147"/>
      <c r="C91" s="147"/>
      <c r="D91" s="147"/>
      <c r="E91" s="147"/>
      <c r="F91" s="147"/>
      <c r="G91" s="147"/>
    </row>
    <row r="92" spans="1:7" x14ac:dyDescent="0.3">
      <c r="A92" s="147"/>
      <c r="B92" s="147"/>
      <c r="C92" s="147"/>
      <c r="D92" s="147"/>
      <c r="E92" s="147"/>
      <c r="F92" s="147"/>
      <c r="G92" s="147"/>
    </row>
    <row r="93" spans="1:7" x14ac:dyDescent="0.3">
      <c r="A93" s="147"/>
      <c r="B93" s="147"/>
      <c r="C93" s="147"/>
      <c r="D93" s="147"/>
      <c r="E93" s="147"/>
      <c r="F93" s="147"/>
      <c r="G93" s="147"/>
    </row>
  </sheetData>
  <mergeCells count="3">
    <mergeCell ref="A2:G2"/>
    <mergeCell ref="A3:G3"/>
    <mergeCell ref="A1:G1"/>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C000"/>
  </sheetPr>
  <dimension ref="A1:N44"/>
  <sheetViews>
    <sheetView zoomScaleNormal="100" workbookViewId="0">
      <selection activeCell="N1" sqref="N1"/>
    </sheetView>
  </sheetViews>
  <sheetFormatPr defaultRowHeight="14.4" x14ac:dyDescent="0.3"/>
  <cols>
    <col min="1" max="1" width="21.5546875" style="55" customWidth="1"/>
    <col min="2" max="2" width="12.44140625" customWidth="1"/>
    <col min="3" max="3" width="13.33203125" customWidth="1"/>
    <col min="4" max="4" width="12.21875" customWidth="1"/>
    <col min="5" max="5" width="12.5546875" style="52" customWidth="1"/>
    <col min="14" max="14" width="10.109375" bestFit="1" customWidth="1"/>
  </cols>
  <sheetData>
    <row r="1" spans="1:14" s="83" customFormat="1" x14ac:dyDescent="0.3">
      <c r="A1" s="578" t="s">
        <v>383</v>
      </c>
      <c r="B1" s="578"/>
      <c r="C1" s="578"/>
      <c r="D1" s="578"/>
      <c r="E1" s="578"/>
      <c r="N1" s="493" t="str">
        <f>HYPERLINK("#'Navigation'!A1","Navigation")</f>
        <v>Navigation</v>
      </c>
    </row>
    <row r="2" spans="1:14" s="83" customFormat="1" x14ac:dyDescent="0.3">
      <c r="A2" s="55"/>
      <c r="E2" s="52"/>
    </row>
    <row r="3" spans="1:14" x14ac:dyDescent="0.3">
      <c r="A3" s="54" t="s">
        <v>377</v>
      </c>
      <c r="B3" s="63"/>
      <c r="C3" s="52"/>
      <c r="D3" s="63"/>
      <c r="E3" s="63"/>
    </row>
    <row r="4" spans="1:14" x14ac:dyDescent="0.3">
      <c r="A4" s="54"/>
      <c r="B4" s="63"/>
      <c r="C4" s="52"/>
      <c r="D4" s="63"/>
      <c r="E4" s="63"/>
    </row>
    <row r="5" spans="1:14" x14ac:dyDescent="0.3">
      <c r="A5" s="166"/>
      <c r="B5" s="2">
        <v>2020</v>
      </c>
      <c r="C5" s="167">
        <v>2019</v>
      </c>
      <c r="D5" s="167">
        <v>2018</v>
      </c>
      <c r="E5" s="167">
        <v>2017</v>
      </c>
    </row>
    <row r="6" spans="1:14" x14ac:dyDescent="0.3">
      <c r="A6" s="166"/>
      <c r="B6" s="1"/>
      <c r="C6" s="168"/>
      <c r="D6" s="1"/>
      <c r="E6" s="1"/>
    </row>
    <row r="7" spans="1:14" x14ac:dyDescent="0.3">
      <c r="A7" s="166" t="s">
        <v>1</v>
      </c>
      <c r="B7" s="26">
        <v>11141</v>
      </c>
      <c r="C7" s="26">
        <v>6267</v>
      </c>
      <c r="D7" s="26">
        <v>8356</v>
      </c>
      <c r="E7" s="26">
        <v>4700</v>
      </c>
    </row>
    <row r="8" spans="1:14" x14ac:dyDescent="0.3">
      <c r="A8" s="166" t="s">
        <v>329</v>
      </c>
      <c r="B8" s="26">
        <v>1765</v>
      </c>
      <c r="C8" s="26">
        <v>1165</v>
      </c>
      <c r="D8" s="26">
        <v>769</v>
      </c>
      <c r="E8" s="26">
        <v>507</v>
      </c>
    </row>
    <row r="9" spans="1:14" x14ac:dyDescent="0.3">
      <c r="A9" s="169" t="s">
        <v>374</v>
      </c>
      <c r="B9" s="170">
        <v>12906</v>
      </c>
      <c r="C9" s="170">
        <v>7432</v>
      </c>
      <c r="D9" s="170">
        <v>9125</v>
      </c>
      <c r="E9" s="170">
        <v>5207</v>
      </c>
    </row>
    <row r="10" spans="1:14" x14ac:dyDescent="0.3">
      <c r="A10" s="166"/>
      <c r="B10" s="1"/>
      <c r="C10" s="168"/>
      <c r="D10" s="1"/>
      <c r="E10" s="1"/>
    </row>
    <row r="11" spans="1:14" x14ac:dyDescent="0.3">
      <c r="A11" s="166" t="s">
        <v>330</v>
      </c>
      <c r="B11" s="26">
        <v>1847</v>
      </c>
      <c r="C11" s="26">
        <v>1478</v>
      </c>
      <c r="D11" s="26">
        <v>1182</v>
      </c>
      <c r="E11" s="26">
        <v>946</v>
      </c>
    </row>
    <row r="12" spans="1:14" x14ac:dyDescent="0.3">
      <c r="A12" s="166" t="s">
        <v>331</v>
      </c>
      <c r="B12" s="26">
        <v>567</v>
      </c>
      <c r="C12" s="26">
        <v>510</v>
      </c>
      <c r="D12" s="26">
        <v>459</v>
      </c>
      <c r="E12" s="26">
        <v>413</v>
      </c>
    </row>
    <row r="13" spans="1:14" x14ac:dyDescent="0.3">
      <c r="A13" s="166" t="s">
        <v>332</v>
      </c>
      <c r="B13" s="26">
        <v>4561</v>
      </c>
      <c r="C13" s="26">
        <v>3013</v>
      </c>
      <c r="D13" s="26">
        <v>2158</v>
      </c>
      <c r="E13" s="26">
        <v>1539</v>
      </c>
    </row>
    <row r="14" spans="1:14" x14ac:dyDescent="0.3">
      <c r="A14" s="169" t="s">
        <v>378</v>
      </c>
      <c r="B14" s="170">
        <v>6975</v>
      </c>
      <c r="C14" s="170">
        <v>5001</v>
      </c>
      <c r="D14" s="170">
        <v>3799</v>
      </c>
      <c r="E14" s="170">
        <v>2898</v>
      </c>
    </row>
    <row r="15" spans="1:14" x14ac:dyDescent="0.3">
      <c r="A15" s="166"/>
      <c r="B15" s="1"/>
      <c r="C15" s="168"/>
      <c r="D15" s="1"/>
      <c r="E15" s="1"/>
    </row>
    <row r="16" spans="1:14" x14ac:dyDescent="0.3">
      <c r="A16" s="166" t="s">
        <v>333</v>
      </c>
      <c r="B16" s="26">
        <v>623</v>
      </c>
      <c r="C16" s="26">
        <v>555</v>
      </c>
      <c r="D16" s="26">
        <v>263</v>
      </c>
      <c r="E16" s="26">
        <v>263</v>
      </c>
    </row>
    <row r="17" spans="1:5" x14ac:dyDescent="0.3">
      <c r="A17" s="166" t="s">
        <v>334</v>
      </c>
      <c r="B17" s="26">
        <v>1110</v>
      </c>
      <c r="C17" s="26">
        <v>1063</v>
      </c>
      <c r="D17" s="26">
        <v>681</v>
      </c>
      <c r="E17" s="26">
        <v>681</v>
      </c>
    </row>
    <row r="18" spans="1:5" x14ac:dyDescent="0.3">
      <c r="A18" s="166" t="s">
        <v>335</v>
      </c>
      <c r="B18" s="26">
        <v>417</v>
      </c>
      <c r="C18" s="26">
        <v>334</v>
      </c>
      <c r="D18" s="26">
        <v>267</v>
      </c>
      <c r="E18" s="26">
        <v>214</v>
      </c>
    </row>
    <row r="19" spans="1:5" x14ac:dyDescent="0.3">
      <c r="A19" s="169" t="s">
        <v>379</v>
      </c>
      <c r="B19" s="170">
        <v>2150</v>
      </c>
      <c r="C19" s="170">
        <v>1952</v>
      </c>
      <c r="D19" s="170">
        <v>1211</v>
      </c>
      <c r="E19" s="170">
        <v>1158</v>
      </c>
    </row>
    <row r="20" spans="1:5" x14ac:dyDescent="0.3">
      <c r="A20" s="166"/>
      <c r="B20" s="1"/>
      <c r="C20" s="168"/>
      <c r="D20" s="1"/>
      <c r="E20" s="1"/>
    </row>
    <row r="21" spans="1:5" x14ac:dyDescent="0.3">
      <c r="A21" s="169" t="s">
        <v>336</v>
      </c>
      <c r="B21" s="170">
        <v>3781</v>
      </c>
      <c r="C21" s="170">
        <v>479</v>
      </c>
      <c r="D21" s="170">
        <v>4115</v>
      </c>
      <c r="E21" s="170">
        <v>1151</v>
      </c>
    </row>
    <row r="22" spans="1:5" x14ac:dyDescent="0.3">
      <c r="A22" s="169" t="s">
        <v>337</v>
      </c>
      <c r="B22" s="170">
        <v>945</v>
      </c>
      <c r="C22" s="170">
        <v>120</v>
      </c>
      <c r="D22" s="170">
        <v>1029</v>
      </c>
      <c r="E22" s="170">
        <v>288</v>
      </c>
    </row>
    <row r="23" spans="1:5" x14ac:dyDescent="0.3">
      <c r="A23" s="169" t="s">
        <v>171</v>
      </c>
      <c r="B23" s="170">
        <v>2836</v>
      </c>
      <c r="C23" s="170">
        <v>359</v>
      </c>
      <c r="D23" s="170">
        <v>3086</v>
      </c>
      <c r="E23" s="170">
        <v>863</v>
      </c>
    </row>
    <row r="27" spans="1:5" x14ac:dyDescent="0.3">
      <c r="A27" s="14" t="s">
        <v>380</v>
      </c>
      <c r="B27" s="63"/>
      <c r="C27" s="63"/>
      <c r="D27" s="63"/>
      <c r="E27" s="63"/>
    </row>
    <row r="28" spans="1:5" x14ac:dyDescent="0.3">
      <c r="A28" s="1"/>
      <c r="B28" s="2">
        <v>2020</v>
      </c>
      <c r="C28" s="2">
        <v>2019</v>
      </c>
      <c r="D28" s="2">
        <v>2018</v>
      </c>
      <c r="E28" s="2">
        <v>2017</v>
      </c>
    </row>
    <row r="29" spans="1:5" x14ac:dyDescent="0.3">
      <c r="A29" s="2" t="s">
        <v>339</v>
      </c>
      <c r="B29" s="168"/>
      <c r="C29" s="168"/>
      <c r="D29" s="168"/>
      <c r="E29" s="1"/>
    </row>
    <row r="30" spans="1:5" x14ac:dyDescent="0.3">
      <c r="A30" s="1"/>
      <c r="B30" s="168"/>
      <c r="C30" s="168"/>
      <c r="D30" s="168"/>
      <c r="E30" s="1"/>
    </row>
    <row r="31" spans="1:5" x14ac:dyDescent="0.3">
      <c r="A31" s="1" t="s">
        <v>340</v>
      </c>
      <c r="B31" s="171">
        <v>29187</v>
      </c>
      <c r="C31" s="171">
        <v>24213</v>
      </c>
      <c r="D31" s="171">
        <v>20894</v>
      </c>
      <c r="E31" s="171">
        <v>18489</v>
      </c>
    </row>
    <row r="32" spans="1:5" x14ac:dyDescent="0.3">
      <c r="A32" s="1" t="s">
        <v>202</v>
      </c>
      <c r="B32" s="171">
        <v>1410</v>
      </c>
      <c r="C32" s="171">
        <v>1692</v>
      </c>
      <c r="D32" s="171">
        <v>1949</v>
      </c>
      <c r="E32" s="171">
        <v>2180</v>
      </c>
    </row>
    <row r="33" spans="1:5" x14ac:dyDescent="0.3">
      <c r="A33" s="1"/>
      <c r="B33" s="171"/>
      <c r="C33" s="171"/>
      <c r="D33" s="172"/>
      <c r="E33" s="172"/>
    </row>
    <row r="34" spans="1:5" x14ac:dyDescent="0.3">
      <c r="A34" s="1" t="s">
        <v>341</v>
      </c>
      <c r="B34" s="171">
        <v>126</v>
      </c>
      <c r="C34" s="171">
        <v>130</v>
      </c>
      <c r="D34" s="171">
        <v>117</v>
      </c>
      <c r="E34" s="171">
        <v>105</v>
      </c>
    </row>
    <row r="35" spans="1:5" x14ac:dyDescent="0.3">
      <c r="A35" s="1"/>
      <c r="B35" s="171"/>
      <c r="C35" s="171"/>
      <c r="D35" s="172"/>
      <c r="E35" s="172"/>
    </row>
    <row r="36" spans="1:5" x14ac:dyDescent="0.3">
      <c r="A36" s="2" t="s">
        <v>320</v>
      </c>
      <c r="B36" s="173">
        <v>30723</v>
      </c>
      <c r="C36" s="173">
        <v>26036</v>
      </c>
      <c r="D36" s="173">
        <v>22960</v>
      </c>
      <c r="E36" s="173">
        <v>20774</v>
      </c>
    </row>
    <row r="37" spans="1:5" x14ac:dyDescent="0.3">
      <c r="A37" s="1"/>
      <c r="B37" s="171"/>
      <c r="C37" s="171"/>
      <c r="D37" s="171"/>
      <c r="E37" s="172"/>
    </row>
    <row r="38" spans="1:5" x14ac:dyDescent="0.3">
      <c r="A38" s="2" t="s">
        <v>342</v>
      </c>
      <c r="B38" s="171"/>
      <c r="C38" s="171"/>
      <c r="D38" s="171"/>
      <c r="E38" s="172"/>
    </row>
    <row r="39" spans="1:5" x14ac:dyDescent="0.3">
      <c r="A39" s="1"/>
      <c r="B39" s="171"/>
      <c r="C39" s="171"/>
      <c r="D39" s="171"/>
      <c r="E39" s="172"/>
    </row>
    <row r="40" spans="1:5" x14ac:dyDescent="0.3">
      <c r="A40" s="2" t="s">
        <v>321</v>
      </c>
      <c r="B40" s="173">
        <v>28447</v>
      </c>
      <c r="C40" s="173">
        <v>23886</v>
      </c>
      <c r="D40" s="173">
        <v>20873</v>
      </c>
      <c r="E40" s="173">
        <v>18715</v>
      </c>
    </row>
    <row r="41" spans="1:5" x14ac:dyDescent="0.3">
      <c r="A41" s="1"/>
      <c r="B41" s="171"/>
      <c r="C41" s="171"/>
      <c r="D41" s="172"/>
      <c r="E41" s="172"/>
    </row>
    <row r="42" spans="1:5" x14ac:dyDescent="0.3">
      <c r="A42" s="2" t="s">
        <v>2</v>
      </c>
      <c r="B42" s="173">
        <v>2276</v>
      </c>
      <c r="C42" s="173">
        <v>2150</v>
      </c>
      <c r="D42" s="173">
        <v>2087</v>
      </c>
      <c r="E42" s="173">
        <v>2059</v>
      </c>
    </row>
    <row r="43" spans="1:5" x14ac:dyDescent="0.3">
      <c r="A43"/>
      <c r="D43" s="52"/>
    </row>
    <row r="44" spans="1:5" x14ac:dyDescent="0.3">
      <c r="A44"/>
      <c r="E44"/>
    </row>
  </sheetData>
  <mergeCells count="1">
    <mergeCell ref="A1:E1"/>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C000"/>
  </sheetPr>
  <dimension ref="A1:N50"/>
  <sheetViews>
    <sheetView workbookViewId="0">
      <selection activeCell="N1" sqref="N1"/>
    </sheetView>
  </sheetViews>
  <sheetFormatPr defaultRowHeight="14.4" x14ac:dyDescent="0.3"/>
  <cols>
    <col min="1" max="1" width="44.5546875" customWidth="1"/>
    <col min="2" max="2" width="11.21875" customWidth="1"/>
    <col min="3" max="3" width="12" customWidth="1"/>
    <col min="4" max="4" width="11.33203125" customWidth="1"/>
    <col min="7" max="13" width="5.77734375" customWidth="1"/>
    <col min="14" max="14" width="10.109375" bestFit="1" customWidth="1"/>
  </cols>
  <sheetData>
    <row r="1" spans="1:14" s="83" customFormat="1" x14ac:dyDescent="0.3">
      <c r="A1" s="578" t="s">
        <v>384</v>
      </c>
      <c r="B1" s="578"/>
      <c r="C1" s="578"/>
      <c r="D1" s="578"/>
      <c r="G1" s="506"/>
      <c r="H1" s="508"/>
      <c r="N1" s="493" t="str">
        <f>HYPERLINK("#'Navigation'!A1","Navigation")</f>
        <v>Navigation</v>
      </c>
    </row>
    <row r="3" spans="1:14" x14ac:dyDescent="0.3">
      <c r="A3" s="14" t="s">
        <v>343</v>
      </c>
      <c r="B3" s="63"/>
      <c r="C3" s="63"/>
      <c r="D3" s="63"/>
    </row>
    <row r="4" spans="1:14" x14ac:dyDescent="0.3">
      <c r="A4" s="1"/>
      <c r="B4" s="174">
        <v>2020</v>
      </c>
      <c r="C4" s="174">
        <v>2019</v>
      </c>
      <c r="D4" s="174">
        <v>2018</v>
      </c>
      <c r="G4" s="56"/>
      <c r="H4" s="56"/>
      <c r="I4" s="56"/>
    </row>
    <row r="5" spans="1:14" x14ac:dyDescent="0.3">
      <c r="A5" s="1"/>
      <c r="B5" s="1"/>
      <c r="C5" s="1"/>
      <c r="D5" s="1"/>
      <c r="G5" s="57"/>
      <c r="H5" s="57"/>
      <c r="I5" s="57"/>
    </row>
    <row r="6" spans="1:14" x14ac:dyDescent="0.3">
      <c r="A6" s="1" t="s">
        <v>344</v>
      </c>
      <c r="B6" s="168">
        <v>7235</v>
      </c>
      <c r="C6" s="175">
        <v>7024.2718446601939</v>
      </c>
      <c r="D6" s="175">
        <v>6819.6814025827125</v>
      </c>
      <c r="G6" s="58"/>
      <c r="H6" s="58"/>
      <c r="I6" s="58"/>
      <c r="L6" s="59"/>
      <c r="M6" s="59"/>
      <c r="N6" s="59"/>
    </row>
    <row r="7" spans="1:14" x14ac:dyDescent="0.3">
      <c r="A7" s="1" t="s">
        <v>345</v>
      </c>
      <c r="B7" s="168">
        <v>3685</v>
      </c>
      <c r="C7" s="175">
        <v>3722.2222222222226</v>
      </c>
      <c r="D7" s="175">
        <v>3759.8204264870933</v>
      </c>
      <c r="G7" s="58"/>
      <c r="H7" s="58"/>
      <c r="I7" s="58"/>
      <c r="L7" s="59"/>
      <c r="M7" s="59"/>
      <c r="N7" s="59"/>
    </row>
    <row r="8" spans="1:14" x14ac:dyDescent="0.3">
      <c r="A8" s="2" t="s">
        <v>346</v>
      </c>
      <c r="B8" s="176">
        <v>10920</v>
      </c>
      <c r="C8" s="177">
        <v>10746.494066882417</v>
      </c>
      <c r="D8" s="177">
        <v>10579.501829069806</v>
      </c>
      <c r="G8" s="60"/>
      <c r="H8" s="60"/>
      <c r="I8" s="60"/>
      <c r="L8" s="59"/>
      <c r="M8" s="59"/>
      <c r="N8" s="59"/>
    </row>
    <row r="9" spans="1:14" x14ac:dyDescent="0.3">
      <c r="A9" s="1"/>
      <c r="B9" s="168"/>
      <c r="C9" s="168"/>
      <c r="D9" s="168"/>
      <c r="G9" s="58"/>
      <c r="H9" s="58"/>
      <c r="I9" s="58"/>
      <c r="L9" s="59"/>
      <c r="M9" s="59"/>
      <c r="N9" s="59"/>
    </row>
    <row r="10" spans="1:14" x14ac:dyDescent="0.3">
      <c r="A10" s="1" t="s">
        <v>11</v>
      </c>
      <c r="B10" s="168"/>
      <c r="C10" s="168"/>
      <c r="D10" s="168"/>
      <c r="G10" s="58"/>
      <c r="H10" s="58"/>
      <c r="I10" s="58"/>
      <c r="L10" s="59"/>
      <c r="M10" s="59"/>
      <c r="N10" s="59"/>
    </row>
    <row r="11" spans="1:14" x14ac:dyDescent="0.3">
      <c r="A11" s="1" t="s">
        <v>347</v>
      </c>
      <c r="B11" s="175">
        <v>3057.6000000000004</v>
      </c>
      <c r="C11" s="175">
        <v>3009.0183387270772</v>
      </c>
      <c r="D11" s="175">
        <v>2962.2605121395463</v>
      </c>
      <c r="G11" s="58"/>
      <c r="H11" s="58"/>
      <c r="I11" s="58"/>
      <c r="L11" s="59"/>
      <c r="M11" s="59"/>
      <c r="N11" s="59"/>
    </row>
    <row r="12" spans="1:14" x14ac:dyDescent="0.3">
      <c r="A12" s="1" t="s">
        <v>12</v>
      </c>
      <c r="B12" s="175">
        <v>2457</v>
      </c>
      <c r="C12" s="175">
        <v>2127.8058252427186</v>
      </c>
      <c r="D12" s="175">
        <v>2020.684849352333</v>
      </c>
      <c r="G12" s="58"/>
      <c r="H12" s="58"/>
      <c r="I12" s="58"/>
      <c r="L12" s="59"/>
      <c r="M12" s="59"/>
      <c r="N12" s="59"/>
    </row>
    <row r="13" spans="1:14" x14ac:dyDescent="0.3">
      <c r="A13" s="1" t="s">
        <v>348</v>
      </c>
      <c r="B13" s="175">
        <v>3361.85</v>
      </c>
      <c r="C13" s="175">
        <v>3336.2081984897518</v>
      </c>
      <c r="D13" s="175">
        <v>3312.0433077859161</v>
      </c>
      <c r="G13" s="58"/>
      <c r="H13" s="58"/>
      <c r="I13" s="58"/>
      <c r="L13" s="59"/>
      <c r="M13" s="59"/>
      <c r="N13" s="59"/>
    </row>
    <row r="14" spans="1:14" x14ac:dyDescent="0.3">
      <c r="A14" s="1" t="s">
        <v>349</v>
      </c>
      <c r="B14" s="175">
        <v>393.12</v>
      </c>
      <c r="C14" s="175">
        <v>386.873786407767</v>
      </c>
      <c r="D14" s="175">
        <v>380.86206584651302</v>
      </c>
      <c r="G14" s="58"/>
      <c r="H14" s="58"/>
      <c r="I14" s="58"/>
      <c r="L14" s="59"/>
      <c r="M14" s="59"/>
      <c r="N14" s="59"/>
    </row>
    <row r="15" spans="1:14" x14ac:dyDescent="0.3">
      <c r="A15" s="1" t="s">
        <v>350</v>
      </c>
      <c r="B15" s="175">
        <v>1193.7750000000001</v>
      </c>
      <c r="C15" s="175">
        <v>1159.004854368932</v>
      </c>
      <c r="D15" s="175">
        <v>1125.2474314261476</v>
      </c>
      <c r="G15" s="58"/>
      <c r="H15" s="58"/>
      <c r="I15" s="58"/>
      <c r="L15" s="59"/>
      <c r="M15" s="59"/>
      <c r="N15" s="59"/>
    </row>
    <row r="16" spans="1:14" x14ac:dyDescent="0.3">
      <c r="A16" s="2" t="s">
        <v>22</v>
      </c>
      <c r="B16" s="177">
        <v>10463.344999999999</v>
      </c>
      <c r="C16" s="177">
        <v>10018.911003236248</v>
      </c>
      <c r="D16" s="177">
        <v>9801.0981665504551</v>
      </c>
      <c r="G16" s="60"/>
      <c r="H16" s="60"/>
      <c r="I16" s="60"/>
      <c r="L16" s="59"/>
      <c r="M16" s="59"/>
      <c r="N16" s="59"/>
    </row>
    <row r="17" spans="1:14" x14ac:dyDescent="0.3">
      <c r="A17" s="1"/>
      <c r="B17" s="168"/>
      <c r="C17" s="168"/>
      <c r="D17" s="168"/>
      <c r="G17" s="58"/>
      <c r="H17" s="58"/>
      <c r="I17" s="58"/>
      <c r="L17" s="59"/>
      <c r="M17" s="59"/>
      <c r="N17" s="59"/>
    </row>
    <row r="18" spans="1:14" x14ac:dyDescent="0.3">
      <c r="A18" s="2" t="s">
        <v>351</v>
      </c>
      <c r="B18" s="177">
        <v>456.65499999999997</v>
      </c>
      <c r="C18" s="177">
        <v>727.58306364616942</v>
      </c>
      <c r="D18" s="177">
        <v>778.40366251935063</v>
      </c>
      <c r="G18" s="60"/>
      <c r="H18" s="60"/>
      <c r="I18" s="60"/>
      <c r="L18" s="59"/>
      <c r="M18" s="59"/>
      <c r="N18" s="59"/>
    </row>
    <row r="19" spans="1:14" x14ac:dyDescent="0.3">
      <c r="A19" s="1" t="s">
        <v>352</v>
      </c>
      <c r="B19" s="175">
        <v>-122.85</v>
      </c>
      <c r="C19" s="175">
        <v>-126</v>
      </c>
      <c r="D19" s="175">
        <v>-129.23076923076923</v>
      </c>
      <c r="G19" s="58"/>
      <c r="H19" s="58"/>
      <c r="I19" s="58"/>
      <c r="L19" s="59"/>
      <c r="M19" s="59"/>
      <c r="N19" s="59"/>
    </row>
    <row r="20" spans="1:14" x14ac:dyDescent="0.3">
      <c r="A20" s="1" t="s">
        <v>32</v>
      </c>
      <c r="B20" s="175">
        <v>333.80500000000001</v>
      </c>
      <c r="C20" s="175">
        <v>601.58306364616942</v>
      </c>
      <c r="D20" s="175">
        <v>649.17289328858135</v>
      </c>
      <c r="G20" s="58"/>
      <c r="H20" s="58"/>
      <c r="I20" s="58"/>
      <c r="L20" s="59"/>
      <c r="M20" s="59"/>
      <c r="N20" s="59"/>
    </row>
    <row r="21" spans="1:14" x14ac:dyDescent="0.3">
      <c r="A21" s="1" t="s">
        <v>353</v>
      </c>
      <c r="B21" s="175">
        <v>-116.83174999999999</v>
      </c>
      <c r="C21" s="175">
        <v>-210.55407227615927</v>
      </c>
      <c r="D21" s="175">
        <v>-227.21051265100348</v>
      </c>
      <c r="G21" s="58"/>
      <c r="H21" s="58"/>
      <c r="I21" s="58"/>
      <c r="L21" s="59"/>
      <c r="M21" s="59"/>
      <c r="N21" s="59"/>
    </row>
    <row r="22" spans="1:14" x14ac:dyDescent="0.3">
      <c r="A22" s="2" t="s">
        <v>77</v>
      </c>
      <c r="B22" s="177">
        <v>216.97325000000001</v>
      </c>
      <c r="C22" s="177">
        <v>391.02899137001009</v>
      </c>
      <c r="D22" s="177">
        <v>421.96238063757789</v>
      </c>
      <c r="G22" s="60"/>
      <c r="H22" s="60"/>
      <c r="I22" s="60"/>
      <c r="L22" s="59"/>
      <c r="M22" s="59"/>
      <c r="N22" s="59"/>
    </row>
    <row r="23" spans="1:14" x14ac:dyDescent="0.3">
      <c r="C23" s="52"/>
      <c r="D23" s="52"/>
      <c r="G23" s="58"/>
      <c r="H23" s="58"/>
      <c r="I23" s="58"/>
      <c r="L23" s="59"/>
      <c r="M23" s="59"/>
      <c r="N23" s="59"/>
    </row>
    <row r="24" spans="1:14" x14ac:dyDescent="0.3">
      <c r="C24" s="52"/>
      <c r="D24" s="52"/>
      <c r="G24" s="58"/>
      <c r="H24" s="58"/>
      <c r="I24" s="58"/>
      <c r="L24" s="59"/>
      <c r="M24" s="59"/>
      <c r="N24" s="59"/>
    </row>
    <row r="25" spans="1:14" x14ac:dyDescent="0.3">
      <c r="A25" s="14" t="s">
        <v>381</v>
      </c>
      <c r="B25" s="52"/>
      <c r="C25" s="52"/>
      <c r="D25" s="52"/>
      <c r="G25" s="58"/>
      <c r="H25" s="58"/>
      <c r="I25" s="58"/>
      <c r="L25" s="59"/>
      <c r="M25" s="59"/>
      <c r="N25" s="59"/>
    </row>
    <row r="26" spans="1:14" x14ac:dyDescent="0.3">
      <c r="A26" s="1"/>
      <c r="B26" s="174">
        <v>2020</v>
      </c>
      <c r="C26" s="174">
        <v>2019</v>
      </c>
      <c r="D26" s="174">
        <v>2018</v>
      </c>
      <c r="G26" s="56"/>
      <c r="H26" s="56"/>
      <c r="I26" s="56"/>
      <c r="L26" s="59"/>
      <c r="M26" s="59"/>
      <c r="N26" s="59"/>
    </row>
    <row r="27" spans="1:14" x14ac:dyDescent="0.3">
      <c r="A27" s="1"/>
      <c r="B27" s="1"/>
      <c r="C27" s="1"/>
      <c r="D27" s="1"/>
      <c r="G27" s="58"/>
      <c r="H27" s="58"/>
      <c r="I27" s="58"/>
      <c r="L27" s="59"/>
      <c r="M27" s="59"/>
      <c r="N27" s="59"/>
    </row>
    <row r="28" spans="1:14" x14ac:dyDescent="0.3">
      <c r="A28" s="1" t="s">
        <v>354</v>
      </c>
      <c r="B28" s="175">
        <v>1179.3599999999999</v>
      </c>
      <c r="C28" s="175">
        <v>1160.6213592233007</v>
      </c>
      <c r="D28" s="175">
        <v>1142.5861975395392</v>
      </c>
      <c r="G28" s="58"/>
      <c r="H28" s="58"/>
      <c r="I28" s="58"/>
      <c r="L28" s="59"/>
      <c r="M28" s="59"/>
      <c r="N28" s="59"/>
    </row>
    <row r="29" spans="1:14" x14ac:dyDescent="0.3">
      <c r="A29" s="1" t="s">
        <v>203</v>
      </c>
      <c r="B29" s="175">
        <v>890.08920000000001</v>
      </c>
      <c r="C29" s="175">
        <v>875.94673139158579</v>
      </c>
      <c r="D29" s="175">
        <v>862.33519408747986</v>
      </c>
      <c r="G29" s="58"/>
      <c r="H29" s="58"/>
      <c r="I29" s="58"/>
      <c r="L29" s="59"/>
      <c r="M29" s="59"/>
      <c r="N29" s="59"/>
    </row>
    <row r="30" spans="1:14" x14ac:dyDescent="0.3">
      <c r="A30" s="1" t="s">
        <v>355</v>
      </c>
      <c r="B30" s="175">
        <v>1599.6707999999999</v>
      </c>
      <c r="C30" s="175">
        <v>1574.2539158576051</v>
      </c>
      <c r="D30" s="175">
        <v>1549.7912229404358</v>
      </c>
      <c r="G30" s="60"/>
      <c r="H30" s="60"/>
      <c r="I30" s="60"/>
      <c r="L30" s="59"/>
      <c r="M30" s="59"/>
      <c r="N30" s="59"/>
    </row>
    <row r="31" spans="1:14" x14ac:dyDescent="0.3">
      <c r="A31" s="2" t="s">
        <v>150</v>
      </c>
      <c r="B31" s="177">
        <v>3669.12</v>
      </c>
      <c r="C31" s="177">
        <v>3610.8220064724915</v>
      </c>
      <c r="D31" s="177">
        <v>3554.7126145674547</v>
      </c>
      <c r="G31" s="58"/>
      <c r="H31" s="58"/>
      <c r="I31" s="58"/>
      <c r="L31" s="59"/>
      <c r="M31" s="59"/>
      <c r="N31" s="59"/>
    </row>
    <row r="32" spans="1:14" x14ac:dyDescent="0.3">
      <c r="A32" s="1" t="s">
        <v>356</v>
      </c>
      <c r="B32" s="175">
        <v>2882.88</v>
      </c>
      <c r="C32" s="175">
        <v>2837.0744336569578</v>
      </c>
      <c r="D32" s="175">
        <v>2792.9884828744289</v>
      </c>
      <c r="G32" s="60"/>
      <c r="H32" s="60"/>
      <c r="I32" s="60"/>
      <c r="L32" s="59"/>
      <c r="M32" s="59"/>
      <c r="N32" s="59"/>
    </row>
    <row r="33" spans="1:14" x14ac:dyDescent="0.3">
      <c r="A33" s="2" t="s">
        <v>320</v>
      </c>
      <c r="B33" s="177">
        <v>6552</v>
      </c>
      <c r="C33" s="177">
        <v>6447.8964401294497</v>
      </c>
      <c r="D33" s="177">
        <v>6347.7010974418836</v>
      </c>
      <c r="G33" s="58"/>
      <c r="H33" s="58"/>
      <c r="I33" s="58"/>
      <c r="L33" s="59"/>
      <c r="M33" s="59"/>
      <c r="N33" s="59"/>
    </row>
    <row r="34" spans="1:14" x14ac:dyDescent="0.3">
      <c r="A34" s="1"/>
      <c r="B34" s="168"/>
      <c r="C34" s="168"/>
      <c r="D34" s="168"/>
      <c r="G34" s="58"/>
      <c r="H34" s="58"/>
      <c r="I34" s="58"/>
      <c r="L34" s="59"/>
      <c r="M34" s="59"/>
      <c r="N34" s="59"/>
    </row>
    <row r="35" spans="1:14" x14ac:dyDescent="0.3">
      <c r="A35" s="1" t="s">
        <v>157</v>
      </c>
      <c r="B35" s="175">
        <v>2532.25</v>
      </c>
      <c r="C35" s="175">
        <v>2458.4951456310673</v>
      </c>
      <c r="D35" s="175">
        <v>2386.8884909039493</v>
      </c>
      <c r="G35" s="58"/>
      <c r="H35" s="58"/>
      <c r="I35" s="58"/>
      <c r="L35" s="59"/>
      <c r="M35" s="59"/>
      <c r="N35" s="59"/>
    </row>
    <row r="36" spans="1:14" x14ac:dyDescent="0.3">
      <c r="A36" s="1" t="s">
        <v>162</v>
      </c>
      <c r="B36" s="175">
        <v>1365</v>
      </c>
      <c r="C36" s="175">
        <v>1400</v>
      </c>
      <c r="D36" s="175">
        <v>1435.897435897436</v>
      </c>
      <c r="G36" s="60"/>
      <c r="H36" s="60"/>
      <c r="I36" s="60"/>
      <c r="L36" s="59"/>
      <c r="M36" s="59"/>
      <c r="N36" s="59"/>
    </row>
    <row r="37" spans="1:14" x14ac:dyDescent="0.3">
      <c r="A37" s="2" t="s">
        <v>210</v>
      </c>
      <c r="B37" s="177">
        <v>3897.25</v>
      </c>
      <c r="C37" s="177">
        <v>3858.4951456310673</v>
      </c>
      <c r="D37" s="177">
        <v>3822.7859268013854</v>
      </c>
      <c r="G37" s="58"/>
      <c r="H37" s="58"/>
      <c r="I37" s="58"/>
      <c r="L37" s="59"/>
      <c r="M37" s="59"/>
      <c r="N37" s="59"/>
    </row>
    <row r="38" spans="1:14" x14ac:dyDescent="0.3">
      <c r="A38" s="1"/>
      <c r="B38" s="168"/>
      <c r="C38" s="168"/>
      <c r="D38" s="168"/>
      <c r="G38" s="58"/>
      <c r="H38" s="58"/>
      <c r="I38" s="58"/>
      <c r="L38" s="59"/>
      <c r="M38" s="59"/>
      <c r="N38" s="59"/>
    </row>
    <row r="39" spans="1:14" x14ac:dyDescent="0.3">
      <c r="A39" s="1" t="s">
        <v>167</v>
      </c>
      <c r="B39" s="175">
        <v>1000.3098</v>
      </c>
      <c r="C39" s="175">
        <v>975.68640776699044</v>
      </c>
      <c r="D39" s="175">
        <v>951.3880362973398</v>
      </c>
      <c r="G39" s="58"/>
      <c r="H39" s="58"/>
      <c r="I39" s="58"/>
      <c r="L39" s="59"/>
      <c r="M39" s="59"/>
      <c r="N39" s="59"/>
    </row>
    <row r="40" spans="1:14" x14ac:dyDescent="0.3">
      <c r="A40" s="1" t="s">
        <v>166</v>
      </c>
      <c r="B40" s="175">
        <v>1654.4402</v>
      </c>
      <c r="C40" s="175">
        <v>1613.7148867313917</v>
      </c>
      <c r="D40" s="175">
        <v>1573.5271343431584</v>
      </c>
      <c r="G40" s="60"/>
      <c r="H40" s="60"/>
      <c r="I40" s="60"/>
      <c r="L40" s="59"/>
      <c r="M40" s="59"/>
      <c r="N40" s="59"/>
    </row>
    <row r="41" spans="1:14" x14ac:dyDescent="0.3">
      <c r="A41" s="2" t="s">
        <v>357</v>
      </c>
      <c r="B41" s="177">
        <v>2654.75</v>
      </c>
      <c r="C41" s="177">
        <v>2589.401294498382</v>
      </c>
      <c r="D41" s="177">
        <v>2524.9151706404982</v>
      </c>
    </row>
    <row r="42" spans="1:14" x14ac:dyDescent="0.3">
      <c r="A42" s="63"/>
      <c r="B42" s="52"/>
      <c r="C42" s="52"/>
      <c r="D42" s="52"/>
    </row>
    <row r="43" spans="1:14" x14ac:dyDescent="0.3">
      <c r="C43" s="52"/>
      <c r="D43" s="52"/>
    </row>
    <row r="44" spans="1:14" x14ac:dyDescent="0.3">
      <c r="C44" s="52"/>
      <c r="D44" s="52"/>
    </row>
    <row r="45" spans="1:14" x14ac:dyDescent="0.3">
      <c r="C45" s="52"/>
      <c r="D45" s="52"/>
    </row>
    <row r="46" spans="1:14" x14ac:dyDescent="0.3">
      <c r="C46" s="52"/>
      <c r="D46" s="52"/>
    </row>
    <row r="47" spans="1:14" x14ac:dyDescent="0.3">
      <c r="C47" s="52"/>
      <c r="D47" s="52"/>
    </row>
    <row r="48" spans="1:14" x14ac:dyDescent="0.3">
      <c r="C48" s="52"/>
      <c r="D48" s="52"/>
    </row>
    <row r="49" spans="3:4" x14ac:dyDescent="0.3">
      <c r="C49" s="52"/>
      <c r="D49" s="52"/>
    </row>
    <row r="50" spans="3:4" x14ac:dyDescent="0.3">
      <c r="C50" s="52"/>
      <c r="D50" s="52"/>
    </row>
  </sheetData>
  <mergeCells count="1">
    <mergeCell ref="A1:D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O64"/>
  <sheetViews>
    <sheetView zoomScaleNormal="70" workbookViewId="0">
      <selection activeCell="N1" sqref="N1"/>
    </sheetView>
  </sheetViews>
  <sheetFormatPr defaultColWidth="8.77734375" defaultRowHeight="14.4" x14ac:dyDescent="0.3"/>
  <cols>
    <col min="1" max="1" width="8.77734375" style="179" customWidth="1"/>
    <col min="2" max="15" width="9.6640625" style="179" customWidth="1"/>
    <col min="16" max="16384" width="8.77734375" style="179"/>
  </cols>
  <sheetData>
    <row r="1" spans="2:15" x14ac:dyDescent="0.3">
      <c r="N1" s="493" t="str">
        <f>HYPERLINK("#'Navigation'!A1","Navigation")</f>
        <v>Navigation</v>
      </c>
    </row>
    <row r="2" spans="2:15" x14ac:dyDescent="0.3">
      <c r="B2" s="14" t="s">
        <v>412</v>
      </c>
    </row>
    <row r="3" spans="2:15" x14ac:dyDescent="0.3">
      <c r="B3" s="14"/>
    </row>
    <row r="4" spans="2:15" ht="15" customHeight="1" x14ac:dyDescent="0.3">
      <c r="B4" s="526" t="s">
        <v>580</v>
      </c>
      <c r="C4" s="527"/>
      <c r="D4" s="527"/>
      <c r="E4" s="527"/>
      <c r="F4" s="527"/>
      <c r="G4" s="527"/>
      <c r="H4" s="527"/>
      <c r="I4" s="527"/>
      <c r="J4" s="527"/>
      <c r="K4" s="527"/>
      <c r="L4" s="527"/>
      <c r="M4" s="527"/>
      <c r="N4" s="527"/>
      <c r="O4" s="528"/>
    </row>
    <row r="5" spans="2:15" x14ac:dyDescent="0.3">
      <c r="B5" s="529"/>
      <c r="C5" s="530"/>
      <c r="D5" s="530"/>
      <c r="E5" s="530"/>
      <c r="F5" s="530"/>
      <c r="G5" s="530"/>
      <c r="H5" s="530"/>
      <c r="I5" s="530"/>
      <c r="J5" s="530"/>
      <c r="K5" s="530"/>
      <c r="L5" s="530"/>
      <c r="M5" s="530"/>
      <c r="N5" s="530"/>
      <c r="O5" s="531"/>
    </row>
    <row r="6" spans="2:15" x14ac:dyDescent="0.3">
      <c r="B6" s="532"/>
      <c r="C6" s="533"/>
      <c r="D6" s="533"/>
      <c r="E6" s="533"/>
      <c r="F6" s="533"/>
      <c r="G6" s="533"/>
      <c r="H6" s="533"/>
      <c r="I6" s="533"/>
      <c r="J6" s="533"/>
      <c r="K6" s="533"/>
      <c r="L6" s="533"/>
      <c r="M6" s="533"/>
      <c r="N6" s="533"/>
      <c r="O6" s="534"/>
    </row>
    <row r="7" spans="2:15" ht="15" customHeight="1" x14ac:dyDescent="0.3">
      <c r="B7" s="535" t="s">
        <v>579</v>
      </c>
      <c r="C7" s="536"/>
      <c r="D7" s="536"/>
      <c r="E7" s="536"/>
      <c r="F7" s="536"/>
      <c r="G7" s="536"/>
      <c r="H7" s="536"/>
      <c r="I7" s="536"/>
      <c r="J7" s="536"/>
      <c r="K7" s="536"/>
      <c r="L7" s="536"/>
      <c r="M7" s="536"/>
      <c r="N7" s="536"/>
      <c r="O7" s="537"/>
    </row>
    <row r="8" spans="2:15" x14ac:dyDescent="0.3">
      <c r="B8" s="535"/>
      <c r="C8" s="536"/>
      <c r="D8" s="536"/>
      <c r="E8" s="536"/>
      <c r="F8" s="536"/>
      <c r="G8" s="536"/>
      <c r="H8" s="536"/>
      <c r="I8" s="536"/>
      <c r="J8" s="536"/>
      <c r="K8" s="536"/>
      <c r="L8" s="536"/>
      <c r="M8" s="536"/>
      <c r="N8" s="536"/>
      <c r="O8" s="537"/>
    </row>
    <row r="9" spans="2:15" x14ac:dyDescent="0.3">
      <c r="B9" s="538" t="s">
        <v>581</v>
      </c>
      <c r="C9" s="539"/>
      <c r="D9" s="539"/>
      <c r="E9" s="539"/>
      <c r="F9" s="539"/>
      <c r="G9" s="539"/>
      <c r="H9" s="539"/>
      <c r="I9" s="539"/>
      <c r="J9" s="539"/>
      <c r="K9" s="539"/>
      <c r="L9" s="539"/>
      <c r="M9" s="539"/>
      <c r="N9" s="539"/>
      <c r="O9" s="540"/>
    </row>
    <row r="10" spans="2:15" x14ac:dyDescent="0.3">
      <c r="B10" s="538" t="s">
        <v>511</v>
      </c>
      <c r="C10" s="539"/>
      <c r="D10" s="539"/>
      <c r="E10" s="539"/>
      <c r="F10" s="539"/>
      <c r="G10" s="539"/>
      <c r="H10" s="539"/>
      <c r="I10" s="539"/>
      <c r="J10" s="539"/>
      <c r="K10" s="539"/>
      <c r="L10" s="541"/>
      <c r="M10" s="541"/>
      <c r="N10" s="541"/>
      <c r="O10" s="542"/>
    </row>
    <row r="11" spans="2:15" x14ac:dyDescent="0.3">
      <c r="B11" s="538" t="s">
        <v>493</v>
      </c>
      <c r="C11" s="539"/>
      <c r="D11" s="539"/>
      <c r="E11" s="539"/>
      <c r="F11" s="539"/>
      <c r="G11" s="539"/>
      <c r="H11" s="539"/>
      <c r="I11" s="539"/>
      <c r="J11" s="539"/>
      <c r="K11" s="539"/>
      <c r="L11" s="541"/>
      <c r="M11" s="541"/>
      <c r="N11" s="541"/>
      <c r="O11" s="542"/>
    </row>
    <row r="12" spans="2:15" x14ac:dyDescent="0.3">
      <c r="B12" s="519" t="s">
        <v>385</v>
      </c>
      <c r="C12" s="520"/>
      <c r="D12" s="520"/>
      <c r="E12" s="520"/>
      <c r="F12" s="520"/>
      <c r="G12" s="520"/>
      <c r="H12" s="520"/>
      <c r="I12" s="520"/>
      <c r="J12" s="520"/>
      <c r="K12" s="520"/>
      <c r="L12" s="520"/>
      <c r="M12" s="520"/>
      <c r="N12" s="520"/>
      <c r="O12" s="521"/>
    </row>
    <row r="13" spans="2:15" x14ac:dyDescent="0.3">
      <c r="B13" s="522" t="s">
        <v>588</v>
      </c>
      <c r="C13" s="523"/>
      <c r="D13" s="523"/>
      <c r="E13" s="523"/>
      <c r="F13" s="523"/>
      <c r="G13" s="523"/>
      <c r="H13" s="523"/>
      <c r="I13" s="523"/>
      <c r="J13" s="523"/>
      <c r="K13" s="523"/>
      <c r="L13" s="524"/>
      <c r="M13" s="524"/>
      <c r="N13" s="524"/>
      <c r="O13" s="525"/>
    </row>
    <row r="14" spans="2:15" x14ac:dyDescent="0.3">
      <c r="B14" s="522"/>
      <c r="C14" s="523"/>
      <c r="D14" s="523"/>
      <c r="E14" s="523"/>
      <c r="F14" s="523"/>
      <c r="G14" s="523"/>
      <c r="H14" s="523"/>
      <c r="I14" s="523"/>
      <c r="J14" s="523"/>
      <c r="K14" s="523"/>
      <c r="L14" s="524"/>
      <c r="M14" s="524"/>
      <c r="N14" s="524"/>
      <c r="O14" s="525"/>
    </row>
    <row r="15" spans="2:15" x14ac:dyDescent="0.3">
      <c r="B15" s="235" t="s">
        <v>589</v>
      </c>
      <c r="C15" s="182"/>
      <c r="D15" s="182"/>
      <c r="E15" s="182"/>
      <c r="F15" s="182"/>
      <c r="G15" s="182"/>
      <c r="H15" s="182"/>
      <c r="I15" s="182"/>
      <c r="J15" s="182"/>
      <c r="K15" s="182"/>
      <c r="L15" s="236"/>
      <c r="M15" s="236"/>
      <c r="N15" s="236"/>
      <c r="O15" s="237"/>
    </row>
    <row r="16" spans="2:15" x14ac:dyDescent="0.3">
      <c r="B16" s="205" t="s">
        <v>590</v>
      </c>
      <c r="C16" s="184"/>
      <c r="D16" s="184"/>
      <c r="E16" s="184"/>
      <c r="F16" s="184"/>
      <c r="G16" s="184"/>
      <c r="H16" s="184"/>
      <c r="I16" s="184"/>
      <c r="J16" s="184"/>
      <c r="K16" s="184"/>
      <c r="L16" s="185"/>
      <c r="M16" s="185"/>
      <c r="N16" s="185"/>
      <c r="O16" s="186"/>
    </row>
    <row r="18" spans="2:15" x14ac:dyDescent="0.3">
      <c r="B18" s="207" t="s">
        <v>609</v>
      </c>
      <c r="C18" s="208"/>
      <c r="D18" s="208"/>
      <c r="E18" s="208"/>
      <c r="F18" s="189"/>
      <c r="G18" s="189"/>
      <c r="H18" s="189"/>
      <c r="I18" s="189"/>
      <c r="J18" s="189"/>
      <c r="K18" s="189"/>
      <c r="L18" s="189"/>
      <c r="M18" s="189"/>
      <c r="N18" s="189"/>
      <c r="O18" s="190"/>
    </row>
    <row r="19" spans="2:15" x14ac:dyDescent="0.3">
      <c r="B19" s="191" t="s">
        <v>386</v>
      </c>
      <c r="C19" s="192"/>
      <c r="D19" s="192"/>
      <c r="E19" s="192"/>
      <c r="F19" s="192"/>
      <c r="G19" s="192"/>
      <c r="H19" s="192"/>
      <c r="I19" s="192"/>
      <c r="J19" s="192"/>
      <c r="K19" s="192"/>
      <c r="L19" s="192"/>
      <c r="M19" s="192"/>
      <c r="N19" s="192"/>
      <c r="O19" s="193"/>
    </row>
    <row r="20" spans="2:15" x14ac:dyDescent="0.3">
      <c r="B20" s="206"/>
      <c r="C20" s="195"/>
      <c r="D20" s="195"/>
      <c r="E20" s="195"/>
      <c r="F20" s="195"/>
      <c r="G20" s="195"/>
      <c r="H20" s="195"/>
      <c r="I20" s="195"/>
      <c r="J20" s="195"/>
      <c r="K20" s="195"/>
      <c r="L20" s="195"/>
      <c r="M20" s="195"/>
      <c r="N20" s="195"/>
      <c r="O20" s="196"/>
    </row>
    <row r="21" spans="2:15" x14ac:dyDescent="0.3">
      <c r="B21" s="194"/>
      <c r="C21" s="195"/>
      <c r="D21" s="195"/>
      <c r="E21" s="195"/>
      <c r="F21" s="195"/>
      <c r="G21" s="195"/>
      <c r="H21" s="195"/>
      <c r="I21" s="195"/>
      <c r="J21" s="195"/>
      <c r="K21" s="195"/>
      <c r="L21" s="195"/>
      <c r="M21" s="195"/>
      <c r="N21" s="195"/>
      <c r="O21" s="196"/>
    </row>
    <row r="22" spans="2:15" x14ac:dyDescent="0.3">
      <c r="B22" s="194"/>
      <c r="C22" s="195"/>
      <c r="D22" s="195"/>
      <c r="E22" s="195"/>
      <c r="F22" s="195"/>
      <c r="G22" s="195"/>
      <c r="H22" s="195"/>
      <c r="I22" s="195"/>
      <c r="J22" s="195"/>
      <c r="K22" s="195"/>
      <c r="L22" s="195"/>
      <c r="M22" s="195"/>
      <c r="N22" s="195"/>
      <c r="O22" s="196"/>
    </row>
    <row r="23" spans="2:15" x14ac:dyDescent="0.3">
      <c r="B23" s="197"/>
      <c r="C23" s="198"/>
      <c r="D23" s="198"/>
      <c r="E23" s="198"/>
      <c r="F23" s="198"/>
      <c r="G23" s="198"/>
      <c r="H23" s="198"/>
      <c r="I23" s="198"/>
      <c r="J23" s="198"/>
      <c r="K23" s="198"/>
      <c r="L23" s="198"/>
      <c r="M23" s="198"/>
      <c r="N23" s="198"/>
      <c r="O23" s="199"/>
    </row>
    <row r="24" spans="2:15" x14ac:dyDescent="0.3">
      <c r="B24" s="200"/>
      <c r="C24" s="200"/>
      <c r="D24" s="200"/>
      <c r="E24" s="200"/>
      <c r="F24" s="200"/>
      <c r="G24" s="200"/>
      <c r="H24" s="200"/>
      <c r="I24" s="200"/>
      <c r="J24" s="200"/>
      <c r="K24" s="200"/>
      <c r="L24" s="200"/>
      <c r="M24" s="200"/>
      <c r="N24" s="200"/>
      <c r="O24" s="200"/>
    </row>
    <row r="25" spans="2:15" x14ac:dyDescent="0.3">
      <c r="B25" s="201" t="s">
        <v>610</v>
      </c>
      <c r="C25" s="202"/>
      <c r="D25" s="202"/>
      <c r="E25" s="202"/>
      <c r="F25" s="202"/>
      <c r="G25" s="202"/>
      <c r="H25" s="202"/>
      <c r="I25" s="202"/>
      <c r="J25" s="202"/>
      <c r="K25" s="202"/>
      <c r="L25" s="202"/>
      <c r="M25" s="202"/>
      <c r="N25" s="202"/>
      <c r="O25" s="203"/>
    </row>
    <row r="26" spans="2:15" x14ac:dyDescent="0.3">
      <c r="B26" s="194"/>
      <c r="C26" s="195"/>
      <c r="D26" s="195"/>
      <c r="E26" s="195"/>
      <c r="F26" s="195"/>
      <c r="G26" s="195"/>
      <c r="H26" s="195"/>
      <c r="I26" s="195"/>
      <c r="J26" s="195"/>
      <c r="K26" s="195"/>
      <c r="L26" s="195"/>
      <c r="M26" s="195"/>
      <c r="N26" s="195"/>
      <c r="O26" s="196"/>
    </row>
    <row r="27" spans="2:15" x14ac:dyDescent="0.3">
      <c r="B27" s="194"/>
      <c r="C27" s="195"/>
      <c r="D27" s="195"/>
      <c r="E27" s="195"/>
      <c r="F27" s="195"/>
      <c r="G27" s="195"/>
      <c r="H27" s="195"/>
      <c r="I27" s="195"/>
      <c r="J27" s="195"/>
      <c r="K27" s="195"/>
      <c r="L27" s="195"/>
      <c r="M27" s="195"/>
      <c r="N27" s="195"/>
      <c r="O27" s="196"/>
    </row>
    <row r="28" spans="2:15" x14ac:dyDescent="0.3">
      <c r="B28" s="194"/>
      <c r="C28" s="195"/>
      <c r="D28" s="195"/>
      <c r="E28" s="195"/>
      <c r="F28" s="195"/>
      <c r="G28" s="195"/>
      <c r="H28" s="195"/>
      <c r="I28" s="195"/>
      <c r="J28" s="195"/>
      <c r="K28" s="195"/>
      <c r="L28" s="195"/>
      <c r="M28" s="195"/>
      <c r="N28" s="195"/>
      <c r="O28" s="196"/>
    </row>
    <row r="29" spans="2:15" x14ac:dyDescent="0.3">
      <c r="B29" s="194"/>
      <c r="C29" s="195"/>
      <c r="D29" s="195"/>
      <c r="E29" s="195"/>
      <c r="F29" s="195"/>
      <c r="G29" s="195"/>
      <c r="H29" s="195"/>
      <c r="I29" s="195"/>
      <c r="J29" s="195"/>
      <c r="K29" s="195"/>
      <c r="L29" s="195"/>
      <c r="M29" s="195"/>
      <c r="N29" s="195"/>
      <c r="O29" s="196"/>
    </row>
    <row r="30" spans="2:15" x14ac:dyDescent="0.3">
      <c r="B30" s="194"/>
      <c r="C30" s="195"/>
      <c r="D30" s="195"/>
      <c r="E30" s="195"/>
      <c r="F30" s="195"/>
      <c r="G30" s="195"/>
      <c r="H30" s="195"/>
      <c r="I30" s="195"/>
      <c r="J30" s="195"/>
      <c r="K30" s="195"/>
      <c r="L30" s="195"/>
      <c r="M30" s="195"/>
      <c r="N30" s="195"/>
      <c r="O30" s="196"/>
    </row>
    <row r="31" spans="2:15" x14ac:dyDescent="0.3">
      <c r="B31" s="194"/>
      <c r="C31" s="195"/>
      <c r="D31" s="195"/>
      <c r="E31" s="195"/>
      <c r="F31" s="195"/>
      <c r="G31" s="195"/>
      <c r="H31" s="195"/>
      <c r="I31" s="195"/>
      <c r="J31" s="195"/>
      <c r="K31" s="195"/>
      <c r="L31" s="195"/>
      <c r="M31" s="195"/>
      <c r="N31" s="195"/>
      <c r="O31" s="196"/>
    </row>
    <row r="32" spans="2:15" x14ac:dyDescent="0.3">
      <c r="B32" s="194"/>
      <c r="C32" s="195"/>
      <c r="D32" s="195"/>
      <c r="E32" s="195"/>
      <c r="F32" s="195"/>
      <c r="G32" s="195"/>
      <c r="H32" s="195"/>
      <c r="I32" s="195"/>
      <c r="J32" s="195"/>
      <c r="K32" s="195"/>
      <c r="L32" s="195"/>
      <c r="M32" s="195"/>
      <c r="N32" s="195"/>
      <c r="O32" s="196"/>
    </row>
    <row r="33" spans="2:15" x14ac:dyDescent="0.3">
      <c r="B33" s="194"/>
      <c r="C33" s="195"/>
      <c r="D33" s="195"/>
      <c r="E33" s="195"/>
      <c r="F33" s="195"/>
      <c r="G33" s="195"/>
      <c r="H33" s="195"/>
      <c r="I33" s="195"/>
      <c r="J33" s="195"/>
      <c r="K33" s="195"/>
      <c r="L33" s="195"/>
      <c r="M33" s="195"/>
      <c r="N33" s="195"/>
      <c r="O33" s="196"/>
    </row>
    <row r="34" spans="2:15" x14ac:dyDescent="0.3">
      <c r="B34" s="194"/>
      <c r="C34" s="195"/>
      <c r="D34" s="195"/>
      <c r="E34" s="195"/>
      <c r="F34" s="195"/>
      <c r="G34" s="195"/>
      <c r="H34" s="195"/>
      <c r="I34" s="195"/>
      <c r="J34" s="195"/>
      <c r="K34" s="195"/>
      <c r="L34" s="195"/>
      <c r="M34" s="195"/>
      <c r="N34" s="195"/>
      <c r="O34" s="196"/>
    </row>
    <row r="35" spans="2:15" x14ac:dyDescent="0.3">
      <c r="B35" s="194"/>
      <c r="C35" s="195"/>
      <c r="D35" s="195"/>
      <c r="E35" s="195"/>
      <c r="F35" s="195"/>
      <c r="G35" s="195"/>
      <c r="H35" s="195"/>
      <c r="I35" s="195"/>
      <c r="J35" s="195"/>
      <c r="K35" s="195"/>
      <c r="L35" s="195"/>
      <c r="M35" s="195"/>
      <c r="N35" s="195"/>
      <c r="O35" s="196"/>
    </row>
    <row r="36" spans="2:15" x14ac:dyDescent="0.3">
      <c r="B36" s="194"/>
      <c r="C36" s="195"/>
      <c r="D36" s="195"/>
      <c r="E36" s="195"/>
      <c r="F36" s="195"/>
      <c r="G36" s="195"/>
      <c r="H36" s="195"/>
      <c r="I36" s="195"/>
      <c r="J36" s="195"/>
      <c r="K36" s="195"/>
      <c r="L36" s="195"/>
      <c r="M36" s="195"/>
      <c r="N36" s="195"/>
      <c r="O36" s="196"/>
    </row>
    <row r="37" spans="2:15" x14ac:dyDescent="0.3">
      <c r="B37" s="194"/>
      <c r="C37" s="195"/>
      <c r="D37" s="195"/>
      <c r="E37" s="195"/>
      <c r="F37" s="195"/>
      <c r="G37" s="195"/>
      <c r="H37" s="195"/>
      <c r="I37" s="195"/>
      <c r="J37" s="195"/>
      <c r="K37" s="195"/>
      <c r="L37" s="195"/>
      <c r="M37" s="195"/>
      <c r="N37" s="195"/>
      <c r="O37" s="196"/>
    </row>
    <row r="38" spans="2:15" x14ac:dyDescent="0.3">
      <c r="B38" s="194"/>
      <c r="C38" s="195"/>
      <c r="D38" s="195"/>
      <c r="E38" s="195"/>
      <c r="F38" s="195"/>
      <c r="G38" s="195"/>
      <c r="H38" s="195"/>
      <c r="I38" s="195"/>
      <c r="J38" s="195"/>
      <c r="K38" s="195"/>
      <c r="L38" s="195"/>
      <c r="M38" s="195"/>
      <c r="N38" s="195"/>
      <c r="O38" s="196"/>
    </row>
    <row r="39" spans="2:15" x14ac:dyDescent="0.3">
      <c r="B39" s="194"/>
      <c r="C39" s="195"/>
      <c r="D39" s="195"/>
      <c r="E39" s="195"/>
      <c r="F39" s="195"/>
      <c r="G39" s="195"/>
      <c r="H39" s="195"/>
      <c r="I39" s="195"/>
      <c r="J39" s="195"/>
      <c r="K39" s="195"/>
      <c r="L39" s="195"/>
      <c r="M39" s="195"/>
      <c r="N39" s="195"/>
      <c r="O39" s="196"/>
    </row>
    <row r="40" spans="2:15" x14ac:dyDescent="0.3">
      <c r="B40" s="197"/>
      <c r="C40" s="198"/>
      <c r="D40" s="198"/>
      <c r="E40" s="198"/>
      <c r="F40" s="198"/>
      <c r="G40" s="198"/>
      <c r="H40" s="198"/>
      <c r="I40" s="198"/>
      <c r="J40" s="198"/>
      <c r="K40" s="198"/>
      <c r="L40" s="198"/>
      <c r="M40" s="198"/>
      <c r="N40" s="198"/>
      <c r="O40" s="199"/>
    </row>
    <row r="43" spans="2:15" x14ac:dyDescent="0.3">
      <c r="B43" s="201" t="s">
        <v>611</v>
      </c>
      <c r="C43" s="202"/>
      <c r="D43" s="202"/>
      <c r="E43" s="202"/>
      <c r="F43" s="202"/>
      <c r="G43" s="202"/>
      <c r="H43" s="202"/>
      <c r="I43" s="202"/>
      <c r="J43" s="202"/>
      <c r="K43" s="202"/>
      <c r="L43" s="202"/>
      <c r="M43" s="202"/>
      <c r="N43" s="202"/>
      <c r="O43" s="203"/>
    </row>
    <row r="44" spans="2:15" x14ac:dyDescent="0.3">
      <c r="B44" s="194"/>
      <c r="C44" s="195"/>
      <c r="D44" s="195"/>
      <c r="E44" s="195"/>
      <c r="F44" s="195"/>
      <c r="G44" s="195"/>
      <c r="H44" s="195"/>
      <c r="I44" s="195"/>
      <c r="J44" s="195"/>
      <c r="K44" s="195"/>
      <c r="L44" s="195"/>
      <c r="M44" s="195"/>
      <c r="N44" s="195"/>
      <c r="O44" s="196"/>
    </row>
    <row r="45" spans="2:15" x14ac:dyDescent="0.3">
      <c r="B45" s="194"/>
      <c r="C45" s="195"/>
      <c r="D45" s="195"/>
      <c r="E45" s="195"/>
      <c r="F45" s="195"/>
      <c r="G45" s="195"/>
      <c r="H45" s="195"/>
      <c r="I45" s="195"/>
      <c r="J45" s="195"/>
      <c r="K45" s="195"/>
      <c r="L45" s="195"/>
      <c r="M45" s="195"/>
      <c r="N45" s="195"/>
      <c r="O45" s="196"/>
    </row>
    <row r="46" spans="2:15" x14ac:dyDescent="0.3">
      <c r="B46" s="194"/>
      <c r="C46" s="195"/>
      <c r="D46" s="195"/>
      <c r="E46" s="195"/>
      <c r="F46" s="195"/>
      <c r="G46" s="195"/>
      <c r="H46" s="195"/>
      <c r="I46" s="195"/>
      <c r="J46" s="195"/>
      <c r="K46" s="195"/>
      <c r="L46" s="195"/>
      <c r="M46" s="195"/>
      <c r="N46" s="195"/>
      <c r="O46" s="196"/>
    </row>
    <row r="47" spans="2:15" x14ac:dyDescent="0.3">
      <c r="B47" s="194"/>
      <c r="C47" s="195"/>
      <c r="D47" s="195"/>
      <c r="E47" s="195"/>
      <c r="F47" s="195"/>
      <c r="G47" s="195"/>
      <c r="H47" s="195"/>
      <c r="I47" s="195"/>
      <c r="J47" s="195"/>
      <c r="K47" s="195"/>
      <c r="L47" s="195"/>
      <c r="M47" s="195"/>
      <c r="N47" s="195"/>
      <c r="O47" s="196"/>
    </row>
    <row r="48" spans="2:15" x14ac:dyDescent="0.3">
      <c r="B48" s="194"/>
      <c r="C48" s="195"/>
      <c r="D48" s="195"/>
      <c r="E48" s="195"/>
      <c r="F48" s="195"/>
      <c r="G48" s="195"/>
      <c r="H48" s="195"/>
      <c r="I48" s="195"/>
      <c r="J48" s="195"/>
      <c r="K48" s="195"/>
      <c r="L48" s="195"/>
      <c r="M48" s="195"/>
      <c r="N48" s="195"/>
      <c r="O48" s="196"/>
    </row>
    <row r="49" spans="2:15" x14ac:dyDescent="0.3">
      <c r="B49" s="194"/>
      <c r="C49" s="195"/>
      <c r="D49" s="195"/>
      <c r="E49" s="195"/>
      <c r="F49" s="195"/>
      <c r="G49" s="195"/>
      <c r="H49" s="195"/>
      <c r="I49" s="195"/>
      <c r="J49" s="195"/>
      <c r="K49" s="195"/>
      <c r="L49" s="195"/>
      <c r="M49" s="195"/>
      <c r="N49" s="195"/>
      <c r="O49" s="196"/>
    </row>
    <row r="50" spans="2:15" x14ac:dyDescent="0.3">
      <c r="B50" s="194"/>
      <c r="C50" s="195"/>
      <c r="D50" s="195"/>
      <c r="E50" s="195"/>
      <c r="F50" s="195"/>
      <c r="G50" s="195"/>
      <c r="H50" s="195"/>
      <c r="I50" s="195"/>
      <c r="J50" s="195"/>
      <c r="K50" s="195"/>
      <c r="L50" s="195"/>
      <c r="M50" s="195"/>
      <c r="N50" s="195"/>
      <c r="O50" s="196"/>
    </row>
    <row r="51" spans="2:15" x14ac:dyDescent="0.3">
      <c r="B51" s="194"/>
      <c r="C51" s="195"/>
      <c r="D51" s="195"/>
      <c r="E51" s="195"/>
      <c r="F51" s="195"/>
      <c r="G51" s="195"/>
      <c r="H51" s="195"/>
      <c r="I51" s="195"/>
      <c r="J51" s="195"/>
      <c r="K51" s="195"/>
      <c r="L51" s="195"/>
      <c r="M51" s="195"/>
      <c r="N51" s="195"/>
      <c r="O51" s="196"/>
    </row>
    <row r="52" spans="2:15" x14ac:dyDescent="0.3">
      <c r="B52" s="194"/>
      <c r="C52" s="195"/>
      <c r="D52" s="195"/>
      <c r="E52" s="195"/>
      <c r="F52" s="195"/>
      <c r="G52" s="195"/>
      <c r="H52" s="195"/>
      <c r="I52" s="195"/>
      <c r="J52" s="195"/>
      <c r="K52" s="195"/>
      <c r="L52" s="195"/>
      <c r="M52" s="195"/>
      <c r="N52" s="195"/>
      <c r="O52" s="196"/>
    </row>
    <row r="53" spans="2:15" x14ac:dyDescent="0.3">
      <c r="B53" s="194"/>
      <c r="C53" s="195"/>
      <c r="D53" s="195"/>
      <c r="E53" s="195"/>
      <c r="F53" s="195"/>
      <c r="G53" s="195"/>
      <c r="H53" s="195"/>
      <c r="I53" s="195"/>
      <c r="J53" s="195"/>
      <c r="K53" s="195"/>
      <c r="L53" s="195"/>
      <c r="M53" s="195"/>
      <c r="N53" s="195"/>
      <c r="O53" s="196"/>
    </row>
    <row r="54" spans="2:15" x14ac:dyDescent="0.3">
      <c r="B54" s="194"/>
      <c r="C54" s="195"/>
      <c r="D54" s="195"/>
      <c r="E54" s="195"/>
      <c r="F54" s="195"/>
      <c r="G54" s="195"/>
      <c r="H54" s="195"/>
      <c r="I54" s="195"/>
      <c r="J54" s="195"/>
      <c r="K54" s="195"/>
      <c r="L54" s="195"/>
      <c r="M54" s="195"/>
      <c r="N54" s="195"/>
      <c r="O54" s="196"/>
    </row>
    <row r="55" spans="2:15" x14ac:dyDescent="0.3">
      <c r="B55" s="194"/>
      <c r="C55" s="195"/>
      <c r="D55" s="195"/>
      <c r="E55" s="195"/>
      <c r="F55" s="195"/>
      <c r="G55" s="195"/>
      <c r="H55" s="195"/>
      <c r="I55" s="195"/>
      <c r="J55" s="195"/>
      <c r="K55" s="195"/>
      <c r="L55" s="195"/>
      <c r="M55" s="195"/>
      <c r="N55" s="195"/>
      <c r="O55" s="196"/>
    </row>
    <row r="56" spans="2:15" x14ac:dyDescent="0.3">
      <c r="B56" s="194"/>
      <c r="C56" s="195"/>
      <c r="D56" s="195"/>
      <c r="E56" s="195"/>
      <c r="F56" s="195"/>
      <c r="G56" s="195"/>
      <c r="H56" s="195"/>
      <c r="I56" s="195"/>
      <c r="J56" s="195"/>
      <c r="K56" s="195"/>
      <c r="L56" s="195"/>
      <c r="M56" s="195"/>
      <c r="N56" s="195"/>
      <c r="O56" s="196"/>
    </row>
    <row r="57" spans="2:15" x14ac:dyDescent="0.3">
      <c r="B57" s="194"/>
      <c r="C57" s="195"/>
      <c r="D57" s="195"/>
      <c r="E57" s="195"/>
      <c r="F57" s="195"/>
      <c r="G57" s="195"/>
      <c r="H57" s="195"/>
      <c r="I57" s="195"/>
      <c r="J57" s="195"/>
      <c r="K57" s="195"/>
      <c r="L57" s="195"/>
      <c r="M57" s="195"/>
      <c r="N57" s="195"/>
      <c r="O57" s="196"/>
    </row>
    <row r="58" spans="2:15" x14ac:dyDescent="0.3">
      <c r="B58" s="194"/>
      <c r="C58" s="195"/>
      <c r="D58" s="195"/>
      <c r="E58" s="195"/>
      <c r="F58" s="195"/>
      <c r="G58" s="195"/>
      <c r="H58" s="195"/>
      <c r="I58" s="195"/>
      <c r="J58" s="195"/>
      <c r="K58" s="195"/>
      <c r="L58" s="195"/>
      <c r="M58" s="195"/>
      <c r="N58" s="195"/>
      <c r="O58" s="196"/>
    </row>
    <row r="59" spans="2:15" x14ac:dyDescent="0.3">
      <c r="B59" s="194"/>
      <c r="C59" s="195"/>
      <c r="D59" s="195"/>
      <c r="E59" s="195"/>
      <c r="F59" s="195"/>
      <c r="G59" s="195"/>
      <c r="H59" s="195"/>
      <c r="I59" s="195"/>
      <c r="J59" s="195"/>
      <c r="K59" s="195"/>
      <c r="L59" s="195"/>
      <c r="M59" s="195"/>
      <c r="N59" s="195"/>
      <c r="O59" s="196"/>
    </row>
    <row r="60" spans="2:15" x14ac:dyDescent="0.3">
      <c r="B60" s="194"/>
      <c r="C60" s="195"/>
      <c r="D60" s="195"/>
      <c r="E60" s="195"/>
      <c r="F60" s="195"/>
      <c r="G60" s="195"/>
      <c r="H60" s="195"/>
      <c r="I60" s="195"/>
      <c r="J60" s="195"/>
      <c r="K60" s="195"/>
      <c r="L60" s="195"/>
      <c r="M60" s="195"/>
      <c r="N60" s="195"/>
      <c r="O60" s="196"/>
    </row>
    <row r="61" spans="2:15" x14ac:dyDescent="0.3">
      <c r="B61" s="194"/>
      <c r="C61" s="195"/>
      <c r="D61" s="195"/>
      <c r="E61" s="195"/>
      <c r="F61" s="195"/>
      <c r="G61" s="195"/>
      <c r="H61" s="195"/>
      <c r="I61" s="195"/>
      <c r="J61" s="195"/>
      <c r="K61" s="195"/>
      <c r="L61" s="195"/>
      <c r="M61" s="195"/>
      <c r="N61" s="195"/>
      <c r="O61" s="196"/>
    </row>
    <row r="62" spans="2:15" x14ac:dyDescent="0.3">
      <c r="B62" s="194"/>
      <c r="C62" s="195"/>
      <c r="D62" s="195"/>
      <c r="E62" s="195"/>
      <c r="F62" s="195"/>
      <c r="G62" s="195"/>
      <c r="H62" s="195"/>
      <c r="I62" s="195"/>
      <c r="J62" s="195"/>
      <c r="K62" s="195"/>
      <c r="L62" s="195"/>
      <c r="M62" s="195"/>
      <c r="N62" s="195"/>
      <c r="O62" s="196"/>
    </row>
    <row r="63" spans="2:15" x14ac:dyDescent="0.3">
      <c r="B63" s="197"/>
      <c r="C63" s="198"/>
      <c r="D63" s="198"/>
      <c r="E63" s="198"/>
      <c r="F63" s="198"/>
      <c r="G63" s="198"/>
      <c r="H63" s="198"/>
      <c r="I63" s="198"/>
      <c r="J63" s="198"/>
      <c r="K63" s="198"/>
      <c r="L63" s="198"/>
      <c r="M63" s="198"/>
      <c r="N63" s="198"/>
      <c r="O63" s="199"/>
    </row>
    <row r="64" spans="2:15" x14ac:dyDescent="0.3">
      <c r="B64" s="204"/>
      <c r="C64" s="204"/>
      <c r="D64" s="204"/>
      <c r="E64" s="204"/>
      <c r="F64" s="204"/>
      <c r="G64" s="204"/>
      <c r="H64" s="204"/>
      <c r="I64" s="204"/>
      <c r="J64" s="204"/>
      <c r="K64" s="204"/>
      <c r="L64" s="204"/>
      <c r="M64" s="204"/>
      <c r="N64" s="204"/>
      <c r="O64" s="204"/>
    </row>
  </sheetData>
  <mergeCells count="8">
    <mergeCell ref="B12:O12"/>
    <mergeCell ref="B13:O14"/>
    <mergeCell ref="B4:O5"/>
    <mergeCell ref="B6:O6"/>
    <mergeCell ref="B7:O8"/>
    <mergeCell ref="B9:O9"/>
    <mergeCell ref="B10:O10"/>
    <mergeCell ref="B11:O1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O51"/>
  <sheetViews>
    <sheetView zoomScaleNormal="70" workbookViewId="0">
      <selection activeCell="N1" sqref="N1"/>
    </sheetView>
  </sheetViews>
  <sheetFormatPr defaultColWidth="8.77734375" defaultRowHeight="14.4" x14ac:dyDescent="0.3"/>
  <cols>
    <col min="1" max="1" width="8.77734375" style="179" customWidth="1"/>
    <col min="2" max="15" width="9.6640625" style="179" customWidth="1"/>
    <col min="16" max="16384" width="8.77734375" style="179"/>
  </cols>
  <sheetData>
    <row r="1" spans="2:15" x14ac:dyDescent="0.3">
      <c r="N1" s="493" t="str">
        <f>HYPERLINK("#'Navigation'!A1","Navigation")</f>
        <v>Navigation</v>
      </c>
    </row>
    <row r="2" spans="2:15" x14ac:dyDescent="0.3">
      <c r="B2" s="14" t="s">
        <v>413</v>
      </c>
    </row>
    <row r="3" spans="2:15" x14ac:dyDescent="0.3">
      <c r="B3" s="14"/>
    </row>
    <row r="4" spans="2:15" ht="15" customHeight="1" x14ac:dyDescent="0.3">
      <c r="B4" s="526" t="s">
        <v>580</v>
      </c>
      <c r="C4" s="527"/>
      <c r="D4" s="527"/>
      <c r="E4" s="527"/>
      <c r="F4" s="527"/>
      <c r="G4" s="527"/>
      <c r="H4" s="527"/>
      <c r="I4" s="527"/>
      <c r="J4" s="527"/>
      <c r="K4" s="527"/>
      <c r="L4" s="527"/>
      <c r="M4" s="527"/>
      <c r="N4" s="527"/>
      <c r="O4" s="528"/>
    </row>
    <row r="5" spans="2:15" x14ac:dyDescent="0.3">
      <c r="B5" s="529"/>
      <c r="C5" s="530"/>
      <c r="D5" s="530"/>
      <c r="E5" s="530"/>
      <c r="F5" s="530"/>
      <c r="G5" s="530"/>
      <c r="H5" s="530"/>
      <c r="I5" s="530"/>
      <c r="J5" s="530"/>
      <c r="K5" s="530"/>
      <c r="L5" s="530"/>
      <c r="M5" s="530"/>
      <c r="N5" s="530"/>
      <c r="O5" s="531"/>
    </row>
    <row r="6" spans="2:15" x14ac:dyDescent="0.3">
      <c r="B6" s="532"/>
      <c r="C6" s="533"/>
      <c r="D6" s="533"/>
      <c r="E6" s="533"/>
      <c r="F6" s="533"/>
      <c r="G6" s="533"/>
      <c r="H6" s="533"/>
      <c r="I6" s="533"/>
      <c r="J6" s="533"/>
      <c r="K6" s="533"/>
      <c r="L6" s="533"/>
      <c r="M6" s="533"/>
      <c r="N6" s="533"/>
      <c r="O6" s="534"/>
    </row>
    <row r="7" spans="2:15" ht="15" customHeight="1" x14ac:dyDescent="0.3">
      <c r="B7" s="535" t="s">
        <v>579</v>
      </c>
      <c r="C7" s="536"/>
      <c r="D7" s="536"/>
      <c r="E7" s="536"/>
      <c r="F7" s="536"/>
      <c r="G7" s="536"/>
      <c r="H7" s="536"/>
      <c r="I7" s="536"/>
      <c r="J7" s="536"/>
      <c r="K7" s="536"/>
      <c r="L7" s="536"/>
      <c r="M7" s="536"/>
      <c r="N7" s="536"/>
      <c r="O7" s="537"/>
    </row>
    <row r="8" spans="2:15" x14ac:dyDescent="0.3">
      <c r="B8" s="535"/>
      <c r="C8" s="536"/>
      <c r="D8" s="536"/>
      <c r="E8" s="536"/>
      <c r="F8" s="536"/>
      <c r="G8" s="536"/>
      <c r="H8" s="536"/>
      <c r="I8" s="536"/>
      <c r="J8" s="536"/>
      <c r="K8" s="536"/>
      <c r="L8" s="536"/>
      <c r="M8" s="536"/>
      <c r="N8" s="536"/>
      <c r="O8" s="537"/>
    </row>
    <row r="9" spans="2:15" x14ac:dyDescent="0.3">
      <c r="B9" s="538" t="s">
        <v>581</v>
      </c>
      <c r="C9" s="539"/>
      <c r="D9" s="539"/>
      <c r="E9" s="539"/>
      <c r="F9" s="539"/>
      <c r="G9" s="539"/>
      <c r="H9" s="539"/>
      <c r="I9" s="539"/>
      <c r="J9" s="539"/>
      <c r="K9" s="539"/>
      <c r="L9" s="539"/>
      <c r="M9" s="539"/>
      <c r="N9" s="539"/>
      <c r="O9" s="540"/>
    </row>
    <row r="10" spans="2:15" x14ac:dyDescent="0.3">
      <c r="B10" s="538" t="s">
        <v>511</v>
      </c>
      <c r="C10" s="539"/>
      <c r="D10" s="539"/>
      <c r="E10" s="539"/>
      <c r="F10" s="539"/>
      <c r="G10" s="539"/>
      <c r="H10" s="539"/>
      <c r="I10" s="539"/>
      <c r="J10" s="539"/>
      <c r="K10" s="539"/>
      <c r="L10" s="541"/>
      <c r="M10" s="541"/>
      <c r="N10" s="541"/>
      <c r="O10" s="542"/>
    </row>
    <row r="11" spans="2:15" x14ac:dyDescent="0.3">
      <c r="B11" s="538" t="s">
        <v>493</v>
      </c>
      <c r="C11" s="539"/>
      <c r="D11" s="539"/>
      <c r="E11" s="539"/>
      <c r="F11" s="539"/>
      <c r="G11" s="539"/>
      <c r="H11" s="539"/>
      <c r="I11" s="539"/>
      <c r="J11" s="539"/>
      <c r="K11" s="539"/>
      <c r="L11" s="547"/>
      <c r="M11" s="547"/>
      <c r="N11" s="547"/>
      <c r="O11" s="548"/>
    </row>
    <row r="12" spans="2:15" x14ac:dyDescent="0.3">
      <c r="B12" s="519" t="s">
        <v>385</v>
      </c>
      <c r="C12" s="520"/>
      <c r="D12" s="520"/>
      <c r="E12" s="520"/>
      <c r="F12" s="520"/>
      <c r="G12" s="520"/>
      <c r="H12" s="520"/>
      <c r="I12" s="520"/>
      <c r="J12" s="520"/>
      <c r="K12" s="520"/>
      <c r="L12" s="520"/>
      <c r="M12" s="520"/>
      <c r="N12" s="520"/>
      <c r="O12" s="521"/>
    </row>
    <row r="13" spans="2:15" x14ac:dyDescent="0.3">
      <c r="B13" s="543" t="s">
        <v>588</v>
      </c>
      <c r="C13" s="544"/>
      <c r="D13" s="544"/>
      <c r="E13" s="544"/>
      <c r="F13" s="544"/>
      <c r="G13" s="544"/>
      <c r="H13" s="544"/>
      <c r="I13" s="544"/>
      <c r="J13" s="544"/>
      <c r="K13" s="544"/>
      <c r="L13" s="545"/>
      <c r="M13" s="545"/>
      <c r="N13" s="545"/>
      <c r="O13" s="546"/>
    </row>
    <row r="14" spans="2:15" x14ac:dyDescent="0.3">
      <c r="B14" s="543"/>
      <c r="C14" s="544"/>
      <c r="D14" s="544"/>
      <c r="E14" s="544"/>
      <c r="F14" s="544"/>
      <c r="G14" s="544"/>
      <c r="H14" s="544"/>
      <c r="I14" s="544"/>
      <c r="J14" s="544"/>
      <c r="K14" s="544"/>
      <c r="L14" s="545"/>
      <c r="M14" s="545"/>
      <c r="N14" s="545"/>
      <c r="O14" s="546"/>
    </row>
    <row r="15" spans="2:15" x14ac:dyDescent="0.3">
      <c r="B15" s="228" t="s">
        <v>591</v>
      </c>
      <c r="C15" s="182"/>
      <c r="D15" s="182"/>
      <c r="E15" s="182"/>
      <c r="F15" s="182"/>
      <c r="G15" s="182"/>
      <c r="H15" s="182"/>
      <c r="I15" s="182"/>
      <c r="J15" s="182"/>
      <c r="K15" s="182"/>
      <c r="L15" s="236"/>
      <c r="M15" s="236"/>
      <c r="N15" s="236"/>
      <c r="O15" s="237"/>
    </row>
    <row r="16" spans="2:15" x14ac:dyDescent="0.3">
      <c r="B16" s="205" t="s">
        <v>592</v>
      </c>
      <c r="C16" s="184"/>
      <c r="D16" s="184"/>
      <c r="E16" s="184"/>
      <c r="F16" s="184"/>
      <c r="G16" s="184"/>
      <c r="H16" s="184"/>
      <c r="I16" s="184"/>
      <c r="J16" s="184"/>
      <c r="K16" s="184"/>
      <c r="L16" s="185"/>
      <c r="M16" s="185"/>
      <c r="N16" s="185"/>
      <c r="O16" s="186"/>
    </row>
    <row r="19" spans="2:15" x14ac:dyDescent="0.3">
      <c r="B19" s="187" t="s">
        <v>601</v>
      </c>
      <c r="C19" s="188"/>
      <c r="D19" s="188"/>
      <c r="E19" s="188"/>
      <c r="F19" s="189"/>
      <c r="G19" s="189"/>
      <c r="H19" s="189"/>
      <c r="I19" s="189"/>
      <c r="J19" s="189"/>
      <c r="K19" s="189"/>
      <c r="L19" s="189"/>
      <c r="M19" s="189"/>
      <c r="N19" s="189"/>
      <c r="O19" s="190"/>
    </row>
    <row r="20" spans="2:15" x14ac:dyDescent="0.3">
      <c r="B20" s="191"/>
      <c r="C20" s="192"/>
      <c r="D20" s="192"/>
      <c r="E20" s="192"/>
      <c r="F20" s="192"/>
      <c r="G20" s="192"/>
      <c r="H20" s="192"/>
      <c r="I20" s="192"/>
      <c r="J20" s="192"/>
      <c r="K20" s="192"/>
      <c r="L20" s="192"/>
      <c r="M20" s="192"/>
      <c r="N20" s="192"/>
      <c r="O20" s="193"/>
    </row>
    <row r="21" spans="2:15" x14ac:dyDescent="0.3">
      <c r="B21" s="194"/>
      <c r="C21" s="195"/>
      <c r="D21" s="195"/>
      <c r="E21" s="195"/>
      <c r="F21" s="195"/>
      <c r="G21" s="195"/>
      <c r="H21" s="195"/>
      <c r="I21" s="195"/>
      <c r="J21" s="195"/>
      <c r="K21" s="195"/>
      <c r="L21" s="195"/>
      <c r="M21" s="195"/>
      <c r="N21" s="195"/>
      <c r="O21" s="196"/>
    </row>
    <row r="22" spans="2:15" x14ac:dyDescent="0.3">
      <c r="B22" s="194"/>
      <c r="C22" s="195"/>
      <c r="D22" s="195"/>
      <c r="E22" s="195"/>
      <c r="F22" s="195"/>
      <c r="G22" s="195"/>
      <c r="H22" s="195"/>
      <c r="I22" s="195"/>
      <c r="J22" s="195"/>
      <c r="K22" s="195"/>
      <c r="L22" s="195"/>
      <c r="M22" s="195"/>
      <c r="N22" s="195"/>
      <c r="O22" s="196"/>
    </row>
    <row r="23" spans="2:15" x14ac:dyDescent="0.3">
      <c r="B23" s="194"/>
      <c r="C23" s="195"/>
      <c r="D23" s="195"/>
      <c r="E23" s="195"/>
      <c r="F23" s="195"/>
      <c r="G23" s="195"/>
      <c r="H23" s="195"/>
      <c r="I23" s="195"/>
      <c r="J23" s="195"/>
      <c r="K23" s="195"/>
      <c r="L23" s="195"/>
      <c r="M23" s="195"/>
      <c r="N23" s="195"/>
      <c r="O23" s="196"/>
    </row>
    <row r="24" spans="2:15" x14ac:dyDescent="0.3">
      <c r="B24" s="197"/>
      <c r="C24" s="198"/>
      <c r="D24" s="198"/>
      <c r="E24" s="198"/>
      <c r="F24" s="198"/>
      <c r="G24" s="198"/>
      <c r="H24" s="198"/>
      <c r="I24" s="198"/>
      <c r="J24" s="198"/>
      <c r="K24" s="198"/>
      <c r="L24" s="198"/>
      <c r="M24" s="198"/>
      <c r="N24" s="198"/>
      <c r="O24" s="199"/>
    </row>
    <row r="26" spans="2:15" x14ac:dyDescent="0.3">
      <c r="B26" s="209" t="s">
        <v>612</v>
      </c>
      <c r="C26" s="209"/>
      <c r="D26" s="209"/>
    </row>
    <row r="27" spans="2:15" x14ac:dyDescent="0.3">
      <c r="B27" s="210" t="s">
        <v>386</v>
      </c>
      <c r="C27" s="209"/>
      <c r="D27" s="209"/>
    </row>
    <row r="28" spans="2:15" x14ac:dyDescent="0.3">
      <c r="B28" s="211">
        <f>'Q2-bi'!B20</f>
        <v>0</v>
      </c>
      <c r="C28" s="209"/>
      <c r="D28" s="209"/>
    </row>
    <row r="31" spans="2:15" x14ac:dyDescent="0.3">
      <c r="B31" s="201" t="s">
        <v>602</v>
      </c>
      <c r="C31" s="202"/>
      <c r="D31" s="202"/>
      <c r="E31" s="202"/>
      <c r="F31" s="202"/>
      <c r="G31" s="202"/>
      <c r="H31" s="202"/>
      <c r="I31" s="202"/>
      <c r="J31" s="202"/>
      <c r="K31" s="202"/>
      <c r="L31" s="202"/>
      <c r="M31" s="202"/>
      <c r="N31" s="202"/>
      <c r="O31" s="203"/>
    </row>
    <row r="32" spans="2:15" x14ac:dyDescent="0.3">
      <c r="B32" s="194"/>
      <c r="C32" s="195"/>
      <c r="D32" s="195"/>
      <c r="E32" s="195"/>
      <c r="F32" s="195"/>
      <c r="G32" s="195"/>
      <c r="H32" s="195"/>
      <c r="I32" s="195"/>
      <c r="J32" s="195"/>
      <c r="K32" s="195"/>
      <c r="L32" s="195"/>
      <c r="M32" s="195"/>
      <c r="N32" s="195"/>
      <c r="O32" s="196"/>
    </row>
    <row r="33" spans="2:15" x14ac:dyDescent="0.3">
      <c r="B33" s="194"/>
      <c r="C33" s="195"/>
      <c r="D33" s="195"/>
      <c r="E33" s="195"/>
      <c r="F33" s="195"/>
      <c r="G33" s="195"/>
      <c r="H33" s="195"/>
      <c r="I33" s="195"/>
      <c r="J33" s="195"/>
      <c r="K33" s="195"/>
      <c r="L33" s="195"/>
      <c r="M33" s="195"/>
      <c r="N33" s="195"/>
      <c r="O33" s="196"/>
    </row>
    <row r="34" spans="2:15" x14ac:dyDescent="0.3">
      <c r="B34" s="194"/>
      <c r="C34" s="195"/>
      <c r="D34" s="195"/>
      <c r="E34" s="195"/>
      <c r="F34" s="195"/>
      <c r="G34" s="195"/>
      <c r="H34" s="195"/>
      <c r="I34" s="195"/>
      <c r="J34" s="195"/>
      <c r="K34" s="195"/>
      <c r="L34" s="195"/>
      <c r="M34" s="195"/>
      <c r="N34" s="195"/>
      <c r="O34" s="196"/>
    </row>
    <row r="35" spans="2:15" x14ac:dyDescent="0.3">
      <c r="B35" s="194"/>
      <c r="C35" s="195"/>
      <c r="D35" s="195"/>
      <c r="E35" s="195"/>
      <c r="F35" s="195"/>
      <c r="G35" s="195"/>
      <c r="H35" s="195"/>
      <c r="I35" s="195"/>
      <c r="J35" s="195"/>
      <c r="K35" s="195"/>
      <c r="L35" s="195"/>
      <c r="M35" s="195"/>
      <c r="N35" s="195"/>
      <c r="O35" s="196"/>
    </row>
    <row r="36" spans="2:15" x14ac:dyDescent="0.3">
      <c r="B36" s="194"/>
      <c r="C36" s="195"/>
      <c r="D36" s="195"/>
      <c r="E36" s="195"/>
      <c r="F36" s="195"/>
      <c r="G36" s="195"/>
      <c r="H36" s="195"/>
      <c r="I36" s="195"/>
      <c r="J36" s="195"/>
      <c r="K36" s="195"/>
      <c r="L36" s="195"/>
      <c r="M36" s="195"/>
      <c r="N36" s="195"/>
      <c r="O36" s="196"/>
    </row>
    <row r="37" spans="2:15" x14ac:dyDescent="0.3">
      <c r="B37" s="194"/>
      <c r="C37" s="195"/>
      <c r="D37" s="195"/>
      <c r="E37" s="195"/>
      <c r="F37" s="195"/>
      <c r="G37" s="195"/>
      <c r="H37" s="195"/>
      <c r="I37" s="195"/>
      <c r="J37" s="195"/>
      <c r="K37" s="195"/>
      <c r="L37" s="195"/>
      <c r="M37" s="195"/>
      <c r="N37" s="195"/>
      <c r="O37" s="196"/>
    </row>
    <row r="38" spans="2:15" x14ac:dyDescent="0.3">
      <c r="B38" s="194"/>
      <c r="C38" s="195"/>
      <c r="D38" s="195"/>
      <c r="E38" s="195"/>
      <c r="F38" s="195"/>
      <c r="G38" s="195"/>
      <c r="H38" s="195"/>
      <c r="I38" s="195"/>
      <c r="J38" s="195"/>
      <c r="K38" s="195"/>
      <c r="L38" s="195"/>
      <c r="M38" s="195"/>
      <c r="N38" s="195"/>
      <c r="O38" s="196"/>
    </row>
    <row r="39" spans="2:15" x14ac:dyDescent="0.3">
      <c r="B39" s="194"/>
      <c r="C39" s="195"/>
      <c r="D39" s="195"/>
      <c r="E39" s="195"/>
      <c r="F39" s="195"/>
      <c r="G39" s="195"/>
      <c r="H39" s="195"/>
      <c r="I39" s="195"/>
      <c r="J39" s="195"/>
      <c r="K39" s="195"/>
      <c r="L39" s="195"/>
      <c r="M39" s="195"/>
      <c r="N39" s="195"/>
      <c r="O39" s="196"/>
    </row>
    <row r="40" spans="2:15" x14ac:dyDescent="0.3">
      <c r="B40" s="194"/>
      <c r="C40" s="195"/>
      <c r="D40" s="195"/>
      <c r="E40" s="195"/>
      <c r="F40" s="195"/>
      <c r="G40" s="195"/>
      <c r="H40" s="195"/>
      <c r="I40" s="195"/>
      <c r="J40" s="195"/>
      <c r="K40" s="195"/>
      <c r="L40" s="195"/>
      <c r="M40" s="195"/>
      <c r="N40" s="195"/>
      <c r="O40" s="196"/>
    </row>
    <row r="41" spans="2:15" x14ac:dyDescent="0.3">
      <c r="B41" s="194"/>
      <c r="C41" s="195"/>
      <c r="D41" s="195"/>
      <c r="E41" s="195"/>
      <c r="F41" s="195"/>
      <c r="G41" s="195"/>
      <c r="H41" s="195"/>
      <c r="I41" s="195"/>
      <c r="J41" s="195"/>
      <c r="K41" s="195"/>
      <c r="L41" s="195"/>
      <c r="M41" s="195"/>
      <c r="N41" s="195"/>
      <c r="O41" s="196"/>
    </row>
    <row r="42" spans="2:15" x14ac:dyDescent="0.3">
      <c r="B42" s="194"/>
      <c r="C42" s="195"/>
      <c r="D42" s="195"/>
      <c r="E42" s="195"/>
      <c r="F42" s="195"/>
      <c r="G42" s="195"/>
      <c r="H42" s="195"/>
      <c r="I42" s="195"/>
      <c r="J42" s="195"/>
      <c r="K42" s="195"/>
      <c r="L42" s="195"/>
      <c r="M42" s="195"/>
      <c r="N42" s="195"/>
      <c r="O42" s="196"/>
    </row>
    <row r="43" spans="2:15" x14ac:dyDescent="0.3">
      <c r="B43" s="194"/>
      <c r="C43" s="195"/>
      <c r="D43" s="195"/>
      <c r="E43" s="195"/>
      <c r="F43" s="195"/>
      <c r="G43" s="195"/>
      <c r="H43" s="195"/>
      <c r="I43" s="195"/>
      <c r="J43" s="195"/>
      <c r="K43" s="195"/>
      <c r="L43" s="195"/>
      <c r="M43" s="195"/>
      <c r="N43" s="195"/>
      <c r="O43" s="196"/>
    </row>
    <row r="44" spans="2:15" x14ac:dyDescent="0.3">
      <c r="B44" s="194"/>
      <c r="C44" s="195"/>
      <c r="D44" s="195"/>
      <c r="E44" s="195"/>
      <c r="F44" s="195"/>
      <c r="G44" s="195"/>
      <c r="H44" s="195"/>
      <c r="I44" s="195"/>
      <c r="J44" s="195"/>
      <c r="K44" s="195"/>
      <c r="L44" s="195"/>
      <c r="M44" s="195"/>
      <c r="N44" s="195"/>
      <c r="O44" s="196"/>
    </row>
    <row r="45" spans="2:15" x14ac:dyDescent="0.3">
      <c r="B45" s="194"/>
      <c r="C45" s="195"/>
      <c r="D45" s="195"/>
      <c r="E45" s="195"/>
      <c r="F45" s="195"/>
      <c r="G45" s="195"/>
      <c r="H45" s="195"/>
      <c r="I45" s="195"/>
      <c r="J45" s="195"/>
      <c r="K45" s="195"/>
      <c r="L45" s="195"/>
      <c r="M45" s="195"/>
      <c r="N45" s="195"/>
      <c r="O45" s="196"/>
    </row>
    <row r="46" spans="2:15" x14ac:dyDescent="0.3">
      <c r="B46" s="194"/>
      <c r="C46" s="195"/>
      <c r="D46" s="195"/>
      <c r="E46" s="195"/>
      <c r="F46" s="195"/>
      <c r="G46" s="195"/>
      <c r="H46" s="195"/>
      <c r="I46" s="195"/>
      <c r="J46" s="195"/>
      <c r="K46" s="195"/>
      <c r="L46" s="195"/>
      <c r="M46" s="195"/>
      <c r="N46" s="195"/>
      <c r="O46" s="196"/>
    </row>
    <row r="47" spans="2:15" x14ac:dyDescent="0.3">
      <c r="B47" s="194"/>
      <c r="C47" s="195"/>
      <c r="D47" s="195"/>
      <c r="E47" s="195"/>
      <c r="F47" s="195"/>
      <c r="G47" s="195"/>
      <c r="H47" s="195"/>
      <c r="I47" s="195"/>
      <c r="J47" s="195"/>
      <c r="K47" s="195"/>
      <c r="L47" s="195"/>
      <c r="M47" s="195"/>
      <c r="N47" s="195"/>
      <c r="O47" s="196"/>
    </row>
    <row r="48" spans="2:15" x14ac:dyDescent="0.3">
      <c r="B48" s="194"/>
      <c r="C48" s="195"/>
      <c r="D48" s="195"/>
      <c r="E48" s="195"/>
      <c r="F48" s="195"/>
      <c r="G48" s="195"/>
      <c r="H48" s="195"/>
      <c r="I48" s="195"/>
      <c r="J48" s="195"/>
      <c r="K48" s="195"/>
      <c r="L48" s="195"/>
      <c r="M48" s="195"/>
      <c r="N48" s="195"/>
      <c r="O48" s="196"/>
    </row>
    <row r="49" spans="2:15" x14ac:dyDescent="0.3">
      <c r="B49" s="194"/>
      <c r="C49" s="195"/>
      <c r="D49" s="195"/>
      <c r="E49" s="195"/>
      <c r="F49" s="195"/>
      <c r="G49" s="195"/>
      <c r="H49" s="195"/>
      <c r="I49" s="195"/>
      <c r="J49" s="195"/>
      <c r="K49" s="195"/>
      <c r="L49" s="195"/>
      <c r="M49" s="195"/>
      <c r="N49" s="195"/>
      <c r="O49" s="196"/>
    </row>
    <row r="50" spans="2:15" x14ac:dyDescent="0.3">
      <c r="B50" s="194"/>
      <c r="C50" s="195"/>
      <c r="D50" s="195"/>
      <c r="E50" s="195"/>
      <c r="F50" s="195"/>
      <c r="G50" s="195"/>
      <c r="H50" s="195"/>
      <c r="I50" s="195"/>
      <c r="J50" s="195"/>
      <c r="K50" s="195"/>
      <c r="L50" s="195"/>
      <c r="M50" s="195"/>
      <c r="N50" s="195"/>
      <c r="O50" s="196"/>
    </row>
    <row r="51" spans="2:15" x14ac:dyDescent="0.3">
      <c r="B51" s="197"/>
      <c r="C51" s="198"/>
      <c r="D51" s="198"/>
      <c r="E51" s="198"/>
      <c r="F51" s="198"/>
      <c r="G51" s="198"/>
      <c r="H51" s="198"/>
      <c r="I51" s="198"/>
      <c r="J51" s="198"/>
      <c r="K51" s="198"/>
      <c r="L51" s="198"/>
      <c r="M51" s="198"/>
      <c r="N51" s="198"/>
      <c r="O51" s="199"/>
    </row>
  </sheetData>
  <mergeCells count="8">
    <mergeCell ref="B12:O12"/>
    <mergeCell ref="B13:O14"/>
    <mergeCell ref="B4:O5"/>
    <mergeCell ref="B6:O6"/>
    <mergeCell ref="B7:O8"/>
    <mergeCell ref="B9:O9"/>
    <mergeCell ref="B10:O10"/>
    <mergeCell ref="B11:O1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O46"/>
  <sheetViews>
    <sheetView zoomScaleNormal="70" workbookViewId="0">
      <selection activeCell="N1" sqref="N1"/>
    </sheetView>
  </sheetViews>
  <sheetFormatPr defaultColWidth="8.77734375" defaultRowHeight="14.4" x14ac:dyDescent="0.3"/>
  <cols>
    <col min="1" max="1" width="8.77734375" style="179" customWidth="1"/>
    <col min="2" max="15" width="9.6640625" style="179" customWidth="1"/>
    <col min="16" max="16384" width="8.77734375" style="179"/>
  </cols>
  <sheetData>
    <row r="1" spans="2:15" x14ac:dyDescent="0.3">
      <c r="N1" s="493" t="str">
        <f>HYPERLINK("#'Navigation'!A1","Navigation")</f>
        <v>Navigation</v>
      </c>
    </row>
    <row r="2" spans="2:15" x14ac:dyDescent="0.3">
      <c r="B2" s="14" t="s">
        <v>414</v>
      </c>
    </row>
    <row r="3" spans="2:15" x14ac:dyDescent="0.3">
      <c r="B3" s="14"/>
    </row>
    <row r="4" spans="2:15" ht="15" customHeight="1" x14ac:dyDescent="0.3">
      <c r="B4" s="526" t="s">
        <v>580</v>
      </c>
      <c r="C4" s="527"/>
      <c r="D4" s="527"/>
      <c r="E4" s="527"/>
      <c r="F4" s="527"/>
      <c r="G4" s="527"/>
      <c r="H4" s="527"/>
      <c r="I4" s="527"/>
      <c r="J4" s="527"/>
      <c r="K4" s="527"/>
      <c r="L4" s="527"/>
      <c r="M4" s="527"/>
      <c r="N4" s="527"/>
      <c r="O4" s="528"/>
    </row>
    <row r="5" spans="2:15" x14ac:dyDescent="0.3">
      <c r="B5" s="529"/>
      <c r="C5" s="530"/>
      <c r="D5" s="530"/>
      <c r="E5" s="530"/>
      <c r="F5" s="530"/>
      <c r="G5" s="530"/>
      <c r="H5" s="530"/>
      <c r="I5" s="530"/>
      <c r="J5" s="530"/>
      <c r="K5" s="530"/>
      <c r="L5" s="530"/>
      <c r="M5" s="530"/>
      <c r="N5" s="530"/>
      <c r="O5" s="531"/>
    </row>
    <row r="6" spans="2:15" x14ac:dyDescent="0.3">
      <c r="B6" s="532"/>
      <c r="C6" s="533"/>
      <c r="D6" s="533"/>
      <c r="E6" s="533"/>
      <c r="F6" s="533"/>
      <c r="G6" s="533"/>
      <c r="H6" s="533"/>
      <c r="I6" s="533"/>
      <c r="J6" s="533"/>
      <c r="K6" s="533"/>
      <c r="L6" s="533"/>
      <c r="M6" s="533"/>
      <c r="N6" s="533"/>
      <c r="O6" s="534"/>
    </row>
    <row r="7" spans="2:15" ht="15" customHeight="1" x14ac:dyDescent="0.3">
      <c r="B7" s="535" t="s">
        <v>579</v>
      </c>
      <c r="C7" s="536"/>
      <c r="D7" s="536"/>
      <c r="E7" s="536"/>
      <c r="F7" s="536"/>
      <c r="G7" s="536"/>
      <c r="H7" s="536"/>
      <c r="I7" s="536"/>
      <c r="J7" s="536"/>
      <c r="K7" s="536"/>
      <c r="L7" s="536"/>
      <c r="M7" s="536"/>
      <c r="N7" s="536"/>
      <c r="O7" s="537"/>
    </row>
    <row r="8" spans="2:15" x14ac:dyDescent="0.3">
      <c r="B8" s="535"/>
      <c r="C8" s="536"/>
      <c r="D8" s="536"/>
      <c r="E8" s="536"/>
      <c r="F8" s="536"/>
      <c r="G8" s="536"/>
      <c r="H8" s="536"/>
      <c r="I8" s="536"/>
      <c r="J8" s="536"/>
      <c r="K8" s="536"/>
      <c r="L8" s="536"/>
      <c r="M8" s="536"/>
      <c r="N8" s="536"/>
      <c r="O8" s="537"/>
    </row>
    <row r="9" spans="2:15" x14ac:dyDescent="0.3">
      <c r="B9" s="538" t="s">
        <v>581</v>
      </c>
      <c r="C9" s="539"/>
      <c r="D9" s="539"/>
      <c r="E9" s="539"/>
      <c r="F9" s="539"/>
      <c r="G9" s="539"/>
      <c r="H9" s="539"/>
      <c r="I9" s="539"/>
      <c r="J9" s="539"/>
      <c r="K9" s="539"/>
      <c r="L9" s="539"/>
      <c r="M9" s="539"/>
      <c r="N9" s="539"/>
      <c r="O9" s="540"/>
    </row>
    <row r="10" spans="2:15" x14ac:dyDescent="0.3">
      <c r="B10" s="538" t="s">
        <v>511</v>
      </c>
      <c r="C10" s="539"/>
      <c r="D10" s="539"/>
      <c r="E10" s="539"/>
      <c r="F10" s="539"/>
      <c r="G10" s="539"/>
      <c r="H10" s="539"/>
      <c r="I10" s="539"/>
      <c r="J10" s="539"/>
      <c r="K10" s="539"/>
      <c r="L10" s="541"/>
      <c r="M10" s="541"/>
      <c r="N10" s="541"/>
      <c r="O10" s="542"/>
    </row>
    <row r="11" spans="2:15" x14ac:dyDescent="0.3">
      <c r="B11" s="538" t="s">
        <v>493</v>
      </c>
      <c r="C11" s="539"/>
      <c r="D11" s="539"/>
      <c r="E11" s="539"/>
      <c r="F11" s="539"/>
      <c r="G11" s="539"/>
      <c r="H11" s="539"/>
      <c r="I11" s="539"/>
      <c r="J11" s="539"/>
      <c r="K11" s="539"/>
      <c r="L11" s="547"/>
      <c r="M11" s="547"/>
      <c r="N11" s="547"/>
      <c r="O11" s="548"/>
    </row>
    <row r="12" spans="2:15" x14ac:dyDescent="0.3">
      <c r="B12" s="519" t="s">
        <v>385</v>
      </c>
      <c r="C12" s="520"/>
      <c r="D12" s="520"/>
      <c r="E12" s="520"/>
      <c r="F12" s="520"/>
      <c r="G12" s="520"/>
      <c r="H12" s="520"/>
      <c r="I12" s="520"/>
      <c r="J12" s="520"/>
      <c r="K12" s="520"/>
      <c r="L12" s="520"/>
      <c r="M12" s="520"/>
      <c r="N12" s="520"/>
      <c r="O12" s="521"/>
    </row>
    <row r="13" spans="2:15" x14ac:dyDescent="0.3">
      <c r="B13" s="543" t="s">
        <v>588</v>
      </c>
      <c r="C13" s="544"/>
      <c r="D13" s="544"/>
      <c r="E13" s="544"/>
      <c r="F13" s="544"/>
      <c r="G13" s="544"/>
      <c r="H13" s="544"/>
      <c r="I13" s="544"/>
      <c r="J13" s="544"/>
      <c r="K13" s="544"/>
      <c r="L13" s="545"/>
      <c r="M13" s="545"/>
      <c r="N13" s="545"/>
      <c r="O13" s="546"/>
    </row>
    <row r="14" spans="2:15" x14ac:dyDescent="0.3">
      <c r="B14" s="543"/>
      <c r="C14" s="544"/>
      <c r="D14" s="544"/>
      <c r="E14" s="544"/>
      <c r="F14" s="544"/>
      <c r="G14" s="544"/>
      <c r="H14" s="544"/>
      <c r="I14" s="544"/>
      <c r="J14" s="544"/>
      <c r="K14" s="544"/>
      <c r="L14" s="545"/>
      <c r="M14" s="545"/>
      <c r="N14" s="545"/>
      <c r="O14" s="546"/>
    </row>
    <row r="15" spans="2:15" x14ac:dyDescent="0.3">
      <c r="B15" s="235" t="s">
        <v>589</v>
      </c>
      <c r="C15" s="461"/>
      <c r="D15" s="461"/>
      <c r="E15" s="461"/>
      <c r="F15" s="461"/>
      <c r="G15" s="461"/>
      <c r="H15" s="461"/>
      <c r="I15" s="461"/>
      <c r="J15" s="461"/>
      <c r="K15" s="461"/>
      <c r="L15" s="462"/>
      <c r="M15" s="462"/>
      <c r="N15" s="462"/>
      <c r="O15" s="463"/>
    </row>
    <row r="16" spans="2:15" x14ac:dyDescent="0.3">
      <c r="B16" s="183" t="s">
        <v>592</v>
      </c>
      <c r="C16" s="184"/>
      <c r="D16" s="184"/>
      <c r="E16" s="184"/>
      <c r="F16" s="184"/>
      <c r="G16" s="184"/>
      <c r="H16" s="184"/>
      <c r="I16" s="184"/>
      <c r="J16" s="184"/>
      <c r="K16" s="184"/>
      <c r="L16" s="185"/>
      <c r="M16" s="185"/>
      <c r="N16" s="185"/>
      <c r="O16" s="186"/>
    </row>
    <row r="19" spans="2:15" x14ac:dyDescent="0.3">
      <c r="B19" s="187" t="s">
        <v>613</v>
      </c>
      <c r="C19" s="188"/>
      <c r="D19" s="188"/>
      <c r="E19" s="188"/>
      <c r="F19" s="189"/>
      <c r="G19" s="189"/>
      <c r="H19" s="189"/>
      <c r="I19" s="189"/>
      <c r="J19" s="189"/>
      <c r="K19" s="189"/>
      <c r="L19" s="189"/>
      <c r="M19" s="189"/>
      <c r="N19" s="189"/>
      <c r="O19" s="190"/>
    </row>
    <row r="20" spans="2:15" x14ac:dyDescent="0.3">
      <c r="B20" s="191"/>
      <c r="C20" s="192"/>
      <c r="D20" s="192"/>
      <c r="E20" s="192"/>
      <c r="F20" s="192"/>
      <c r="G20" s="192"/>
      <c r="H20" s="192"/>
      <c r="I20" s="192"/>
      <c r="J20" s="192"/>
      <c r="K20" s="192"/>
      <c r="L20" s="192"/>
      <c r="M20" s="192"/>
      <c r="N20" s="192"/>
      <c r="O20" s="193"/>
    </row>
    <row r="21" spans="2:15" x14ac:dyDescent="0.3">
      <c r="B21" s="194"/>
      <c r="C21" s="195"/>
      <c r="D21" s="195"/>
      <c r="E21" s="195"/>
      <c r="F21" s="195"/>
      <c r="G21" s="195"/>
      <c r="H21" s="195"/>
      <c r="I21" s="195"/>
      <c r="J21" s="195"/>
      <c r="K21" s="195"/>
      <c r="L21" s="195"/>
      <c r="M21" s="195"/>
      <c r="N21" s="195"/>
      <c r="O21" s="196"/>
    </row>
    <row r="22" spans="2:15" x14ac:dyDescent="0.3">
      <c r="B22" s="194"/>
      <c r="C22" s="195"/>
      <c r="D22" s="195"/>
      <c r="E22" s="195"/>
      <c r="F22" s="195"/>
      <c r="G22" s="195"/>
      <c r="H22" s="195"/>
      <c r="I22" s="195"/>
      <c r="J22" s="195"/>
      <c r="K22" s="195"/>
      <c r="L22" s="195"/>
      <c r="M22" s="195"/>
      <c r="N22" s="195"/>
      <c r="O22" s="196"/>
    </row>
    <row r="23" spans="2:15" x14ac:dyDescent="0.3">
      <c r="B23" s="194"/>
      <c r="C23" s="195"/>
      <c r="D23" s="195"/>
      <c r="E23" s="195"/>
      <c r="F23" s="195"/>
      <c r="G23" s="195"/>
      <c r="H23" s="195"/>
      <c r="I23" s="195"/>
      <c r="J23" s="195"/>
      <c r="K23" s="195"/>
      <c r="L23" s="195"/>
      <c r="M23" s="195"/>
      <c r="N23" s="195"/>
      <c r="O23" s="196"/>
    </row>
    <row r="24" spans="2:15" x14ac:dyDescent="0.3">
      <c r="B24" s="197"/>
      <c r="C24" s="198"/>
      <c r="D24" s="198"/>
      <c r="E24" s="198"/>
      <c r="F24" s="198"/>
      <c r="G24" s="198"/>
      <c r="H24" s="198"/>
      <c r="I24" s="198"/>
      <c r="J24" s="198"/>
      <c r="K24" s="198"/>
      <c r="L24" s="198"/>
      <c r="M24" s="198"/>
      <c r="N24" s="198"/>
      <c r="O24" s="199"/>
    </row>
    <row r="26" spans="2:15" x14ac:dyDescent="0.3">
      <c r="B26" s="201" t="s">
        <v>614</v>
      </c>
      <c r="C26" s="202"/>
      <c r="D26" s="202"/>
      <c r="E26" s="202"/>
      <c r="F26" s="202"/>
      <c r="G26" s="202"/>
      <c r="H26" s="202"/>
      <c r="I26" s="202"/>
      <c r="J26" s="202"/>
      <c r="K26" s="202"/>
      <c r="L26" s="202"/>
      <c r="M26" s="202"/>
      <c r="N26" s="202"/>
      <c r="O26" s="203"/>
    </row>
    <row r="27" spans="2:15" x14ac:dyDescent="0.3">
      <c r="B27" s="194"/>
      <c r="C27" s="195"/>
      <c r="D27" s="195"/>
      <c r="E27" s="195"/>
      <c r="F27" s="195"/>
      <c r="G27" s="195"/>
      <c r="H27" s="195"/>
      <c r="I27" s="195"/>
      <c r="J27" s="195"/>
      <c r="K27" s="195"/>
      <c r="L27" s="195"/>
      <c r="M27" s="195"/>
      <c r="N27" s="195"/>
      <c r="O27" s="196"/>
    </row>
    <row r="28" spans="2:15" x14ac:dyDescent="0.3">
      <c r="B28" s="194"/>
      <c r="C28" s="195"/>
      <c r="D28" s="195"/>
      <c r="E28" s="195"/>
      <c r="F28" s="195"/>
      <c r="G28" s="195"/>
      <c r="H28" s="195"/>
      <c r="I28" s="195"/>
      <c r="J28" s="195"/>
      <c r="K28" s="195"/>
      <c r="L28" s="195"/>
      <c r="M28" s="195"/>
      <c r="N28" s="195"/>
      <c r="O28" s="196"/>
    </row>
    <row r="29" spans="2:15" x14ac:dyDescent="0.3">
      <c r="B29" s="194"/>
      <c r="C29" s="195"/>
      <c r="D29" s="195"/>
      <c r="E29" s="195"/>
      <c r="F29" s="195"/>
      <c r="G29" s="195"/>
      <c r="H29" s="195"/>
      <c r="I29" s="195"/>
      <c r="J29" s="195"/>
      <c r="K29" s="195"/>
      <c r="L29" s="195"/>
      <c r="M29" s="195"/>
      <c r="N29" s="195"/>
      <c r="O29" s="196"/>
    </row>
    <row r="30" spans="2:15" x14ac:dyDescent="0.3">
      <c r="B30" s="194"/>
      <c r="C30" s="195"/>
      <c r="D30" s="195"/>
      <c r="E30" s="195"/>
      <c r="F30" s="195"/>
      <c r="G30" s="195"/>
      <c r="H30" s="195"/>
      <c r="I30" s="195"/>
      <c r="J30" s="195"/>
      <c r="K30" s="195"/>
      <c r="L30" s="195"/>
      <c r="M30" s="195"/>
      <c r="N30" s="195"/>
      <c r="O30" s="196"/>
    </row>
    <row r="31" spans="2:15" x14ac:dyDescent="0.3">
      <c r="B31" s="194"/>
      <c r="C31" s="195"/>
      <c r="D31" s="195"/>
      <c r="E31" s="195"/>
      <c r="F31" s="195"/>
      <c r="G31" s="195"/>
      <c r="H31" s="195"/>
      <c r="I31" s="195"/>
      <c r="J31" s="195"/>
      <c r="K31" s="195"/>
      <c r="L31" s="195"/>
      <c r="M31" s="195"/>
      <c r="N31" s="195"/>
      <c r="O31" s="196"/>
    </row>
    <row r="32" spans="2:15" x14ac:dyDescent="0.3">
      <c r="B32" s="194"/>
      <c r="C32" s="195"/>
      <c r="D32" s="195"/>
      <c r="E32" s="195"/>
      <c r="F32" s="195"/>
      <c r="G32" s="195"/>
      <c r="H32" s="195"/>
      <c r="I32" s="195"/>
      <c r="J32" s="195"/>
      <c r="K32" s="195"/>
      <c r="L32" s="195"/>
      <c r="M32" s="195"/>
      <c r="N32" s="195"/>
      <c r="O32" s="196"/>
    </row>
    <row r="33" spans="2:15" x14ac:dyDescent="0.3">
      <c r="B33" s="194"/>
      <c r="C33" s="195"/>
      <c r="D33" s="195"/>
      <c r="E33" s="195"/>
      <c r="F33" s="195"/>
      <c r="G33" s="195"/>
      <c r="H33" s="195"/>
      <c r="I33" s="195"/>
      <c r="J33" s="195"/>
      <c r="K33" s="195"/>
      <c r="L33" s="195"/>
      <c r="M33" s="195"/>
      <c r="N33" s="195"/>
      <c r="O33" s="196"/>
    </row>
    <row r="34" spans="2:15" x14ac:dyDescent="0.3">
      <c r="B34" s="194"/>
      <c r="C34" s="195"/>
      <c r="D34" s="195"/>
      <c r="E34" s="195"/>
      <c r="F34" s="195"/>
      <c r="G34" s="195"/>
      <c r="H34" s="195"/>
      <c r="I34" s="195"/>
      <c r="J34" s="195"/>
      <c r="K34" s="195"/>
      <c r="L34" s="195"/>
      <c r="M34" s="195"/>
      <c r="N34" s="195"/>
      <c r="O34" s="196"/>
    </row>
    <row r="35" spans="2:15" x14ac:dyDescent="0.3">
      <c r="B35" s="194"/>
      <c r="C35" s="195"/>
      <c r="D35" s="195"/>
      <c r="E35" s="195"/>
      <c r="F35" s="195"/>
      <c r="G35" s="195"/>
      <c r="H35" s="195"/>
      <c r="I35" s="195"/>
      <c r="J35" s="195"/>
      <c r="K35" s="195"/>
      <c r="L35" s="195"/>
      <c r="M35" s="195"/>
      <c r="N35" s="195"/>
      <c r="O35" s="196"/>
    </row>
    <row r="36" spans="2:15" x14ac:dyDescent="0.3">
      <c r="B36" s="194"/>
      <c r="C36" s="195"/>
      <c r="D36" s="195"/>
      <c r="E36" s="195"/>
      <c r="F36" s="195"/>
      <c r="G36" s="195"/>
      <c r="H36" s="195"/>
      <c r="I36" s="195"/>
      <c r="J36" s="195"/>
      <c r="K36" s="195"/>
      <c r="L36" s="195"/>
      <c r="M36" s="195"/>
      <c r="N36" s="195"/>
      <c r="O36" s="196"/>
    </row>
    <row r="37" spans="2:15" x14ac:dyDescent="0.3">
      <c r="B37" s="194"/>
      <c r="C37" s="195"/>
      <c r="D37" s="195"/>
      <c r="E37" s="195"/>
      <c r="F37" s="195"/>
      <c r="G37" s="195"/>
      <c r="H37" s="195"/>
      <c r="I37" s="195"/>
      <c r="J37" s="195"/>
      <c r="K37" s="195"/>
      <c r="L37" s="195"/>
      <c r="M37" s="195"/>
      <c r="N37" s="195"/>
      <c r="O37" s="196"/>
    </row>
    <row r="38" spans="2:15" x14ac:dyDescent="0.3">
      <c r="B38" s="194"/>
      <c r="C38" s="195"/>
      <c r="D38" s="195"/>
      <c r="E38" s="195"/>
      <c r="F38" s="195"/>
      <c r="G38" s="195"/>
      <c r="H38" s="195"/>
      <c r="I38" s="195"/>
      <c r="J38" s="195"/>
      <c r="K38" s="195"/>
      <c r="L38" s="195"/>
      <c r="M38" s="195"/>
      <c r="N38" s="195"/>
      <c r="O38" s="196"/>
    </row>
    <row r="39" spans="2:15" x14ac:dyDescent="0.3">
      <c r="B39" s="194"/>
      <c r="C39" s="195"/>
      <c r="D39" s="195"/>
      <c r="E39" s="195"/>
      <c r="F39" s="195"/>
      <c r="G39" s="195"/>
      <c r="H39" s="195"/>
      <c r="I39" s="195"/>
      <c r="J39" s="195"/>
      <c r="K39" s="195"/>
      <c r="L39" s="195"/>
      <c r="M39" s="195"/>
      <c r="N39" s="195"/>
      <c r="O39" s="196"/>
    </row>
    <row r="40" spans="2:15" x14ac:dyDescent="0.3">
      <c r="B40" s="194"/>
      <c r="C40" s="195"/>
      <c r="D40" s="195"/>
      <c r="E40" s="195"/>
      <c r="F40" s="195"/>
      <c r="G40" s="195"/>
      <c r="H40" s="195"/>
      <c r="I40" s="195"/>
      <c r="J40" s="195"/>
      <c r="K40" s="195"/>
      <c r="L40" s="195"/>
      <c r="M40" s="195"/>
      <c r="N40" s="195"/>
      <c r="O40" s="196"/>
    </row>
    <row r="41" spans="2:15" x14ac:dyDescent="0.3">
      <c r="B41" s="194"/>
      <c r="C41" s="195"/>
      <c r="D41" s="195"/>
      <c r="E41" s="195"/>
      <c r="F41" s="195"/>
      <c r="G41" s="195"/>
      <c r="H41" s="195"/>
      <c r="I41" s="195"/>
      <c r="J41" s="195"/>
      <c r="K41" s="195"/>
      <c r="L41" s="195"/>
      <c r="M41" s="195"/>
      <c r="N41" s="195"/>
      <c r="O41" s="196"/>
    </row>
    <row r="42" spans="2:15" x14ac:dyDescent="0.3">
      <c r="B42" s="194"/>
      <c r="C42" s="195"/>
      <c r="D42" s="195"/>
      <c r="E42" s="195"/>
      <c r="F42" s="195"/>
      <c r="G42" s="195"/>
      <c r="H42" s="195"/>
      <c r="I42" s="195"/>
      <c r="J42" s="195"/>
      <c r="K42" s="195"/>
      <c r="L42" s="195"/>
      <c r="M42" s="195"/>
      <c r="N42" s="195"/>
      <c r="O42" s="196"/>
    </row>
    <row r="43" spans="2:15" x14ac:dyDescent="0.3">
      <c r="B43" s="194"/>
      <c r="C43" s="195"/>
      <c r="D43" s="195"/>
      <c r="E43" s="195"/>
      <c r="F43" s="195"/>
      <c r="G43" s="195"/>
      <c r="H43" s="195"/>
      <c r="I43" s="195"/>
      <c r="J43" s="195"/>
      <c r="K43" s="195"/>
      <c r="L43" s="195"/>
      <c r="M43" s="195"/>
      <c r="N43" s="195"/>
      <c r="O43" s="196"/>
    </row>
    <row r="44" spans="2:15" x14ac:dyDescent="0.3">
      <c r="B44" s="194"/>
      <c r="C44" s="195"/>
      <c r="D44" s="195"/>
      <c r="E44" s="195"/>
      <c r="F44" s="195"/>
      <c r="G44" s="195"/>
      <c r="H44" s="195"/>
      <c r="I44" s="195"/>
      <c r="J44" s="195"/>
      <c r="K44" s="195"/>
      <c r="L44" s="195"/>
      <c r="M44" s="195"/>
      <c r="N44" s="195"/>
      <c r="O44" s="196"/>
    </row>
    <row r="45" spans="2:15" x14ac:dyDescent="0.3">
      <c r="B45" s="194"/>
      <c r="C45" s="195"/>
      <c r="D45" s="195"/>
      <c r="E45" s="195"/>
      <c r="F45" s="195"/>
      <c r="G45" s="195"/>
      <c r="H45" s="195"/>
      <c r="I45" s="195"/>
      <c r="J45" s="195"/>
      <c r="K45" s="195"/>
      <c r="L45" s="195"/>
      <c r="M45" s="195"/>
      <c r="N45" s="195"/>
      <c r="O45" s="196"/>
    </row>
    <row r="46" spans="2:15" x14ac:dyDescent="0.3">
      <c r="B46" s="197"/>
      <c r="C46" s="198"/>
      <c r="D46" s="198"/>
      <c r="E46" s="198"/>
      <c r="F46" s="198"/>
      <c r="G46" s="198"/>
      <c r="H46" s="198"/>
      <c r="I46" s="198"/>
      <c r="J46" s="198"/>
      <c r="K46" s="198"/>
      <c r="L46" s="198"/>
      <c r="M46" s="198"/>
      <c r="N46" s="198"/>
      <c r="O46" s="199"/>
    </row>
  </sheetData>
  <mergeCells count="8">
    <mergeCell ref="B12:O12"/>
    <mergeCell ref="B13:O14"/>
    <mergeCell ref="B4:O5"/>
    <mergeCell ref="B6:O6"/>
    <mergeCell ref="B7:O8"/>
    <mergeCell ref="B9:O9"/>
    <mergeCell ref="B10:O10"/>
    <mergeCell ref="B11:O1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O65"/>
  <sheetViews>
    <sheetView zoomScaleNormal="100" workbookViewId="0">
      <selection activeCell="N1" sqref="N1"/>
    </sheetView>
  </sheetViews>
  <sheetFormatPr defaultColWidth="12.21875" defaultRowHeight="14.4" x14ac:dyDescent="0.3"/>
  <cols>
    <col min="1" max="1" width="12.21875" style="245"/>
    <col min="2" max="2" width="22.44140625" style="245" customWidth="1"/>
    <col min="3" max="11" width="12.21875" style="245"/>
    <col min="12" max="12" width="8.5546875" style="245" customWidth="1"/>
    <col min="13" max="16384" width="12.21875" style="245"/>
  </cols>
  <sheetData>
    <row r="1" spans="2:15" x14ac:dyDescent="0.3">
      <c r="N1" s="493" t="str">
        <f>HYPERLINK("#'Navigation'!A1","Navigation")</f>
        <v>Navigation</v>
      </c>
    </row>
    <row r="2" spans="2:15" x14ac:dyDescent="0.3">
      <c r="B2" s="246" t="s">
        <v>433</v>
      </c>
      <c r="N2" s="502"/>
      <c r="O2" s="503"/>
    </row>
    <row r="4" spans="2:15" x14ac:dyDescent="0.3">
      <c r="B4" s="413" t="s">
        <v>432</v>
      </c>
      <c r="C4" s="247"/>
      <c r="D4" s="247"/>
      <c r="E4" s="247"/>
      <c r="F4" s="247"/>
      <c r="G4" s="247"/>
      <c r="H4" s="247"/>
      <c r="I4" s="247"/>
      <c r="J4" s="247"/>
      <c r="K4" s="247"/>
      <c r="L4" s="247"/>
      <c r="M4" s="247"/>
      <c r="N4" s="247"/>
      <c r="O4" s="248"/>
    </row>
    <row r="5" spans="2:15" x14ac:dyDescent="0.3">
      <c r="B5" s="434" t="s">
        <v>512</v>
      </c>
      <c r="C5" s="249"/>
      <c r="D5" s="250"/>
      <c r="E5" s="250"/>
      <c r="F5" s="250"/>
      <c r="G5" s="250"/>
      <c r="H5" s="250"/>
      <c r="I5" s="250"/>
      <c r="J5" s="250"/>
      <c r="K5" s="250"/>
      <c r="L5" s="250"/>
      <c r="M5" s="250"/>
      <c r="N5" s="250"/>
      <c r="O5" s="251"/>
    </row>
    <row r="6" spans="2:15" x14ac:dyDescent="0.3">
      <c r="B6" s="434" t="s">
        <v>515</v>
      </c>
      <c r="C6" s="249"/>
      <c r="D6" s="250"/>
      <c r="E6" s="250"/>
      <c r="F6" s="250"/>
      <c r="G6" s="250"/>
      <c r="H6" s="250"/>
      <c r="I6" s="250"/>
      <c r="J6" s="250"/>
      <c r="K6" s="250"/>
      <c r="L6" s="250"/>
      <c r="M6" s="250"/>
      <c r="N6" s="250"/>
      <c r="O6" s="251"/>
    </row>
    <row r="7" spans="2:15" x14ac:dyDescent="0.3">
      <c r="B7" s="434" t="s">
        <v>513</v>
      </c>
      <c r="C7" s="249"/>
      <c r="D7" s="250"/>
      <c r="E7" s="250"/>
      <c r="F7" s="250"/>
      <c r="G7" s="250"/>
      <c r="H7" s="250"/>
      <c r="I7" s="250"/>
      <c r="J7" s="250"/>
      <c r="K7" s="250"/>
      <c r="L7" s="250"/>
      <c r="M7" s="250"/>
      <c r="N7" s="250"/>
      <c r="O7" s="251"/>
    </row>
    <row r="8" spans="2:15" x14ac:dyDescent="0.3">
      <c r="B8" s="434" t="s">
        <v>516</v>
      </c>
      <c r="C8" s="249"/>
      <c r="D8" s="250"/>
      <c r="E8" s="250"/>
      <c r="F8" s="250"/>
      <c r="G8" s="250"/>
      <c r="H8" s="250"/>
      <c r="I8" s="250"/>
      <c r="J8" s="250"/>
      <c r="K8" s="250"/>
      <c r="L8" s="250"/>
      <c r="M8" s="250"/>
      <c r="N8" s="250"/>
      <c r="O8" s="251"/>
    </row>
    <row r="9" spans="2:15" x14ac:dyDescent="0.3">
      <c r="B9" s="434" t="s">
        <v>514</v>
      </c>
      <c r="C9" s="250"/>
      <c r="D9" s="250"/>
      <c r="E9" s="250"/>
      <c r="F9" s="250"/>
      <c r="G9" s="250"/>
      <c r="H9" s="250"/>
      <c r="I9" s="250"/>
      <c r="J9" s="250"/>
      <c r="K9" s="250"/>
      <c r="L9" s="250"/>
      <c r="M9" s="250"/>
      <c r="N9" s="250"/>
      <c r="O9" s="251"/>
    </row>
    <row r="10" spans="2:15" x14ac:dyDescent="0.3">
      <c r="B10" s="434" t="s">
        <v>517</v>
      </c>
      <c r="C10" s="250"/>
      <c r="D10" s="250"/>
      <c r="E10" s="250"/>
      <c r="F10" s="250"/>
      <c r="G10" s="250"/>
      <c r="H10" s="250"/>
      <c r="I10" s="250"/>
      <c r="J10" s="250"/>
      <c r="K10" s="250"/>
      <c r="L10" s="250"/>
      <c r="M10" s="250"/>
      <c r="N10" s="250"/>
      <c r="O10" s="251"/>
    </row>
    <row r="11" spans="2:15" x14ac:dyDescent="0.3">
      <c r="B11" s="252"/>
      <c r="C11" s="250"/>
      <c r="D11" s="250"/>
      <c r="E11" s="250"/>
      <c r="F11" s="250"/>
      <c r="G11" s="250"/>
      <c r="H11" s="250"/>
      <c r="I11" s="250"/>
      <c r="J11" s="250"/>
      <c r="K11" s="250"/>
      <c r="L11" s="250"/>
      <c r="M11" s="250"/>
      <c r="N11" s="250"/>
      <c r="O11" s="251"/>
    </row>
    <row r="12" spans="2:15" x14ac:dyDescent="0.3">
      <c r="B12" s="253" t="s">
        <v>593</v>
      </c>
      <c r="C12" s="254"/>
      <c r="D12" s="254"/>
      <c r="E12" s="254"/>
      <c r="F12" s="254"/>
      <c r="G12" s="250"/>
      <c r="H12" s="250"/>
      <c r="I12" s="250"/>
      <c r="J12" s="250"/>
      <c r="K12" s="250"/>
      <c r="L12" s="250"/>
      <c r="M12" s="250"/>
      <c r="N12" s="250"/>
      <c r="O12" s="251"/>
    </row>
    <row r="13" spans="2:15" x14ac:dyDescent="0.3">
      <c r="B13" s="255"/>
      <c r="C13" s="256"/>
      <c r="D13" s="256"/>
      <c r="E13" s="256"/>
      <c r="F13" s="256"/>
      <c r="G13" s="256"/>
      <c r="H13" s="256"/>
      <c r="I13" s="256"/>
      <c r="J13" s="256"/>
      <c r="K13" s="256"/>
      <c r="L13" s="256"/>
      <c r="M13" s="256"/>
      <c r="N13" s="256"/>
      <c r="O13" s="257"/>
    </row>
    <row r="15" spans="2:15" x14ac:dyDescent="0.3">
      <c r="B15" s="231" t="s">
        <v>615</v>
      </c>
      <c r="C15" s="189"/>
      <c r="D15" s="189"/>
      <c r="E15" s="189"/>
      <c r="F15" s="189"/>
      <c r="G15" s="189"/>
      <c r="H15" s="189"/>
      <c r="I15" s="189"/>
      <c r="J15" s="189"/>
      <c r="K15" s="189"/>
      <c r="L15" s="189"/>
      <c r="M15" s="189"/>
      <c r="N15" s="189"/>
      <c r="O15" s="190"/>
    </row>
    <row r="16" spans="2:15" x14ac:dyDescent="0.3">
      <c r="B16" s="232"/>
      <c r="C16" s="192"/>
      <c r="D16" s="549" t="s">
        <v>439</v>
      </c>
      <c r="E16" s="549"/>
      <c r="F16" s="549"/>
      <c r="G16" s="192"/>
      <c r="H16" s="192"/>
      <c r="I16" s="192"/>
      <c r="J16" s="192"/>
      <c r="K16" s="192"/>
      <c r="L16" s="192"/>
      <c r="M16" s="192"/>
      <c r="N16" s="192"/>
      <c r="O16" s="193"/>
    </row>
    <row r="17" spans="2:15" x14ac:dyDescent="0.3">
      <c r="B17" s="191"/>
      <c r="C17" s="192" t="s">
        <v>438</v>
      </c>
      <c r="D17" s="192">
        <v>2019</v>
      </c>
      <c r="E17" s="192">
        <v>2020</v>
      </c>
      <c r="F17" s="192">
        <v>2021</v>
      </c>
      <c r="G17" s="192"/>
      <c r="H17" s="192"/>
      <c r="I17" s="192"/>
      <c r="J17" s="192"/>
      <c r="K17" s="192"/>
      <c r="L17" s="192"/>
      <c r="M17" s="192"/>
      <c r="N17" s="192"/>
      <c r="O17" s="193"/>
    </row>
    <row r="18" spans="2:15" x14ac:dyDescent="0.3">
      <c r="B18" s="191" t="s">
        <v>434</v>
      </c>
      <c r="C18" s="259"/>
      <c r="D18" s="259"/>
      <c r="E18" s="259"/>
      <c r="F18" s="259"/>
      <c r="G18" s="192"/>
      <c r="H18" s="192"/>
      <c r="I18" s="192"/>
      <c r="J18" s="192"/>
      <c r="K18" s="192"/>
      <c r="L18" s="192"/>
      <c r="M18" s="192"/>
      <c r="N18" s="192"/>
      <c r="O18" s="193"/>
    </row>
    <row r="19" spans="2:15" x14ac:dyDescent="0.3">
      <c r="B19" s="191" t="s">
        <v>435</v>
      </c>
      <c r="C19" s="259"/>
      <c r="D19" s="259"/>
      <c r="E19" s="259"/>
      <c r="F19" s="259"/>
      <c r="G19" s="192"/>
      <c r="H19" s="192"/>
      <c r="I19" s="192"/>
      <c r="J19" s="192"/>
      <c r="K19" s="192"/>
      <c r="L19" s="192"/>
      <c r="M19" s="192"/>
      <c r="N19" s="192"/>
      <c r="O19" s="193"/>
    </row>
    <row r="20" spans="2:15" x14ac:dyDescent="0.3">
      <c r="B20" s="258" t="s">
        <v>436</v>
      </c>
      <c r="C20" s="221"/>
      <c r="D20" s="221"/>
      <c r="E20" s="221"/>
      <c r="F20" s="221"/>
      <c r="G20" s="195"/>
      <c r="H20" s="195"/>
      <c r="I20" s="195"/>
      <c r="J20" s="195"/>
      <c r="K20" s="195"/>
      <c r="L20" s="195"/>
      <c r="M20" s="195"/>
      <c r="N20" s="195"/>
      <c r="O20" s="196"/>
    </row>
    <row r="21" spans="2:15" x14ac:dyDescent="0.3">
      <c r="B21" s="258" t="s">
        <v>437</v>
      </c>
      <c r="C21" s="221"/>
      <c r="D21" s="221"/>
      <c r="E21" s="221"/>
      <c r="F21" s="221"/>
      <c r="G21" s="195"/>
      <c r="H21" s="195"/>
      <c r="I21" s="195"/>
      <c r="J21" s="195"/>
      <c r="K21" s="195"/>
      <c r="L21" s="195"/>
      <c r="M21" s="195"/>
      <c r="N21" s="195"/>
      <c r="O21" s="196"/>
    </row>
    <row r="22" spans="2:15" x14ac:dyDescent="0.3">
      <c r="B22" s="197"/>
      <c r="C22" s="198"/>
      <c r="D22" s="198"/>
      <c r="E22" s="198"/>
      <c r="F22" s="198"/>
      <c r="G22" s="198"/>
      <c r="H22" s="198"/>
      <c r="I22" s="198"/>
      <c r="J22" s="198"/>
      <c r="K22" s="198"/>
      <c r="L22" s="198"/>
      <c r="M22" s="198"/>
      <c r="N22" s="198"/>
      <c r="O22" s="199"/>
    </row>
    <row r="24" spans="2:15" x14ac:dyDescent="0.3">
      <c r="B24" s="261" t="s">
        <v>594</v>
      </c>
      <c r="C24" s="247"/>
      <c r="D24" s="247"/>
      <c r="E24" s="247"/>
      <c r="F24" s="247"/>
      <c r="G24" s="247"/>
      <c r="H24" s="247"/>
      <c r="I24" s="247"/>
      <c r="J24" s="247"/>
      <c r="K24" s="247"/>
      <c r="L24" s="247"/>
      <c r="M24" s="247"/>
      <c r="N24" s="247"/>
      <c r="O24" s="248"/>
    </row>
    <row r="25" spans="2:15" x14ac:dyDescent="0.3">
      <c r="B25" s="262"/>
      <c r="C25" s="250"/>
      <c r="D25" s="250"/>
      <c r="E25" s="250"/>
      <c r="F25" s="250"/>
      <c r="G25" s="250"/>
      <c r="H25" s="250"/>
      <c r="I25" s="250"/>
      <c r="J25" s="250"/>
      <c r="K25" s="250"/>
      <c r="L25" s="250"/>
      <c r="M25" s="250"/>
      <c r="N25" s="250"/>
      <c r="O25" s="251"/>
    </row>
    <row r="26" spans="2:15" x14ac:dyDescent="0.3">
      <c r="B26" s="252"/>
      <c r="C26" s="263">
        <v>2018</v>
      </c>
      <c r="D26" s="263">
        <v>2019</v>
      </c>
      <c r="E26" s="263">
        <v>2020</v>
      </c>
      <c r="F26" s="263">
        <v>2021</v>
      </c>
      <c r="G26" s="250"/>
      <c r="H26" s="250"/>
      <c r="I26" s="250"/>
      <c r="J26" s="250"/>
      <c r="K26" s="250"/>
      <c r="L26" s="250"/>
      <c r="M26" s="250"/>
      <c r="N26" s="250"/>
      <c r="O26" s="251"/>
    </row>
    <row r="27" spans="2:15" x14ac:dyDescent="0.3">
      <c r="B27" s="264" t="s">
        <v>428</v>
      </c>
      <c r="C27" s="250"/>
      <c r="D27" s="250"/>
      <c r="E27" s="250"/>
      <c r="F27" s="250"/>
      <c r="G27" s="250"/>
      <c r="H27" s="250"/>
      <c r="I27" s="250"/>
      <c r="J27" s="250"/>
      <c r="K27" s="250"/>
      <c r="L27" s="250"/>
      <c r="M27" s="250"/>
      <c r="N27" s="250"/>
      <c r="O27" s="251"/>
    </row>
    <row r="28" spans="2:15" x14ac:dyDescent="0.3">
      <c r="B28" s="265"/>
      <c r="C28" s="250"/>
      <c r="D28" s="250"/>
      <c r="E28" s="250"/>
      <c r="F28" s="250"/>
      <c r="G28" s="250"/>
      <c r="H28" s="250"/>
      <c r="I28" s="250"/>
      <c r="J28" s="250"/>
      <c r="K28" s="250"/>
      <c r="L28" s="250"/>
      <c r="M28" s="250"/>
      <c r="N28" s="250"/>
      <c r="O28" s="251"/>
    </row>
    <row r="29" spans="2:15" x14ac:dyDescent="0.3">
      <c r="B29" s="265"/>
      <c r="C29" s="250"/>
      <c r="D29" s="250"/>
      <c r="E29" s="250"/>
      <c r="F29" s="250"/>
      <c r="G29" s="250"/>
      <c r="H29" s="250"/>
      <c r="I29" s="250"/>
      <c r="J29" s="250"/>
      <c r="K29" s="250"/>
      <c r="L29" s="250"/>
      <c r="M29" s="250"/>
      <c r="N29" s="250"/>
      <c r="O29" s="251"/>
    </row>
    <row r="30" spans="2:15" x14ac:dyDescent="0.3">
      <c r="B30" s="265"/>
      <c r="C30" s="250"/>
      <c r="D30" s="250"/>
      <c r="E30" s="250"/>
      <c r="F30" s="250"/>
      <c r="G30" s="250"/>
      <c r="H30" s="250"/>
      <c r="I30" s="250"/>
      <c r="J30" s="250"/>
      <c r="K30" s="250"/>
      <c r="L30" s="250"/>
      <c r="M30" s="250"/>
      <c r="N30" s="250"/>
      <c r="O30" s="251"/>
    </row>
    <row r="31" spans="2:15" x14ac:dyDescent="0.3">
      <c r="B31" s="264"/>
      <c r="C31" s="250"/>
      <c r="D31" s="250"/>
      <c r="E31" s="250"/>
      <c r="F31" s="250"/>
      <c r="G31" s="250"/>
      <c r="H31" s="250"/>
      <c r="I31" s="250"/>
      <c r="J31" s="250"/>
      <c r="K31" s="250"/>
      <c r="L31" s="250"/>
      <c r="M31" s="250"/>
      <c r="N31" s="250"/>
      <c r="O31" s="251"/>
    </row>
    <row r="32" spans="2:15" x14ac:dyDescent="0.3">
      <c r="B32" s="264"/>
      <c r="C32" s="250"/>
      <c r="D32" s="250"/>
      <c r="E32" s="250"/>
      <c r="F32" s="250"/>
      <c r="G32" s="250"/>
      <c r="H32" s="250"/>
      <c r="I32" s="250"/>
      <c r="J32" s="250"/>
      <c r="K32" s="250"/>
      <c r="L32" s="250"/>
      <c r="M32" s="250"/>
      <c r="N32" s="250"/>
      <c r="O32" s="251"/>
    </row>
    <row r="33" spans="2:15" x14ac:dyDescent="0.3">
      <c r="B33" s="264"/>
      <c r="C33" s="250"/>
      <c r="D33" s="250"/>
      <c r="E33" s="250"/>
      <c r="F33" s="250"/>
      <c r="G33" s="250"/>
      <c r="H33" s="250"/>
      <c r="I33" s="250"/>
      <c r="J33" s="250"/>
      <c r="K33" s="250"/>
      <c r="L33" s="250"/>
      <c r="M33" s="250"/>
      <c r="N33" s="250"/>
      <c r="O33" s="251"/>
    </row>
    <row r="34" spans="2:15" x14ac:dyDescent="0.3">
      <c r="B34" s="264"/>
      <c r="C34" s="250"/>
      <c r="D34" s="250"/>
      <c r="E34" s="250"/>
      <c r="F34" s="250"/>
      <c r="G34" s="250"/>
      <c r="H34" s="250"/>
      <c r="I34" s="250"/>
      <c r="J34" s="250"/>
      <c r="K34" s="250"/>
      <c r="L34" s="250"/>
      <c r="M34" s="250"/>
      <c r="N34" s="250"/>
      <c r="O34" s="251"/>
    </row>
    <row r="35" spans="2:15" x14ac:dyDescent="0.3">
      <c r="B35" s="265"/>
      <c r="C35" s="250"/>
      <c r="D35" s="250"/>
      <c r="E35" s="250"/>
      <c r="F35" s="250"/>
      <c r="G35" s="250"/>
      <c r="H35" s="250"/>
      <c r="I35" s="250"/>
      <c r="J35" s="250"/>
      <c r="K35" s="250"/>
      <c r="L35" s="250"/>
      <c r="M35" s="250"/>
      <c r="N35" s="250"/>
      <c r="O35" s="251"/>
    </row>
    <row r="36" spans="2:15" x14ac:dyDescent="0.3">
      <c r="B36" s="265"/>
      <c r="C36" s="250"/>
      <c r="D36" s="250"/>
      <c r="E36" s="250"/>
      <c r="F36" s="250"/>
      <c r="G36" s="250"/>
      <c r="H36" s="250"/>
      <c r="I36" s="250"/>
      <c r="J36" s="250"/>
      <c r="K36" s="250"/>
      <c r="L36" s="250"/>
      <c r="M36" s="250"/>
      <c r="N36" s="250"/>
      <c r="O36" s="251"/>
    </row>
    <row r="37" spans="2:15" x14ac:dyDescent="0.3">
      <c r="B37" s="265"/>
      <c r="C37" s="250"/>
      <c r="D37" s="250"/>
      <c r="E37" s="250"/>
      <c r="F37" s="250"/>
      <c r="G37" s="250"/>
      <c r="H37" s="250"/>
      <c r="I37" s="250"/>
      <c r="J37" s="250"/>
      <c r="K37" s="250"/>
      <c r="L37" s="250"/>
      <c r="M37" s="250"/>
      <c r="N37" s="250"/>
      <c r="O37" s="251"/>
    </row>
    <row r="38" spans="2:15" x14ac:dyDescent="0.3">
      <c r="B38" s="265"/>
      <c r="C38" s="263">
        <v>2018</v>
      </c>
      <c r="D38" s="263">
        <v>2019</v>
      </c>
      <c r="E38" s="263">
        <v>2020</v>
      </c>
      <c r="F38" s="263">
        <v>2021</v>
      </c>
      <c r="G38" s="250"/>
      <c r="H38" s="250"/>
      <c r="I38" s="250"/>
      <c r="J38" s="250"/>
      <c r="K38" s="250"/>
      <c r="L38" s="250"/>
      <c r="M38" s="250"/>
      <c r="N38" s="250"/>
      <c r="O38" s="251"/>
    </row>
    <row r="39" spans="2:15" x14ac:dyDescent="0.3">
      <c r="B39" s="264" t="s">
        <v>429</v>
      </c>
      <c r="C39" s="250"/>
      <c r="D39" s="250"/>
      <c r="E39" s="250"/>
      <c r="F39" s="250"/>
      <c r="G39" s="250"/>
      <c r="H39" s="250"/>
      <c r="I39" s="250"/>
      <c r="J39" s="250"/>
      <c r="K39" s="250"/>
      <c r="L39" s="250"/>
      <c r="M39" s="250"/>
      <c r="N39" s="250"/>
      <c r="O39" s="251"/>
    </row>
    <row r="40" spans="2:15" x14ac:dyDescent="0.3">
      <c r="B40" s="264"/>
      <c r="C40" s="250"/>
      <c r="D40" s="250"/>
      <c r="E40" s="250"/>
      <c r="F40" s="250"/>
      <c r="G40" s="250"/>
      <c r="H40" s="250"/>
      <c r="I40" s="250"/>
      <c r="J40" s="250"/>
      <c r="K40" s="250"/>
      <c r="L40" s="250"/>
      <c r="M40" s="250"/>
      <c r="N40" s="250"/>
      <c r="O40" s="251"/>
    </row>
    <row r="41" spans="2:15" x14ac:dyDescent="0.3">
      <c r="B41" s="264"/>
      <c r="C41" s="250"/>
      <c r="D41" s="250"/>
      <c r="E41" s="250"/>
      <c r="F41" s="250"/>
      <c r="G41" s="250"/>
      <c r="H41" s="250"/>
      <c r="I41" s="250"/>
      <c r="J41" s="250"/>
      <c r="K41" s="250"/>
      <c r="L41" s="250"/>
      <c r="M41" s="250"/>
      <c r="N41" s="250"/>
      <c r="O41" s="251"/>
    </row>
    <row r="42" spans="2:15" x14ac:dyDescent="0.3">
      <c r="B42" s="264"/>
      <c r="C42" s="250"/>
      <c r="D42" s="250"/>
      <c r="E42" s="250"/>
      <c r="F42" s="250"/>
      <c r="G42" s="250"/>
      <c r="H42" s="250"/>
      <c r="I42" s="250"/>
      <c r="J42" s="250"/>
      <c r="K42" s="250"/>
      <c r="L42" s="250"/>
      <c r="M42" s="250"/>
      <c r="N42" s="250"/>
      <c r="O42" s="251"/>
    </row>
    <row r="43" spans="2:15" x14ac:dyDescent="0.3">
      <c r="B43" s="264"/>
      <c r="C43" s="250"/>
      <c r="D43" s="250"/>
      <c r="E43" s="250"/>
      <c r="F43" s="250"/>
      <c r="G43" s="250"/>
      <c r="H43" s="250"/>
      <c r="I43" s="250"/>
      <c r="J43" s="250"/>
      <c r="K43" s="250"/>
      <c r="L43" s="250"/>
      <c r="M43" s="250"/>
      <c r="N43" s="250"/>
      <c r="O43" s="251"/>
    </row>
    <row r="44" spans="2:15" x14ac:dyDescent="0.3">
      <c r="B44" s="264"/>
      <c r="C44" s="250"/>
      <c r="D44" s="250"/>
      <c r="E44" s="250"/>
      <c r="F44" s="250"/>
      <c r="G44" s="250"/>
      <c r="H44" s="250"/>
      <c r="I44" s="250"/>
      <c r="J44" s="250"/>
      <c r="K44" s="250"/>
      <c r="L44" s="250"/>
      <c r="M44" s="250"/>
      <c r="N44" s="250"/>
      <c r="O44" s="251"/>
    </row>
    <row r="45" spans="2:15" x14ac:dyDescent="0.3">
      <c r="B45" s="265"/>
      <c r="C45" s="250"/>
      <c r="D45" s="250"/>
      <c r="E45" s="250"/>
      <c r="F45" s="250"/>
      <c r="G45" s="250"/>
      <c r="H45" s="250"/>
      <c r="I45" s="250"/>
      <c r="J45" s="250"/>
      <c r="K45" s="250"/>
      <c r="L45" s="250"/>
      <c r="M45" s="250"/>
      <c r="N45" s="250"/>
      <c r="O45" s="251"/>
    </row>
    <row r="46" spans="2:15" x14ac:dyDescent="0.3">
      <c r="B46" s="264"/>
      <c r="C46" s="250"/>
      <c r="D46" s="250"/>
      <c r="E46" s="250"/>
      <c r="F46" s="250"/>
      <c r="G46" s="250"/>
      <c r="H46" s="250"/>
      <c r="I46" s="250"/>
      <c r="J46" s="250"/>
      <c r="K46" s="250"/>
      <c r="L46" s="250"/>
      <c r="M46" s="250"/>
      <c r="N46" s="250"/>
      <c r="O46" s="251"/>
    </row>
    <row r="47" spans="2:15" x14ac:dyDescent="0.3">
      <c r="B47" s="265"/>
      <c r="C47" s="250"/>
      <c r="D47" s="250"/>
      <c r="E47" s="250"/>
      <c r="F47" s="250"/>
      <c r="G47" s="250"/>
      <c r="H47" s="250"/>
      <c r="I47" s="250"/>
      <c r="J47" s="250"/>
      <c r="K47" s="250"/>
      <c r="L47" s="250"/>
      <c r="M47" s="250"/>
      <c r="N47" s="250"/>
      <c r="O47" s="251"/>
    </row>
    <row r="48" spans="2:15" x14ac:dyDescent="0.3">
      <c r="B48" s="265"/>
      <c r="C48" s="250"/>
      <c r="D48" s="250"/>
      <c r="E48" s="250"/>
      <c r="F48" s="250"/>
      <c r="G48" s="250"/>
      <c r="H48" s="250"/>
      <c r="I48" s="250"/>
      <c r="J48" s="250"/>
      <c r="K48" s="250"/>
      <c r="L48" s="250"/>
      <c r="M48" s="250"/>
      <c r="N48" s="250"/>
      <c r="O48" s="251"/>
    </row>
    <row r="49" spans="2:15" x14ac:dyDescent="0.3">
      <c r="B49" s="265"/>
      <c r="C49" s="250"/>
      <c r="D49" s="250"/>
      <c r="E49" s="250"/>
      <c r="F49" s="250"/>
      <c r="G49" s="250"/>
      <c r="H49" s="250"/>
      <c r="I49" s="250"/>
      <c r="J49" s="250"/>
      <c r="K49" s="250"/>
      <c r="L49" s="250"/>
      <c r="M49" s="250"/>
      <c r="N49" s="250"/>
      <c r="O49" s="251"/>
    </row>
    <row r="50" spans="2:15" x14ac:dyDescent="0.3">
      <c r="B50" s="265"/>
      <c r="C50" s="250"/>
      <c r="D50" s="250"/>
      <c r="E50" s="250"/>
      <c r="F50" s="250"/>
      <c r="G50" s="250"/>
      <c r="H50" s="250"/>
      <c r="I50" s="250"/>
      <c r="J50" s="250"/>
      <c r="K50" s="250"/>
      <c r="L50" s="250"/>
      <c r="M50" s="250"/>
      <c r="N50" s="250"/>
      <c r="O50" s="251"/>
    </row>
    <row r="51" spans="2:15" x14ac:dyDescent="0.3">
      <c r="B51" s="265"/>
      <c r="C51" s="250"/>
      <c r="D51" s="250"/>
      <c r="E51" s="250"/>
      <c r="F51" s="250"/>
      <c r="G51" s="250"/>
      <c r="H51" s="250"/>
      <c r="I51" s="250"/>
      <c r="J51" s="250"/>
      <c r="K51" s="250"/>
      <c r="L51" s="250"/>
      <c r="M51" s="250"/>
      <c r="N51" s="250"/>
      <c r="O51" s="251"/>
    </row>
    <row r="52" spans="2:15" x14ac:dyDescent="0.3">
      <c r="B52" s="265"/>
      <c r="C52" s="250"/>
      <c r="D52" s="250"/>
      <c r="E52" s="250"/>
      <c r="F52" s="250"/>
      <c r="G52" s="250"/>
      <c r="H52" s="250"/>
      <c r="I52" s="250"/>
      <c r="J52" s="250"/>
      <c r="K52" s="250"/>
      <c r="L52" s="250"/>
      <c r="M52" s="250"/>
      <c r="N52" s="250"/>
      <c r="O52" s="251"/>
    </row>
    <row r="53" spans="2:15" x14ac:dyDescent="0.3">
      <c r="B53" s="265"/>
      <c r="C53" s="250"/>
      <c r="D53" s="250"/>
      <c r="E53" s="250"/>
      <c r="F53" s="250"/>
      <c r="G53" s="250"/>
      <c r="H53" s="250"/>
      <c r="I53" s="250"/>
      <c r="J53" s="250"/>
      <c r="K53" s="250"/>
      <c r="L53" s="250"/>
      <c r="M53" s="250"/>
      <c r="N53" s="250"/>
      <c r="O53" s="251"/>
    </row>
    <row r="54" spans="2:15" x14ac:dyDescent="0.3">
      <c r="B54" s="265"/>
      <c r="C54" s="250"/>
      <c r="D54" s="250"/>
      <c r="E54" s="250"/>
      <c r="F54" s="250"/>
      <c r="G54" s="250"/>
      <c r="H54" s="250"/>
      <c r="I54" s="250"/>
      <c r="J54" s="250"/>
      <c r="K54" s="250"/>
      <c r="L54" s="250"/>
      <c r="M54" s="250"/>
      <c r="N54" s="250"/>
      <c r="O54" s="251"/>
    </row>
    <row r="55" spans="2:15" x14ac:dyDescent="0.3">
      <c r="B55" s="264" t="s">
        <v>430</v>
      </c>
      <c r="C55" s="250"/>
      <c r="D55" s="250"/>
      <c r="E55" s="250"/>
      <c r="F55" s="250"/>
      <c r="G55" s="250"/>
      <c r="H55" s="250"/>
      <c r="I55" s="250"/>
      <c r="J55" s="250"/>
      <c r="K55" s="250"/>
      <c r="L55" s="250"/>
      <c r="M55" s="250"/>
      <c r="N55" s="250"/>
      <c r="O55" s="251"/>
    </row>
    <row r="56" spans="2:15" x14ac:dyDescent="0.3">
      <c r="B56" s="266"/>
      <c r="C56" s="250"/>
      <c r="D56" s="260"/>
      <c r="E56" s="260"/>
      <c r="F56" s="260"/>
      <c r="G56" s="250"/>
      <c r="H56" s="250"/>
      <c r="I56" s="250"/>
      <c r="J56" s="250"/>
      <c r="K56" s="250"/>
      <c r="L56" s="250"/>
      <c r="M56" s="250"/>
      <c r="N56" s="250"/>
      <c r="O56" s="251"/>
    </row>
    <row r="57" spans="2:15" x14ac:dyDescent="0.3">
      <c r="B57" s="266"/>
      <c r="C57" s="250"/>
      <c r="D57" s="260"/>
      <c r="E57" s="260"/>
      <c r="F57" s="260"/>
      <c r="G57" s="250"/>
      <c r="H57" s="250"/>
      <c r="I57" s="250"/>
      <c r="J57" s="250"/>
      <c r="K57" s="250"/>
      <c r="L57" s="250"/>
      <c r="M57" s="250"/>
      <c r="N57" s="250"/>
      <c r="O57" s="251"/>
    </row>
    <row r="58" spans="2:15" x14ac:dyDescent="0.3">
      <c r="B58" s="265"/>
      <c r="C58" s="250"/>
      <c r="D58" s="250"/>
      <c r="E58" s="250"/>
      <c r="F58" s="250"/>
      <c r="G58" s="250"/>
      <c r="H58" s="250"/>
      <c r="I58" s="250"/>
      <c r="J58" s="250"/>
      <c r="K58" s="250"/>
      <c r="L58" s="250"/>
      <c r="M58" s="250"/>
      <c r="N58" s="250"/>
      <c r="O58" s="251"/>
    </row>
    <row r="59" spans="2:15" x14ac:dyDescent="0.3">
      <c r="B59" s="267"/>
      <c r="C59" s="250"/>
      <c r="D59" s="250"/>
      <c r="E59" s="250"/>
      <c r="F59" s="250"/>
      <c r="G59" s="250"/>
      <c r="H59" s="250"/>
      <c r="I59" s="250"/>
      <c r="J59" s="250"/>
      <c r="K59" s="250"/>
      <c r="L59" s="250"/>
      <c r="M59" s="250"/>
      <c r="N59" s="250"/>
      <c r="O59" s="251"/>
    </row>
    <row r="60" spans="2:15" x14ac:dyDescent="0.3">
      <c r="B60" s="265"/>
      <c r="C60" s="250"/>
      <c r="D60" s="250"/>
      <c r="E60" s="250"/>
      <c r="F60" s="250"/>
      <c r="G60" s="250"/>
      <c r="H60" s="250"/>
      <c r="I60" s="250"/>
      <c r="J60" s="250"/>
      <c r="K60" s="250"/>
      <c r="L60" s="250"/>
      <c r="M60" s="250"/>
      <c r="N60" s="250"/>
      <c r="O60" s="251"/>
    </row>
    <row r="61" spans="2:15" x14ac:dyDescent="0.3">
      <c r="B61" s="265"/>
      <c r="C61" s="250"/>
      <c r="D61" s="250"/>
      <c r="E61" s="250"/>
      <c r="F61" s="250"/>
      <c r="G61" s="250"/>
      <c r="H61" s="250"/>
      <c r="I61" s="250"/>
      <c r="J61" s="250"/>
      <c r="K61" s="250"/>
      <c r="L61" s="250"/>
      <c r="M61" s="250"/>
      <c r="N61" s="250"/>
      <c r="O61" s="251"/>
    </row>
    <row r="62" spans="2:15" x14ac:dyDescent="0.3">
      <c r="B62" s="264" t="s">
        <v>431</v>
      </c>
      <c r="C62" s="250"/>
      <c r="D62" s="250"/>
      <c r="E62" s="250"/>
      <c r="F62" s="250"/>
      <c r="G62" s="250"/>
      <c r="H62" s="250"/>
      <c r="I62" s="250"/>
      <c r="J62" s="250"/>
      <c r="K62" s="250"/>
      <c r="L62" s="250"/>
      <c r="M62" s="250"/>
      <c r="N62" s="250"/>
      <c r="O62" s="251"/>
    </row>
    <row r="63" spans="2:15" x14ac:dyDescent="0.3">
      <c r="B63" s="266"/>
      <c r="C63" s="250"/>
      <c r="D63" s="260"/>
      <c r="E63" s="260"/>
      <c r="F63" s="260"/>
      <c r="G63" s="250"/>
      <c r="H63" s="250"/>
      <c r="I63" s="250"/>
      <c r="J63" s="250"/>
      <c r="K63" s="250"/>
      <c r="L63" s="250"/>
      <c r="M63" s="250"/>
      <c r="N63" s="250"/>
      <c r="O63" s="251"/>
    </row>
    <row r="64" spans="2:15" x14ac:dyDescent="0.3">
      <c r="B64" s="266"/>
      <c r="C64" s="250"/>
      <c r="D64" s="260"/>
      <c r="E64" s="260"/>
      <c r="F64" s="260"/>
      <c r="G64" s="250"/>
      <c r="H64" s="250"/>
      <c r="I64" s="250"/>
      <c r="J64" s="250"/>
      <c r="K64" s="250"/>
      <c r="L64" s="250"/>
      <c r="M64" s="250"/>
      <c r="N64" s="250"/>
      <c r="O64" s="251"/>
    </row>
    <row r="65" spans="2:15" x14ac:dyDescent="0.3">
      <c r="B65" s="255"/>
      <c r="C65" s="256"/>
      <c r="D65" s="256"/>
      <c r="E65" s="256"/>
      <c r="F65" s="256"/>
      <c r="G65" s="256"/>
      <c r="H65" s="256"/>
      <c r="I65" s="256"/>
      <c r="J65" s="256"/>
      <c r="K65" s="256"/>
      <c r="L65" s="256"/>
      <c r="M65" s="256"/>
      <c r="N65" s="256"/>
      <c r="O65" s="257"/>
    </row>
  </sheetData>
  <mergeCells count="1">
    <mergeCell ref="D16:F16"/>
  </mergeCells>
  <pageMargins left="0.7" right="0.7" top="0.75" bottom="0.75" header="0.3" footer="0.3"/>
  <pageSetup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O37"/>
  <sheetViews>
    <sheetView workbookViewId="0">
      <selection activeCell="N1" sqref="N1"/>
    </sheetView>
  </sheetViews>
  <sheetFormatPr defaultColWidth="12.21875" defaultRowHeight="14.4" x14ac:dyDescent="0.3"/>
  <cols>
    <col min="1" max="16384" width="12.21875" style="245"/>
  </cols>
  <sheetData>
    <row r="1" spans="2:15" x14ac:dyDescent="0.3">
      <c r="N1" s="493" t="str">
        <f>HYPERLINK("#'Navigation'!A1","Navigation")</f>
        <v>Navigation</v>
      </c>
    </row>
    <row r="2" spans="2:15" x14ac:dyDescent="0.3">
      <c r="B2" s="246" t="s">
        <v>445</v>
      </c>
    </row>
    <row r="4" spans="2:15" x14ac:dyDescent="0.3">
      <c r="B4" s="292" t="s">
        <v>595</v>
      </c>
      <c r="C4" s="247"/>
      <c r="D4" s="247"/>
      <c r="E4" s="247"/>
      <c r="F4" s="247"/>
      <c r="G4" s="247"/>
      <c r="H4" s="247"/>
      <c r="I4" s="247"/>
      <c r="J4" s="247"/>
      <c r="K4" s="247"/>
      <c r="L4" s="247"/>
      <c r="M4" s="247"/>
      <c r="N4" s="247"/>
      <c r="O4" s="248"/>
    </row>
    <row r="5" spans="2:15" x14ac:dyDescent="0.3">
      <c r="B5" s="255"/>
      <c r="C5" s="256"/>
      <c r="D5" s="256"/>
      <c r="E5" s="256"/>
      <c r="F5" s="256"/>
      <c r="G5" s="256"/>
      <c r="H5" s="256"/>
      <c r="I5" s="256"/>
      <c r="J5" s="256"/>
      <c r="K5" s="256"/>
      <c r="L5" s="256"/>
      <c r="M5" s="256"/>
      <c r="N5" s="256"/>
      <c r="O5" s="257"/>
    </row>
    <row r="7" spans="2:15" x14ac:dyDescent="0.3">
      <c r="B7" s="293" t="s">
        <v>596</v>
      </c>
      <c r="C7" s="296"/>
      <c r="D7" s="296"/>
      <c r="E7" s="296"/>
      <c r="F7" s="294"/>
      <c r="G7" s="294"/>
      <c r="H7" s="294"/>
      <c r="I7" s="294"/>
      <c r="J7" s="294"/>
      <c r="K7" s="294"/>
      <c r="L7" s="294"/>
      <c r="M7" s="294"/>
      <c r="N7" s="294"/>
      <c r="O7" s="295"/>
    </row>
    <row r="8" spans="2:15" x14ac:dyDescent="0.3">
      <c r="B8" s="550" t="s">
        <v>440</v>
      </c>
      <c r="C8" s="551"/>
      <c r="D8" s="551"/>
      <c r="E8" s="551"/>
      <c r="F8" s="551"/>
      <c r="G8" s="551"/>
      <c r="H8" s="551"/>
      <c r="I8" s="551"/>
      <c r="J8" s="551"/>
      <c r="K8" s="551"/>
      <c r="L8" s="551"/>
      <c r="M8" s="551"/>
      <c r="N8" s="551"/>
      <c r="O8" s="552"/>
    </row>
    <row r="9" spans="2:15" x14ac:dyDescent="0.3">
      <c r="B9" s="553"/>
      <c r="C9" s="554"/>
      <c r="D9" s="554"/>
      <c r="E9" s="554"/>
      <c r="F9" s="554"/>
      <c r="G9" s="554"/>
      <c r="H9" s="554"/>
      <c r="I9" s="554"/>
      <c r="J9" s="554"/>
      <c r="K9" s="554"/>
      <c r="L9" s="554"/>
      <c r="M9" s="554"/>
      <c r="N9" s="554"/>
      <c r="O9" s="555"/>
    </row>
    <row r="10" spans="2:15" x14ac:dyDescent="0.3">
      <c r="B10" s="255" t="s">
        <v>441</v>
      </c>
      <c r="C10" s="256"/>
      <c r="D10" s="256"/>
      <c r="E10" s="256"/>
      <c r="F10" s="256"/>
      <c r="G10" s="256"/>
      <c r="H10" s="256"/>
      <c r="I10" s="256"/>
      <c r="J10" s="256"/>
      <c r="K10" s="256"/>
      <c r="L10" s="256"/>
      <c r="M10" s="256"/>
      <c r="N10" s="256"/>
      <c r="O10" s="257"/>
    </row>
    <row r="11" spans="2:15" x14ac:dyDescent="0.3">
      <c r="B11" s="556" t="s">
        <v>442</v>
      </c>
      <c r="C11" s="557"/>
      <c r="D11" s="557"/>
      <c r="E11" s="557"/>
      <c r="F11" s="557"/>
      <c r="G11" s="557"/>
      <c r="H11" s="558"/>
      <c r="I11" s="557" t="s">
        <v>443</v>
      </c>
      <c r="J11" s="557"/>
      <c r="K11" s="557"/>
      <c r="L11" s="557"/>
      <c r="M11" s="557"/>
      <c r="N11" s="557"/>
      <c r="O11" s="558"/>
    </row>
    <row r="12" spans="2:15" x14ac:dyDescent="0.3">
      <c r="B12" s="268" t="s">
        <v>441</v>
      </c>
      <c r="C12" s="269"/>
      <c r="D12" s="269"/>
      <c r="E12" s="269"/>
      <c r="F12" s="269"/>
      <c r="G12" s="269" t="s">
        <v>441</v>
      </c>
      <c r="H12" s="270" t="s">
        <v>441</v>
      </c>
      <c r="I12" s="268" t="s">
        <v>441</v>
      </c>
      <c r="J12" s="269"/>
      <c r="K12" s="269"/>
      <c r="L12" s="269"/>
      <c r="M12" s="269"/>
      <c r="N12" s="269" t="s">
        <v>441</v>
      </c>
      <c r="O12" s="270" t="s">
        <v>441</v>
      </c>
    </row>
    <row r="13" spans="2:15" ht="15.9" customHeight="1" x14ac:dyDescent="0.3">
      <c r="B13" s="271" t="s">
        <v>441</v>
      </c>
      <c r="C13" s="272" t="s">
        <v>441</v>
      </c>
      <c r="D13" s="272" t="s">
        <v>441</v>
      </c>
      <c r="E13" s="273" t="s">
        <v>441</v>
      </c>
      <c r="F13" s="273"/>
      <c r="G13" s="273"/>
      <c r="H13" s="274"/>
      <c r="I13" s="271" t="s">
        <v>441</v>
      </c>
      <c r="J13" s="272" t="s">
        <v>441</v>
      </c>
      <c r="K13" s="272" t="s">
        <v>441</v>
      </c>
      <c r="L13" s="273" t="s">
        <v>441</v>
      </c>
      <c r="M13" s="273"/>
      <c r="N13" s="273"/>
      <c r="O13" s="274"/>
    </row>
    <row r="14" spans="2:15" x14ac:dyDescent="0.3">
      <c r="B14" s="275" t="s">
        <v>441</v>
      </c>
      <c r="C14" s="276" t="s">
        <v>441</v>
      </c>
      <c r="D14" s="276" t="s">
        <v>441</v>
      </c>
      <c r="E14" s="273"/>
      <c r="F14" s="273"/>
      <c r="G14" s="273"/>
      <c r="H14" s="274"/>
      <c r="I14" s="277" t="s">
        <v>441</v>
      </c>
      <c r="J14" s="278" t="s">
        <v>441</v>
      </c>
      <c r="K14" s="278" t="s">
        <v>441</v>
      </c>
      <c r="L14" s="273"/>
      <c r="M14" s="273"/>
      <c r="N14" s="273"/>
      <c r="O14" s="274"/>
    </row>
    <row r="15" spans="2:15" x14ac:dyDescent="0.3">
      <c r="B15" s="275"/>
      <c r="C15" s="276"/>
      <c r="D15" s="276"/>
      <c r="E15" s="279"/>
      <c r="F15" s="279"/>
      <c r="G15" s="279"/>
      <c r="H15" s="280"/>
      <c r="I15" s="277"/>
      <c r="J15" s="278"/>
      <c r="K15" s="278"/>
      <c r="L15" s="279"/>
      <c r="M15" s="279"/>
      <c r="N15" s="279"/>
      <c r="O15" s="280"/>
    </row>
    <row r="16" spans="2:15" x14ac:dyDescent="0.3">
      <c r="B16" s="281" t="s">
        <v>441</v>
      </c>
      <c r="C16" s="282"/>
      <c r="D16" s="282"/>
      <c r="E16" s="282"/>
      <c r="F16" s="282"/>
      <c r="G16" s="282" t="s">
        <v>441</v>
      </c>
      <c r="H16" s="283" t="s">
        <v>441</v>
      </c>
      <c r="I16" s="281" t="s">
        <v>441</v>
      </c>
      <c r="J16" s="282"/>
      <c r="K16" s="282"/>
      <c r="L16" s="282"/>
      <c r="M16" s="282"/>
      <c r="N16" s="282" t="s">
        <v>441</v>
      </c>
      <c r="O16" s="283" t="s">
        <v>441</v>
      </c>
    </row>
    <row r="17" spans="2:15" ht="15.9" customHeight="1" x14ac:dyDescent="0.3">
      <c r="B17" s="271" t="s">
        <v>441</v>
      </c>
      <c r="C17" s="272" t="s">
        <v>441</v>
      </c>
      <c r="D17" s="272" t="s">
        <v>441</v>
      </c>
      <c r="E17" s="273" t="s">
        <v>441</v>
      </c>
      <c r="F17" s="273"/>
      <c r="G17" s="273"/>
      <c r="H17" s="274"/>
      <c r="I17" s="271" t="s">
        <v>441</v>
      </c>
      <c r="J17" s="272" t="s">
        <v>441</v>
      </c>
      <c r="K17" s="272" t="s">
        <v>441</v>
      </c>
      <c r="L17" s="273" t="s">
        <v>441</v>
      </c>
      <c r="M17" s="273"/>
      <c r="N17" s="273"/>
      <c r="O17" s="274"/>
    </row>
    <row r="18" spans="2:15" x14ac:dyDescent="0.3">
      <c r="B18" s="277" t="s">
        <v>441</v>
      </c>
      <c r="C18" s="278" t="s">
        <v>441</v>
      </c>
      <c r="D18" s="278" t="s">
        <v>441</v>
      </c>
      <c r="E18" s="273"/>
      <c r="F18" s="273"/>
      <c r="G18" s="273"/>
      <c r="H18" s="274"/>
      <c r="I18" s="275" t="s">
        <v>441</v>
      </c>
      <c r="J18" s="276" t="s">
        <v>441</v>
      </c>
      <c r="K18" s="276" t="s">
        <v>441</v>
      </c>
      <c r="L18" s="273"/>
      <c r="M18" s="273"/>
      <c r="N18" s="273"/>
      <c r="O18" s="274"/>
    </row>
    <row r="19" spans="2:15" x14ac:dyDescent="0.3">
      <c r="B19" s="277" t="s">
        <v>441</v>
      </c>
      <c r="C19" s="278"/>
      <c r="D19" s="278"/>
      <c r="E19" s="279"/>
      <c r="F19" s="279"/>
      <c r="G19" s="279"/>
      <c r="H19" s="280"/>
      <c r="I19" s="276"/>
      <c r="J19" s="276"/>
      <c r="K19" s="276"/>
      <c r="L19" s="279"/>
      <c r="M19" s="279"/>
      <c r="N19" s="279"/>
      <c r="O19" s="280"/>
    </row>
    <row r="20" spans="2:15" x14ac:dyDescent="0.3">
      <c r="B20" s="281" t="s">
        <v>441</v>
      </c>
      <c r="C20" s="282"/>
      <c r="D20" s="282"/>
      <c r="E20" s="282"/>
      <c r="F20" s="282"/>
      <c r="G20" s="282" t="s">
        <v>441</v>
      </c>
      <c r="H20" s="283" t="s">
        <v>441</v>
      </c>
      <c r="I20" s="284" t="s">
        <v>441</v>
      </c>
      <c r="J20" s="282"/>
      <c r="K20" s="282"/>
      <c r="L20" s="282"/>
      <c r="M20" s="282"/>
      <c r="N20" s="282" t="s">
        <v>441</v>
      </c>
      <c r="O20" s="283" t="s">
        <v>441</v>
      </c>
    </row>
    <row r="21" spans="2:15" ht="15.9" customHeight="1" x14ac:dyDescent="0.3">
      <c r="B21" s="271" t="s">
        <v>441</v>
      </c>
      <c r="C21" s="272" t="s">
        <v>441</v>
      </c>
      <c r="D21" s="272" t="s">
        <v>441</v>
      </c>
      <c r="E21" s="273" t="s">
        <v>441</v>
      </c>
      <c r="F21" s="273"/>
      <c r="G21" s="273"/>
      <c r="H21" s="274"/>
      <c r="I21" s="271" t="s">
        <v>441</v>
      </c>
      <c r="J21" s="272" t="s">
        <v>441</v>
      </c>
      <c r="K21" s="272" t="s">
        <v>441</v>
      </c>
      <c r="L21" s="273" t="s">
        <v>441</v>
      </c>
      <c r="M21" s="273"/>
      <c r="N21" s="273"/>
      <c r="O21" s="274"/>
    </row>
    <row r="22" spans="2:15" x14ac:dyDescent="0.3">
      <c r="B22" s="277" t="s">
        <v>441</v>
      </c>
      <c r="C22" s="278" t="s">
        <v>441</v>
      </c>
      <c r="D22" s="278" t="s">
        <v>441</v>
      </c>
      <c r="E22" s="273"/>
      <c r="F22" s="273"/>
      <c r="G22" s="273"/>
      <c r="H22" s="274"/>
      <c r="I22" s="285" t="s">
        <v>441</v>
      </c>
      <c r="J22" s="285" t="s">
        <v>441</v>
      </c>
      <c r="K22" s="285" t="s">
        <v>441</v>
      </c>
      <c r="L22" s="273"/>
      <c r="M22" s="273"/>
      <c r="N22" s="273"/>
      <c r="O22" s="274"/>
    </row>
    <row r="23" spans="2:15" x14ac:dyDescent="0.3">
      <c r="B23" s="286"/>
      <c r="C23" s="287"/>
      <c r="D23" s="287"/>
      <c r="E23" s="287"/>
      <c r="F23" s="287"/>
      <c r="G23" s="287"/>
      <c r="H23" s="288"/>
      <c r="I23" s="287"/>
      <c r="J23" s="287"/>
      <c r="K23" s="287"/>
      <c r="L23" s="287"/>
      <c r="M23" s="287"/>
      <c r="N23" s="287"/>
      <c r="O23" s="288"/>
    </row>
    <row r="24" spans="2:15" x14ac:dyDescent="0.3">
      <c r="B24" s="289" t="s">
        <v>444</v>
      </c>
      <c r="C24" s="269"/>
      <c r="D24" s="269"/>
      <c r="E24" s="269"/>
      <c r="F24" s="269"/>
      <c r="G24" s="269"/>
      <c r="H24" s="269"/>
      <c r="I24" s="269"/>
      <c r="J24" s="269"/>
      <c r="K24" s="269"/>
      <c r="L24" s="269"/>
      <c r="M24" s="269"/>
      <c r="N24" s="269"/>
      <c r="O24" s="290"/>
    </row>
    <row r="25" spans="2:15" x14ac:dyDescent="0.3">
      <c r="B25" s="264" t="s">
        <v>441</v>
      </c>
      <c r="C25" s="282"/>
      <c r="D25" s="282"/>
      <c r="E25" s="282"/>
      <c r="F25" s="282"/>
      <c r="G25" s="282"/>
      <c r="H25" s="282"/>
      <c r="I25" s="282"/>
      <c r="J25" s="282"/>
      <c r="K25" s="282"/>
      <c r="L25" s="282"/>
      <c r="M25" s="282"/>
      <c r="N25" s="282" t="s">
        <v>441</v>
      </c>
      <c r="O25" s="283" t="s">
        <v>441</v>
      </c>
    </row>
    <row r="26" spans="2:15" x14ac:dyDescent="0.3">
      <c r="B26" s="265" t="s">
        <v>441</v>
      </c>
      <c r="C26" s="282"/>
      <c r="D26" s="282"/>
      <c r="E26" s="282"/>
      <c r="F26" s="282"/>
      <c r="G26" s="282"/>
      <c r="H26" s="282"/>
      <c r="I26" s="282"/>
      <c r="J26" s="282"/>
      <c r="K26" s="282"/>
      <c r="L26" s="282"/>
      <c r="M26" s="282"/>
      <c r="N26" s="282"/>
      <c r="O26" s="291"/>
    </row>
    <row r="27" spans="2:15" x14ac:dyDescent="0.3">
      <c r="B27" s="265" t="s">
        <v>441</v>
      </c>
      <c r="C27" s="282"/>
      <c r="D27" s="282"/>
      <c r="E27" s="282"/>
      <c r="F27" s="282"/>
      <c r="G27" s="282"/>
      <c r="H27" s="282"/>
      <c r="I27" s="282"/>
      <c r="J27" s="282"/>
      <c r="K27" s="282"/>
      <c r="L27" s="282"/>
      <c r="M27" s="282"/>
      <c r="N27" s="282"/>
      <c r="O27" s="291"/>
    </row>
    <row r="28" spans="2:15" x14ac:dyDescent="0.3">
      <c r="B28" s="264" t="s">
        <v>441</v>
      </c>
      <c r="C28" s="282"/>
      <c r="D28" s="282"/>
      <c r="E28" s="282"/>
      <c r="F28" s="282"/>
      <c r="G28" s="282"/>
      <c r="H28" s="282"/>
      <c r="I28" s="282"/>
      <c r="J28" s="282"/>
      <c r="K28" s="282"/>
      <c r="L28" s="282"/>
      <c r="M28" s="282"/>
      <c r="N28" s="282" t="s">
        <v>441</v>
      </c>
      <c r="O28" s="283" t="s">
        <v>441</v>
      </c>
    </row>
    <row r="29" spans="2:15" ht="15.9" customHeight="1" x14ac:dyDescent="0.3">
      <c r="B29" s="267" t="s">
        <v>441</v>
      </c>
      <c r="C29" s="273"/>
      <c r="D29" s="273"/>
      <c r="E29" s="273"/>
      <c r="F29" s="273"/>
      <c r="G29" s="273"/>
      <c r="H29" s="273"/>
      <c r="I29" s="273"/>
      <c r="J29" s="273"/>
      <c r="K29" s="273"/>
      <c r="L29" s="273"/>
      <c r="M29" s="273"/>
      <c r="N29" s="273"/>
      <c r="O29" s="274"/>
    </row>
    <row r="30" spans="2:15" x14ac:dyDescent="0.3">
      <c r="B30" s="267"/>
      <c r="C30" s="273"/>
      <c r="D30" s="273"/>
      <c r="E30" s="273"/>
      <c r="F30" s="273"/>
      <c r="G30" s="273"/>
      <c r="H30" s="273"/>
      <c r="I30" s="273"/>
      <c r="J30" s="273"/>
      <c r="K30" s="273"/>
      <c r="L30" s="273"/>
      <c r="M30" s="273"/>
      <c r="N30" s="273"/>
      <c r="O30" s="274"/>
    </row>
    <row r="31" spans="2:15" x14ac:dyDescent="0.3">
      <c r="B31" s="265" t="s">
        <v>441</v>
      </c>
      <c r="C31" s="282"/>
      <c r="D31" s="282"/>
      <c r="E31" s="282"/>
      <c r="F31" s="282"/>
      <c r="G31" s="282"/>
      <c r="H31" s="282"/>
      <c r="I31" s="282"/>
      <c r="J31" s="282"/>
      <c r="K31" s="282"/>
      <c r="L31" s="282"/>
      <c r="M31" s="282"/>
      <c r="N31" s="282"/>
      <c r="O31" s="291"/>
    </row>
    <row r="32" spans="2:15" x14ac:dyDescent="0.3">
      <c r="B32" s="264" t="s">
        <v>441</v>
      </c>
      <c r="C32" s="282"/>
      <c r="D32" s="282"/>
      <c r="E32" s="282"/>
      <c r="F32" s="282"/>
      <c r="G32" s="282"/>
      <c r="H32" s="282"/>
      <c r="I32" s="282"/>
      <c r="J32" s="282"/>
      <c r="K32" s="282"/>
      <c r="L32" s="282"/>
      <c r="M32" s="282"/>
      <c r="N32" s="282" t="s">
        <v>441</v>
      </c>
      <c r="O32" s="283" t="s">
        <v>441</v>
      </c>
    </row>
    <row r="33" spans="2:15" ht="15.9" customHeight="1" x14ac:dyDescent="0.3">
      <c r="B33" s="267" t="s">
        <v>441</v>
      </c>
      <c r="C33" s="273"/>
      <c r="D33" s="273"/>
      <c r="E33" s="273"/>
      <c r="F33" s="273"/>
      <c r="G33" s="273"/>
      <c r="H33" s="273"/>
      <c r="I33" s="273"/>
      <c r="J33" s="273"/>
      <c r="K33" s="273"/>
      <c r="L33" s="273"/>
      <c r="M33" s="273"/>
      <c r="N33" s="273"/>
      <c r="O33" s="274"/>
    </row>
    <row r="34" spans="2:15" x14ac:dyDescent="0.3">
      <c r="B34" s="267"/>
      <c r="C34" s="273"/>
      <c r="D34" s="273"/>
      <c r="E34" s="273"/>
      <c r="F34" s="273"/>
      <c r="G34" s="273"/>
      <c r="H34" s="273"/>
      <c r="I34" s="273"/>
      <c r="J34" s="273"/>
      <c r="K34" s="273"/>
      <c r="L34" s="273"/>
      <c r="M34" s="273"/>
      <c r="N34" s="273"/>
      <c r="O34" s="274"/>
    </row>
    <row r="35" spans="2:15" x14ac:dyDescent="0.3">
      <c r="B35" s="265" t="s">
        <v>441</v>
      </c>
      <c r="C35" s="282"/>
      <c r="D35" s="282"/>
      <c r="E35" s="282"/>
      <c r="F35" s="282"/>
      <c r="G35" s="282"/>
      <c r="H35" s="282"/>
      <c r="I35" s="282"/>
      <c r="J35" s="282"/>
      <c r="K35" s="282"/>
      <c r="L35" s="282"/>
      <c r="M35" s="282"/>
      <c r="N35" s="282"/>
      <c r="O35" s="291"/>
    </row>
    <row r="36" spans="2:15" x14ac:dyDescent="0.3">
      <c r="B36" s="264" t="s">
        <v>441</v>
      </c>
      <c r="C36" s="282"/>
      <c r="D36" s="282"/>
      <c r="E36" s="282"/>
      <c r="F36" s="282"/>
      <c r="G36" s="282"/>
      <c r="H36" s="282"/>
      <c r="I36" s="282"/>
      <c r="J36" s="282"/>
      <c r="K36" s="282"/>
      <c r="L36" s="282"/>
      <c r="M36" s="282"/>
      <c r="N36" s="282" t="s">
        <v>441</v>
      </c>
      <c r="O36" s="283" t="s">
        <v>441</v>
      </c>
    </row>
    <row r="37" spans="2:15" x14ac:dyDescent="0.3">
      <c r="B37" s="286" t="s">
        <v>441</v>
      </c>
      <c r="C37" s="287"/>
      <c r="D37" s="287"/>
      <c r="E37" s="287"/>
      <c r="F37" s="287"/>
      <c r="G37" s="287"/>
      <c r="H37" s="287"/>
      <c r="I37" s="287"/>
      <c r="J37" s="287"/>
      <c r="K37" s="287"/>
      <c r="L37" s="287"/>
      <c r="M37" s="287"/>
      <c r="N37" s="287"/>
      <c r="O37" s="288"/>
    </row>
  </sheetData>
  <mergeCells count="4">
    <mergeCell ref="B8:O8"/>
    <mergeCell ref="B9:O9"/>
    <mergeCell ref="B11:H11"/>
    <mergeCell ref="I11:O11"/>
  </mergeCells>
  <pageMargins left="0.2" right="0.2" top="0.75" bottom="0.75" header="0.3" footer="0.3"/>
  <pageSetup scale="73" orientation="landscape"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P54"/>
  <sheetViews>
    <sheetView zoomScaleNormal="70" workbookViewId="0">
      <selection activeCell="N1" sqref="N1"/>
    </sheetView>
  </sheetViews>
  <sheetFormatPr defaultColWidth="8.77734375" defaultRowHeight="14.4" x14ac:dyDescent="0.3"/>
  <cols>
    <col min="1" max="1" width="8.77734375" style="313" customWidth="1"/>
    <col min="2" max="2" width="11.6640625" style="313" customWidth="1"/>
    <col min="3" max="3" width="19.21875" style="313" customWidth="1"/>
    <col min="4" max="4" width="12.6640625" style="313" customWidth="1"/>
    <col min="5" max="15" width="11.6640625" style="313" customWidth="1"/>
    <col min="16" max="16384" width="8.77734375" style="313"/>
  </cols>
  <sheetData>
    <row r="1" spans="2:16" x14ac:dyDescent="0.3">
      <c r="N1" s="493" t="str">
        <f>HYPERLINK("#'Navigation'!A1","Navigation")</f>
        <v>Navigation</v>
      </c>
    </row>
    <row r="2" spans="2:16" x14ac:dyDescent="0.3">
      <c r="B2" s="14" t="s">
        <v>521</v>
      </c>
      <c r="N2" s="502"/>
      <c r="O2" s="367"/>
      <c r="P2" s="367"/>
    </row>
    <row r="3" spans="2:16" x14ac:dyDescent="0.3">
      <c r="B3" s="14"/>
    </row>
    <row r="4" spans="2:16" x14ac:dyDescent="0.3">
      <c r="B4" s="435" t="s">
        <v>641</v>
      </c>
      <c r="C4" s="436"/>
      <c r="D4" s="436"/>
      <c r="E4" s="436"/>
      <c r="F4" s="436"/>
      <c r="G4" s="436"/>
      <c r="H4" s="436"/>
      <c r="I4" s="436"/>
      <c r="J4" s="436"/>
      <c r="K4" s="436"/>
      <c r="L4" s="436"/>
      <c r="M4" s="436"/>
      <c r="N4" s="436"/>
      <c r="O4" s="437"/>
    </row>
    <row r="5" spans="2:16" x14ac:dyDescent="0.3">
      <c r="B5" s="438" t="s">
        <v>577</v>
      </c>
      <c r="C5" s="440"/>
      <c r="D5" s="440"/>
      <c r="E5" s="440"/>
      <c r="F5" s="440"/>
      <c r="G5" s="440"/>
      <c r="H5" s="440"/>
      <c r="I5" s="440"/>
      <c r="J5" s="440"/>
      <c r="K5" s="440"/>
      <c r="L5" s="440"/>
      <c r="M5" s="440"/>
      <c r="N5" s="440"/>
      <c r="O5" s="441"/>
    </row>
    <row r="6" spans="2:16" x14ac:dyDescent="0.3">
      <c r="B6" s="438"/>
      <c r="C6" s="440"/>
      <c r="D6" s="440"/>
      <c r="E6" s="440"/>
      <c r="F6" s="440"/>
      <c r="G6" s="440"/>
      <c r="H6" s="440"/>
      <c r="I6" s="440"/>
      <c r="J6" s="440"/>
      <c r="K6" s="440"/>
      <c r="L6" s="440"/>
      <c r="M6" s="440"/>
      <c r="N6" s="440"/>
      <c r="O6" s="441"/>
    </row>
    <row r="7" spans="2:16" ht="28.8" x14ac:dyDescent="0.3">
      <c r="B7" s="438"/>
      <c r="C7" s="451" t="s">
        <v>522</v>
      </c>
      <c r="D7" s="453" t="s">
        <v>200</v>
      </c>
      <c r="E7" s="449" t="s">
        <v>200</v>
      </c>
      <c r="F7" s="440"/>
      <c r="G7" s="440"/>
      <c r="H7" s="440"/>
      <c r="I7" s="440"/>
      <c r="J7" s="440"/>
      <c r="K7" s="440"/>
      <c r="L7" s="440"/>
      <c r="M7" s="440"/>
      <c r="N7" s="440"/>
      <c r="O7" s="441"/>
    </row>
    <row r="8" spans="2:16" x14ac:dyDescent="0.3">
      <c r="B8" s="438"/>
      <c r="C8" s="452" t="s">
        <v>520</v>
      </c>
      <c r="D8" s="454">
        <v>2020</v>
      </c>
      <c r="E8" s="450">
        <v>2019</v>
      </c>
      <c r="F8" s="440"/>
      <c r="G8" s="440"/>
      <c r="H8" s="440"/>
      <c r="I8" s="440"/>
      <c r="J8" s="440"/>
      <c r="K8" s="440"/>
      <c r="L8" s="440"/>
      <c r="M8" s="440"/>
      <c r="N8" s="440"/>
      <c r="O8" s="441"/>
    </row>
    <row r="9" spans="2:16" x14ac:dyDescent="0.3">
      <c r="B9" s="438"/>
      <c r="C9" s="455" t="s">
        <v>202</v>
      </c>
      <c r="D9" s="456">
        <v>1000</v>
      </c>
      <c r="E9" s="456">
        <v>1000</v>
      </c>
      <c r="F9" s="440"/>
      <c r="G9" s="440"/>
      <c r="H9" s="440"/>
      <c r="I9" s="440"/>
      <c r="J9" s="440"/>
      <c r="K9" s="440"/>
      <c r="L9" s="440"/>
      <c r="M9" s="440"/>
      <c r="N9" s="440"/>
      <c r="O9" s="441"/>
    </row>
    <row r="10" spans="2:16" x14ac:dyDescent="0.3">
      <c r="B10" s="438"/>
      <c r="C10" s="455" t="s">
        <v>149</v>
      </c>
      <c r="D10" s="457">
        <v>500</v>
      </c>
      <c r="E10" s="457">
        <v>0</v>
      </c>
      <c r="F10" s="440"/>
      <c r="G10" s="440"/>
      <c r="H10" s="440"/>
      <c r="I10" s="440"/>
      <c r="J10" s="440"/>
      <c r="K10" s="440"/>
      <c r="L10" s="440"/>
      <c r="M10" s="440"/>
      <c r="N10" s="440"/>
      <c r="O10" s="441"/>
    </row>
    <row r="11" spans="2:16" x14ac:dyDescent="0.3">
      <c r="B11" s="438"/>
      <c r="C11" s="455" t="s">
        <v>523</v>
      </c>
      <c r="D11" s="456">
        <v>5000</v>
      </c>
      <c r="E11" s="456">
        <v>5000</v>
      </c>
      <c r="F11" s="440"/>
      <c r="G11" s="440"/>
      <c r="H11" s="440"/>
      <c r="I11" s="440"/>
      <c r="J11" s="440"/>
      <c r="K11" s="440"/>
      <c r="L11" s="440"/>
      <c r="M11" s="440"/>
      <c r="N11" s="440"/>
      <c r="O11" s="441"/>
    </row>
    <row r="12" spans="2:16" x14ac:dyDescent="0.3">
      <c r="B12" s="438"/>
      <c r="C12" s="455" t="s">
        <v>207</v>
      </c>
      <c r="D12" s="457">
        <v>800</v>
      </c>
      <c r="E12" s="457">
        <v>0</v>
      </c>
      <c r="F12" s="440"/>
      <c r="G12" s="440"/>
      <c r="H12" s="440"/>
      <c r="I12" s="440"/>
      <c r="J12" s="440"/>
      <c r="K12" s="440"/>
      <c r="L12" s="440"/>
      <c r="M12" s="440"/>
      <c r="N12" s="440"/>
      <c r="O12" s="441"/>
    </row>
    <row r="13" spans="2:16" x14ac:dyDescent="0.3">
      <c r="B13" s="438"/>
      <c r="C13" s="459"/>
      <c r="D13" s="460"/>
      <c r="E13" s="460"/>
      <c r="F13" s="440"/>
      <c r="G13" s="440"/>
      <c r="H13" s="440"/>
      <c r="I13" s="440"/>
      <c r="J13" s="440"/>
      <c r="K13" s="440"/>
      <c r="L13" s="440"/>
      <c r="M13" s="440"/>
      <c r="N13" s="440"/>
      <c r="O13" s="441"/>
    </row>
    <row r="14" spans="2:16" x14ac:dyDescent="0.3">
      <c r="B14" s="438"/>
      <c r="C14" s="559"/>
      <c r="D14" s="439" t="s">
        <v>518</v>
      </c>
      <c r="E14" s="439" t="s">
        <v>524</v>
      </c>
      <c r="F14" s="440"/>
      <c r="G14" s="440"/>
      <c r="H14" s="440"/>
      <c r="I14" s="440"/>
      <c r="J14" s="440"/>
      <c r="K14" s="440"/>
      <c r="L14" s="440"/>
      <c r="M14" s="440"/>
      <c r="N14" s="440"/>
      <c r="O14" s="441"/>
    </row>
    <row r="15" spans="2:16" x14ac:dyDescent="0.3">
      <c r="B15" s="438"/>
      <c r="C15" s="560"/>
      <c r="D15" s="442" t="s">
        <v>519</v>
      </c>
      <c r="E15" s="442" t="s">
        <v>525</v>
      </c>
      <c r="F15" s="440"/>
      <c r="G15" s="440"/>
      <c r="H15" s="440"/>
      <c r="I15" s="440"/>
      <c r="J15" s="440"/>
      <c r="K15" s="440"/>
      <c r="L15" s="440"/>
      <c r="M15" s="440"/>
      <c r="N15" s="440"/>
      <c r="O15" s="441"/>
    </row>
    <row r="16" spans="2:16" x14ac:dyDescent="0.3">
      <c r="B16" s="438"/>
      <c r="C16" s="443">
        <v>43830</v>
      </c>
      <c r="D16" s="444">
        <v>100</v>
      </c>
      <c r="E16" s="458">
        <v>1</v>
      </c>
      <c r="F16" s="440"/>
      <c r="G16" s="440"/>
      <c r="H16" s="440"/>
      <c r="I16" s="440"/>
      <c r="J16" s="440"/>
      <c r="K16" s="440"/>
      <c r="L16" s="440"/>
      <c r="M16" s="440"/>
      <c r="N16" s="440"/>
      <c r="O16" s="441"/>
    </row>
    <row r="17" spans="2:15" x14ac:dyDescent="0.3">
      <c r="B17" s="438"/>
      <c r="C17" s="445" t="s">
        <v>505</v>
      </c>
      <c r="D17" s="444">
        <v>150</v>
      </c>
      <c r="E17" s="444">
        <v>0.7</v>
      </c>
      <c r="F17" s="440"/>
      <c r="G17" s="440"/>
      <c r="H17" s="440"/>
      <c r="I17" s="440"/>
      <c r="J17" s="440"/>
      <c r="K17" s="440"/>
      <c r="L17" s="440"/>
      <c r="M17" s="440"/>
      <c r="N17" s="440"/>
      <c r="O17" s="441"/>
    </row>
    <row r="18" spans="2:15" x14ac:dyDescent="0.3">
      <c r="B18" s="438"/>
      <c r="C18" s="443">
        <v>44196</v>
      </c>
      <c r="D18" s="444">
        <v>225</v>
      </c>
      <c r="E18" s="444">
        <v>0.5</v>
      </c>
      <c r="F18" s="440"/>
      <c r="G18" s="440"/>
      <c r="H18" s="440"/>
      <c r="I18" s="440"/>
      <c r="J18" s="440"/>
      <c r="K18" s="440"/>
      <c r="L18" s="440"/>
      <c r="M18" s="440"/>
      <c r="N18" s="440"/>
      <c r="O18" s="441"/>
    </row>
    <row r="19" spans="2:15" x14ac:dyDescent="0.3">
      <c r="B19" s="438"/>
      <c r="C19" s="440"/>
      <c r="D19" s="440"/>
      <c r="E19" s="440"/>
      <c r="F19" s="440"/>
      <c r="G19" s="440"/>
      <c r="H19" s="440"/>
      <c r="I19" s="440"/>
      <c r="J19" s="440"/>
      <c r="K19" s="440"/>
      <c r="L19" s="440"/>
      <c r="M19" s="440"/>
      <c r="N19" s="440"/>
      <c r="O19" s="441"/>
    </row>
    <row r="20" spans="2:15" x14ac:dyDescent="0.3">
      <c r="B20" s="561" t="s">
        <v>597</v>
      </c>
      <c r="C20" s="562"/>
      <c r="D20" s="562"/>
      <c r="E20" s="562"/>
      <c r="F20" s="562"/>
      <c r="G20" s="562"/>
      <c r="H20" s="562"/>
      <c r="I20" s="562"/>
      <c r="J20" s="562"/>
      <c r="K20" s="562"/>
      <c r="L20" s="562"/>
      <c r="M20" s="562"/>
      <c r="N20" s="562"/>
      <c r="O20" s="563"/>
    </row>
    <row r="21" spans="2:15" x14ac:dyDescent="0.3">
      <c r="B21" s="561"/>
      <c r="C21" s="562"/>
      <c r="D21" s="562"/>
      <c r="E21" s="562"/>
      <c r="F21" s="562"/>
      <c r="G21" s="562"/>
      <c r="H21" s="562"/>
      <c r="I21" s="562"/>
      <c r="J21" s="562"/>
      <c r="K21" s="562"/>
      <c r="L21" s="562"/>
      <c r="M21" s="562"/>
      <c r="N21" s="562"/>
      <c r="O21" s="563"/>
    </row>
    <row r="22" spans="2:15" x14ac:dyDescent="0.3">
      <c r="B22" s="564"/>
      <c r="C22" s="565"/>
      <c r="D22" s="565"/>
      <c r="E22" s="565"/>
      <c r="F22" s="565"/>
      <c r="G22" s="565"/>
      <c r="H22" s="565"/>
      <c r="I22" s="565"/>
      <c r="J22" s="565"/>
      <c r="K22" s="565"/>
      <c r="L22" s="547"/>
      <c r="M22" s="547"/>
      <c r="N22" s="547"/>
      <c r="O22" s="548"/>
    </row>
    <row r="23" spans="2:15" x14ac:dyDescent="0.3">
      <c r="B23" s="446"/>
      <c r="C23" s="447"/>
      <c r="D23" s="447"/>
      <c r="E23" s="447"/>
      <c r="F23" s="447"/>
      <c r="G23" s="447"/>
      <c r="H23" s="447"/>
      <c r="I23" s="447"/>
      <c r="J23" s="447"/>
      <c r="K23" s="447"/>
      <c r="L23" s="447"/>
      <c r="M23" s="447"/>
      <c r="N23" s="447"/>
      <c r="O23" s="447"/>
    </row>
    <row r="24" spans="2:15" x14ac:dyDescent="0.3">
      <c r="B24" s="187" t="s">
        <v>598</v>
      </c>
      <c r="C24" s="448"/>
      <c r="D24" s="448"/>
      <c r="E24" s="315"/>
      <c r="F24" s="315"/>
      <c r="G24" s="315"/>
      <c r="H24" s="315"/>
      <c r="I24" s="315"/>
      <c r="J24" s="315"/>
      <c r="K24" s="315"/>
      <c r="L24" s="315"/>
      <c r="M24" s="315"/>
      <c r="N24" s="315"/>
      <c r="O24" s="319"/>
    </row>
    <row r="25" spans="2:15" x14ac:dyDescent="0.3">
      <c r="B25" s="258"/>
      <c r="C25" s="315"/>
      <c r="D25" s="315"/>
      <c r="E25" s="315"/>
      <c r="F25" s="315"/>
      <c r="G25" s="315"/>
      <c r="H25" s="315"/>
      <c r="I25" s="315"/>
      <c r="J25" s="315"/>
      <c r="K25" s="315"/>
      <c r="L25" s="315"/>
      <c r="M25" s="315"/>
      <c r="N25" s="315"/>
      <c r="O25" s="319"/>
    </row>
    <row r="26" spans="2:15" x14ac:dyDescent="0.3">
      <c r="B26" s="258"/>
      <c r="C26" s="315"/>
      <c r="D26" s="315"/>
      <c r="E26" s="315"/>
      <c r="F26" s="315"/>
      <c r="G26" s="315"/>
      <c r="H26" s="315"/>
      <c r="I26" s="315"/>
      <c r="J26" s="315"/>
      <c r="K26" s="315"/>
      <c r="L26" s="315"/>
      <c r="M26" s="315"/>
      <c r="N26" s="315"/>
      <c r="O26" s="319"/>
    </row>
    <row r="27" spans="2:15" x14ac:dyDescent="0.3">
      <c r="B27" s="258"/>
      <c r="C27" s="315"/>
      <c r="D27" s="315"/>
      <c r="E27" s="315"/>
      <c r="F27" s="315"/>
      <c r="G27" s="315"/>
      <c r="H27" s="315"/>
      <c r="I27" s="315"/>
      <c r="J27" s="315"/>
      <c r="K27" s="315"/>
      <c r="L27" s="315"/>
      <c r="M27" s="315"/>
      <c r="N27" s="315"/>
      <c r="O27" s="319"/>
    </row>
    <row r="28" spans="2:15" x14ac:dyDescent="0.3">
      <c r="B28" s="258"/>
      <c r="C28" s="315"/>
      <c r="D28" s="315"/>
      <c r="E28" s="315"/>
      <c r="F28" s="315"/>
      <c r="G28" s="315"/>
      <c r="H28" s="315"/>
      <c r="I28" s="315"/>
      <c r="J28" s="315"/>
      <c r="K28" s="315"/>
      <c r="L28" s="315"/>
      <c r="M28" s="315"/>
      <c r="N28" s="315"/>
      <c r="O28" s="319"/>
    </row>
    <row r="29" spans="2:15" x14ac:dyDescent="0.3">
      <c r="B29" s="258"/>
      <c r="C29" s="315"/>
      <c r="D29" s="315"/>
      <c r="E29" s="315"/>
      <c r="F29" s="315"/>
      <c r="G29" s="315"/>
      <c r="H29" s="315"/>
      <c r="I29" s="315"/>
      <c r="J29" s="315"/>
      <c r="K29" s="315"/>
      <c r="L29" s="315"/>
      <c r="M29" s="315"/>
      <c r="N29" s="315"/>
      <c r="O29" s="319"/>
    </row>
    <row r="30" spans="2:15" x14ac:dyDescent="0.3">
      <c r="B30" s="258"/>
      <c r="C30" s="315"/>
      <c r="D30" s="315"/>
      <c r="E30" s="315"/>
      <c r="F30" s="315"/>
      <c r="G30" s="315"/>
      <c r="H30" s="315"/>
      <c r="I30" s="315"/>
      <c r="J30" s="315"/>
      <c r="K30" s="315"/>
      <c r="L30" s="315"/>
      <c r="M30" s="315"/>
      <c r="N30" s="315"/>
      <c r="O30" s="319"/>
    </row>
    <row r="31" spans="2:15" x14ac:dyDescent="0.3">
      <c r="B31" s="446"/>
      <c r="C31" s="447"/>
      <c r="D31" s="447"/>
      <c r="E31" s="447"/>
      <c r="F31" s="447"/>
      <c r="G31" s="447"/>
      <c r="H31" s="447"/>
      <c r="I31" s="447"/>
      <c r="J31" s="447"/>
      <c r="K31" s="447"/>
      <c r="L31" s="447"/>
      <c r="M31" s="447"/>
      <c r="N31" s="447"/>
      <c r="O31" s="447"/>
    </row>
    <row r="32" spans="2:15" x14ac:dyDescent="0.3">
      <c r="B32" s="201" t="s">
        <v>599</v>
      </c>
      <c r="C32" s="315"/>
      <c r="D32" s="315"/>
      <c r="E32" s="315"/>
      <c r="F32" s="315"/>
      <c r="G32" s="315"/>
      <c r="H32" s="315"/>
      <c r="I32" s="315"/>
      <c r="J32" s="315"/>
      <c r="K32" s="315"/>
      <c r="L32" s="315"/>
      <c r="M32" s="315"/>
      <c r="N32" s="315"/>
      <c r="O32" s="319"/>
    </row>
    <row r="33" spans="2:15" x14ac:dyDescent="0.3">
      <c r="B33" s="258"/>
      <c r="C33" s="315"/>
      <c r="D33" s="315"/>
      <c r="E33" s="315"/>
      <c r="F33" s="315"/>
      <c r="G33" s="315"/>
      <c r="H33" s="315"/>
      <c r="I33" s="315"/>
      <c r="J33" s="315"/>
      <c r="K33" s="315"/>
      <c r="L33" s="315"/>
      <c r="M33" s="315"/>
      <c r="N33" s="315"/>
      <c r="O33" s="319"/>
    </row>
    <row r="34" spans="2:15" x14ac:dyDescent="0.3">
      <c r="B34" s="258"/>
      <c r="C34" s="315"/>
      <c r="D34" s="315"/>
      <c r="E34" s="315"/>
      <c r="F34" s="315"/>
      <c r="G34" s="315"/>
      <c r="H34" s="315"/>
      <c r="I34" s="315"/>
      <c r="J34" s="315"/>
      <c r="K34" s="315"/>
      <c r="L34" s="315"/>
      <c r="M34" s="315"/>
      <c r="N34" s="315"/>
      <c r="O34" s="319"/>
    </row>
    <row r="35" spans="2:15" x14ac:dyDescent="0.3">
      <c r="B35" s="258"/>
      <c r="C35" s="315"/>
      <c r="D35" s="315"/>
      <c r="E35" s="315"/>
      <c r="F35" s="315"/>
      <c r="G35" s="315"/>
      <c r="H35" s="315"/>
      <c r="I35" s="315"/>
      <c r="J35" s="315"/>
      <c r="K35" s="315"/>
      <c r="L35" s="315"/>
      <c r="M35" s="315"/>
      <c r="N35" s="315"/>
      <c r="O35" s="319"/>
    </row>
    <row r="36" spans="2:15" x14ac:dyDescent="0.3">
      <c r="B36" s="258"/>
      <c r="C36" s="315"/>
      <c r="D36" s="315"/>
      <c r="E36" s="315"/>
      <c r="F36" s="315"/>
      <c r="G36" s="315"/>
      <c r="H36" s="315"/>
      <c r="I36" s="315"/>
      <c r="J36" s="315"/>
      <c r="K36" s="315"/>
      <c r="L36" s="315"/>
      <c r="M36" s="315"/>
      <c r="N36" s="315"/>
      <c r="O36" s="319"/>
    </row>
    <row r="37" spans="2:15" x14ac:dyDescent="0.3">
      <c r="B37" s="258"/>
      <c r="C37" s="315"/>
      <c r="D37" s="315"/>
      <c r="E37" s="315"/>
      <c r="F37" s="315"/>
      <c r="G37" s="315"/>
      <c r="H37" s="315"/>
      <c r="I37" s="315"/>
      <c r="J37" s="315"/>
      <c r="K37" s="315"/>
      <c r="L37" s="315"/>
      <c r="M37" s="315"/>
      <c r="N37" s="315"/>
      <c r="O37" s="319"/>
    </row>
    <row r="38" spans="2:15" x14ac:dyDescent="0.3">
      <c r="B38" s="258"/>
      <c r="C38" s="315"/>
      <c r="D38" s="315"/>
      <c r="E38" s="315"/>
      <c r="F38" s="315"/>
      <c r="G38" s="315"/>
      <c r="H38" s="315"/>
      <c r="I38" s="315"/>
      <c r="J38" s="315"/>
      <c r="K38" s="315"/>
      <c r="L38" s="315"/>
      <c r="M38" s="315"/>
      <c r="N38" s="315"/>
      <c r="O38" s="319"/>
    </row>
    <row r="39" spans="2:15" x14ac:dyDescent="0.3">
      <c r="B39" s="318"/>
      <c r="C39" s="315"/>
      <c r="D39" s="315"/>
      <c r="E39" s="315"/>
      <c r="F39" s="315"/>
      <c r="G39" s="315"/>
      <c r="H39" s="315"/>
      <c r="I39" s="315"/>
      <c r="J39" s="315"/>
      <c r="K39" s="315"/>
      <c r="L39" s="315"/>
      <c r="M39" s="315"/>
      <c r="N39" s="315"/>
      <c r="O39" s="319"/>
    </row>
    <row r="40" spans="2:15" x14ac:dyDescent="0.3">
      <c r="B40" s="318"/>
      <c r="C40" s="315"/>
      <c r="D40" s="315"/>
      <c r="E40" s="315"/>
      <c r="F40" s="315"/>
      <c r="G40" s="315"/>
      <c r="H40" s="315"/>
      <c r="I40" s="315"/>
      <c r="J40" s="315"/>
      <c r="K40" s="315"/>
      <c r="L40" s="315"/>
      <c r="M40" s="315"/>
      <c r="N40" s="315"/>
      <c r="O40" s="319"/>
    </row>
    <row r="41" spans="2:15" x14ac:dyDescent="0.3">
      <c r="B41" s="318"/>
      <c r="C41" s="315"/>
      <c r="D41" s="315"/>
      <c r="E41" s="315"/>
      <c r="F41" s="315"/>
      <c r="G41" s="315"/>
      <c r="H41" s="315"/>
      <c r="I41" s="315"/>
      <c r="J41" s="315"/>
      <c r="K41" s="315"/>
      <c r="L41" s="315"/>
      <c r="M41" s="315"/>
      <c r="N41" s="315"/>
      <c r="O41" s="319"/>
    </row>
    <row r="42" spans="2:15" x14ac:dyDescent="0.3">
      <c r="B42" s="318"/>
      <c r="C42" s="315"/>
      <c r="D42" s="315"/>
      <c r="E42" s="315"/>
      <c r="F42" s="315"/>
      <c r="G42" s="315"/>
      <c r="H42" s="315"/>
      <c r="I42" s="315"/>
      <c r="J42" s="315"/>
      <c r="K42" s="315"/>
      <c r="L42" s="315"/>
      <c r="M42" s="315"/>
      <c r="N42" s="315"/>
      <c r="O42" s="319"/>
    </row>
    <row r="43" spans="2:15" x14ac:dyDescent="0.3">
      <c r="B43" s="318"/>
      <c r="C43" s="315"/>
      <c r="D43" s="315"/>
      <c r="E43" s="315"/>
      <c r="F43" s="315"/>
      <c r="G43" s="315"/>
      <c r="H43" s="315"/>
      <c r="I43" s="315"/>
      <c r="J43" s="315"/>
      <c r="K43" s="315"/>
      <c r="L43" s="315"/>
      <c r="M43" s="315"/>
      <c r="N43" s="315"/>
      <c r="O43" s="319"/>
    </row>
    <row r="44" spans="2:15" x14ac:dyDescent="0.3">
      <c r="B44" s="318"/>
      <c r="C44" s="315"/>
      <c r="D44" s="315"/>
      <c r="E44" s="315"/>
      <c r="F44" s="315"/>
      <c r="G44" s="315"/>
      <c r="H44" s="315"/>
      <c r="I44" s="315"/>
      <c r="J44" s="315"/>
      <c r="K44" s="315"/>
      <c r="L44" s="315"/>
      <c r="M44" s="315"/>
      <c r="N44" s="315"/>
      <c r="O44" s="319"/>
    </row>
    <row r="45" spans="2:15" x14ac:dyDescent="0.3">
      <c r="B45" s="318"/>
      <c r="C45" s="315"/>
      <c r="D45" s="315"/>
      <c r="E45" s="315"/>
      <c r="F45" s="315"/>
      <c r="G45" s="315"/>
      <c r="H45" s="315"/>
      <c r="I45" s="315"/>
      <c r="J45" s="315"/>
      <c r="K45" s="315"/>
      <c r="L45" s="315"/>
      <c r="M45" s="315"/>
      <c r="N45" s="315"/>
      <c r="O45" s="319"/>
    </row>
    <row r="46" spans="2:15" x14ac:dyDescent="0.3">
      <c r="B46" s="318"/>
      <c r="C46" s="315"/>
      <c r="D46" s="315"/>
      <c r="E46" s="315"/>
      <c r="F46" s="315"/>
      <c r="G46" s="315"/>
      <c r="H46" s="315"/>
      <c r="I46" s="315"/>
      <c r="J46" s="315"/>
      <c r="K46" s="315"/>
      <c r="L46" s="315"/>
      <c r="M46" s="315"/>
      <c r="N46" s="315"/>
      <c r="O46" s="319"/>
    </row>
    <row r="47" spans="2:15" x14ac:dyDescent="0.3">
      <c r="B47" s="318"/>
      <c r="C47" s="315"/>
      <c r="D47" s="315"/>
      <c r="E47" s="315"/>
      <c r="F47" s="315"/>
      <c r="G47" s="315"/>
      <c r="H47" s="315"/>
      <c r="I47" s="315"/>
      <c r="J47" s="315"/>
      <c r="K47" s="315"/>
      <c r="L47" s="315"/>
      <c r="M47" s="315"/>
      <c r="N47" s="315"/>
      <c r="O47" s="319"/>
    </row>
    <row r="48" spans="2:15" x14ac:dyDescent="0.3">
      <c r="B48" s="318"/>
      <c r="C48" s="315"/>
      <c r="D48" s="315"/>
      <c r="E48" s="315"/>
      <c r="F48" s="315"/>
      <c r="G48" s="315"/>
      <c r="H48" s="315"/>
      <c r="I48" s="315"/>
      <c r="J48" s="315"/>
      <c r="K48" s="315"/>
      <c r="L48" s="315"/>
      <c r="M48" s="315"/>
      <c r="N48" s="315"/>
      <c r="O48" s="319"/>
    </row>
    <row r="49" spans="2:15" x14ac:dyDescent="0.3">
      <c r="B49" s="318"/>
      <c r="C49" s="315"/>
      <c r="D49" s="315"/>
      <c r="E49" s="315"/>
      <c r="F49" s="315"/>
      <c r="G49" s="315"/>
      <c r="H49" s="315"/>
      <c r="I49" s="315"/>
      <c r="J49" s="315"/>
      <c r="K49" s="315"/>
      <c r="L49" s="315"/>
      <c r="M49" s="315"/>
      <c r="N49" s="315"/>
      <c r="O49" s="319"/>
    </row>
    <row r="50" spans="2:15" x14ac:dyDescent="0.3">
      <c r="B50" s="318"/>
      <c r="C50" s="315"/>
      <c r="D50" s="315"/>
      <c r="E50" s="315"/>
      <c r="F50" s="315"/>
      <c r="G50" s="315"/>
      <c r="H50" s="315"/>
      <c r="I50" s="315"/>
      <c r="J50" s="315"/>
      <c r="K50" s="315"/>
      <c r="L50" s="315"/>
      <c r="M50" s="315"/>
      <c r="N50" s="315"/>
      <c r="O50" s="319"/>
    </row>
    <row r="51" spans="2:15" x14ac:dyDescent="0.3">
      <c r="B51" s="318"/>
      <c r="C51" s="315"/>
      <c r="D51" s="315"/>
      <c r="E51" s="315"/>
      <c r="F51" s="315"/>
      <c r="G51" s="315"/>
      <c r="H51" s="315"/>
      <c r="I51" s="315"/>
      <c r="J51" s="315"/>
      <c r="K51" s="315"/>
      <c r="L51" s="315"/>
      <c r="M51" s="315"/>
      <c r="N51" s="315"/>
      <c r="O51" s="319"/>
    </row>
    <row r="52" spans="2:15" x14ac:dyDescent="0.3">
      <c r="B52" s="318"/>
      <c r="C52" s="315"/>
      <c r="D52" s="315"/>
      <c r="E52" s="315"/>
      <c r="F52" s="315"/>
      <c r="G52" s="315"/>
      <c r="H52" s="315"/>
      <c r="I52" s="315"/>
      <c r="J52" s="315"/>
      <c r="K52" s="315"/>
      <c r="L52" s="315"/>
      <c r="M52" s="315"/>
      <c r="N52" s="315"/>
      <c r="O52" s="319"/>
    </row>
    <row r="53" spans="2:15" x14ac:dyDescent="0.3">
      <c r="B53" s="318"/>
      <c r="C53" s="315"/>
      <c r="D53" s="315"/>
      <c r="E53" s="315"/>
      <c r="F53" s="315"/>
      <c r="G53" s="315"/>
      <c r="H53" s="315"/>
      <c r="I53" s="315"/>
      <c r="J53" s="315"/>
      <c r="K53" s="315"/>
      <c r="L53" s="315"/>
      <c r="M53" s="315"/>
      <c r="N53" s="315"/>
      <c r="O53" s="319"/>
    </row>
    <row r="54" spans="2:15" x14ac:dyDescent="0.3">
      <c r="B54" s="376"/>
      <c r="C54" s="377"/>
      <c r="D54" s="377"/>
      <c r="E54" s="377"/>
      <c r="F54" s="377"/>
      <c r="G54" s="377"/>
      <c r="H54" s="377"/>
      <c r="I54" s="377"/>
      <c r="J54" s="377"/>
      <c r="K54" s="377"/>
      <c r="L54" s="377"/>
      <c r="M54" s="377"/>
      <c r="N54" s="377"/>
      <c r="O54" s="378"/>
    </row>
  </sheetData>
  <mergeCells count="3">
    <mergeCell ref="C14:C15"/>
    <mergeCell ref="B20:O21"/>
    <mergeCell ref="B22:O2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1</vt:i4>
      </vt:variant>
    </vt:vector>
  </HeadingPairs>
  <TitlesOfParts>
    <vt:vector size="35" baseType="lpstr">
      <vt:lpstr>Navigation</vt:lpstr>
      <vt:lpstr>Q1-ai</vt:lpstr>
      <vt:lpstr>Q1-aii</vt:lpstr>
      <vt:lpstr>Q2-bi</vt:lpstr>
      <vt:lpstr>Q2-bii</vt:lpstr>
      <vt:lpstr>Q2-biii</vt:lpstr>
      <vt:lpstr>Q3-cii</vt:lpstr>
      <vt:lpstr>Q3-d</vt:lpstr>
      <vt:lpstr>Q4-g</vt:lpstr>
      <vt:lpstr>Q5-bii</vt:lpstr>
      <vt:lpstr>Q5-c</vt:lpstr>
      <vt:lpstr>Q6-c</vt:lpstr>
      <vt:lpstr>Q7-bi</vt:lpstr>
      <vt:lpstr>Q7-bii</vt:lpstr>
      <vt:lpstr>Q7-biii</vt:lpstr>
      <vt:lpstr>Q7-cii</vt:lpstr>
      <vt:lpstr>Q7-diii</vt:lpstr>
      <vt:lpstr>Q9-ai</vt:lpstr>
      <vt:lpstr>Case Study Exhibits --&gt;</vt:lpstr>
      <vt:lpstr>BJA Sect 2.7 Exh A</vt:lpstr>
      <vt:lpstr>BJA Sect 2.7 Exh B</vt:lpstr>
      <vt:lpstr>BJA Sect 2.7 Exh C</vt:lpstr>
      <vt:lpstr>BJA Sect 2.7 Exh E</vt:lpstr>
      <vt:lpstr>BJT Sect 3.5 Exh A</vt:lpstr>
      <vt:lpstr>BJT Sect 3.5 Exh B</vt:lpstr>
      <vt:lpstr>BJT Sect 3.5 Exh C</vt:lpstr>
      <vt:lpstr>Frenz Sect 4.5 Exh C</vt:lpstr>
      <vt:lpstr>Big Ben Sect 5.5 IS</vt:lpstr>
      <vt:lpstr>Big Ben Sect 5.5 BS</vt:lpstr>
      <vt:lpstr>Darwin Sect 6.7.1</vt:lpstr>
      <vt:lpstr>Darwin Sect 6.8 Exh A</vt:lpstr>
      <vt:lpstr>Darwin Sect 6.8 Exh B</vt:lpstr>
      <vt:lpstr>Snappy Sect 7.4</vt:lpstr>
      <vt:lpstr>SEA Sect 8.6</vt:lpstr>
      <vt:lpstr>'Q3-d'!Print_Area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2018-12-31T14:01:19Z</cp:lastPrinted>
  <dcterms:created xsi:type="dcterms:W3CDTF">2016-11-07T18:30:57Z</dcterms:created>
  <dcterms:modified xsi:type="dcterms:W3CDTF">2021-08-03T13:26:47Z</dcterms:modified>
</cp:coreProperties>
</file>