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Q:\Aleshia\Spring 2021 solutions\"/>
    </mc:Choice>
  </mc:AlternateContent>
  <xr:revisionPtr revIDLastSave="0" documentId="8_{6EF9330D-9F16-4AE1-BB7F-7C8AFD2CC842}" xr6:coauthVersionLast="46" xr6:coauthVersionMax="46" xr10:uidLastSave="{00000000-0000-0000-0000-000000000000}"/>
  <bookViews>
    <workbookView xWindow="32115" yWindow="1425" windowWidth="19170" windowHeight="10770" tabRatio="621" firstSheet="1" activeTab="3" xr2:uid="{00000000-000D-0000-FFFF-FFFF00000000}"/>
  </bookViews>
  <sheets>
    <sheet name="instructions" sheetId="171" state="hidden" r:id="rId1"/>
    <sheet name="Q2 (Part B Calc)" sheetId="174" r:id="rId2"/>
    <sheet name="Q2 (Part C Calc)" sheetId="175" r:id="rId3"/>
    <sheet name="Question 4" sheetId="176" r:id="rId4"/>
    <sheet name="syllabus list" sheetId="170" state="hidden" r:id="rId5"/>
    <sheet name="LO" sheetId="172" state="hidden" r:id="rId6"/>
  </sheets>
  <definedNames>
    <definedName name="CognitiveLevels">'syllabus list'!$B$46:$B$49</definedName>
    <definedName name="LOutcomeList">'syllabus list'!$A$46:$A$49</definedName>
    <definedName name="Q_sources">#REF!</definedName>
    <definedName name="SyllabusListing">'syllabus list'!$B$4:$B$45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76" l="1"/>
  <c r="D20" i="176" s="1"/>
  <c r="D21" i="176" s="1"/>
  <c r="Q27" i="176"/>
  <c r="G45" i="176"/>
  <c r="H45" i="176" s="1"/>
  <c r="G50" i="176" s="1"/>
  <c r="G46" i="176"/>
  <c r="I46" i="176" s="1"/>
  <c r="J46" i="176" s="1"/>
  <c r="H46" i="176"/>
  <c r="C51" i="176"/>
  <c r="G52" i="176" s="1"/>
  <c r="C61" i="176"/>
  <c r="D61" i="176"/>
  <c r="C64" i="176"/>
  <c r="D64" i="176"/>
  <c r="C65" i="176"/>
  <c r="D65" i="176"/>
  <c r="C66" i="176"/>
  <c r="D66" i="176"/>
  <c r="C72" i="176"/>
  <c r="D72" i="176"/>
  <c r="C73" i="176"/>
  <c r="D73" i="176"/>
  <c r="D58" i="176" l="1"/>
  <c r="K46" i="176"/>
  <c r="I45" i="176"/>
  <c r="J45" i="176" s="1"/>
  <c r="F25" i="175"/>
  <c r="E25" i="175"/>
  <c r="D25" i="175"/>
  <c r="F24" i="175"/>
  <c r="E24" i="175"/>
  <c r="D24" i="175"/>
  <c r="C58" i="176" l="1"/>
  <c r="K45" i="176"/>
  <c r="G51" i="176" s="1"/>
  <c r="G54" i="176" s="1"/>
  <c r="D60" i="176"/>
  <c r="D59" i="176"/>
  <c r="B24" i="174"/>
  <c r="D62" i="176" l="1"/>
  <c r="D63" i="176" s="1"/>
  <c r="D68" i="176" s="1"/>
  <c r="D69" i="176" s="1"/>
  <c r="D75" i="176"/>
  <c r="C59" i="176"/>
  <c r="G61" i="176" s="1"/>
  <c r="C60" i="176"/>
  <c r="G25" i="175"/>
  <c r="G24" i="175"/>
  <c r="E18" i="174"/>
  <c r="B18" i="174"/>
  <c r="C62" i="176" l="1"/>
  <c r="C63" i="176" s="1"/>
  <c r="C68" i="176" s="1"/>
  <c r="C69" i="176" s="1"/>
  <c r="C75" i="176"/>
  <c r="G62" i="176" s="1"/>
  <c r="G63" i="176" s="1"/>
  <c r="G67" i="176" s="1"/>
  <c r="B42" i="176" s="1"/>
  <c r="F14" i="175"/>
  <c r="F18" i="175" s="1"/>
  <c r="E14" i="175"/>
  <c r="E18" i="175" s="1"/>
  <c r="D14" i="175"/>
  <c r="D18" i="175" s="1"/>
  <c r="F13" i="175"/>
  <c r="F17" i="175" s="1"/>
  <c r="E13" i="175"/>
  <c r="E17" i="175" s="1"/>
  <c r="D13" i="175"/>
  <c r="D17" i="175" s="1"/>
  <c r="E15" i="174"/>
  <c r="E14" i="174"/>
  <c r="B8" i="174"/>
  <c r="E7" i="174"/>
  <c r="E6" i="174"/>
  <c r="E8" i="174" l="1"/>
  <c r="G17" i="175"/>
  <c r="G18" i="175"/>
  <c r="A36" i="170" l="1"/>
  <c r="E36" i="170" s="1"/>
  <c r="A29" i="170"/>
  <c r="A30" i="170" s="1"/>
  <c r="A31" i="170" s="1"/>
  <c r="A32" i="170" s="1"/>
  <c r="A33" i="170" s="1"/>
  <c r="A34" i="170" s="1"/>
  <c r="A35" i="170" s="1"/>
  <c r="E35" i="170" s="1"/>
  <c r="A12" i="170"/>
  <c r="E12" i="170" s="1"/>
  <c r="A13" i="170" l="1"/>
  <c r="A14" i="170" s="1"/>
  <c r="A15" i="170" s="1"/>
  <c r="A16" i="170" s="1"/>
  <c r="A17" i="170" s="1"/>
  <c r="A18" i="170" s="1"/>
  <c r="A19" i="170" s="1"/>
  <c r="A20" i="170" s="1"/>
  <c r="A21" i="170" s="1"/>
  <c r="A22" i="170" s="1"/>
  <c r="A23" i="170" s="1"/>
  <c r="A24" i="170" s="1"/>
  <c r="A25" i="170" s="1"/>
  <c r="A26" i="170" s="1"/>
  <c r="A27" i="170" s="1"/>
  <c r="E27" i="170" s="1"/>
  <c r="E31" i="170"/>
  <c r="A37" i="170"/>
  <c r="E32" i="170"/>
  <c r="E29" i="170"/>
  <c r="E33" i="170"/>
  <c r="E13" i="170"/>
  <c r="E30" i="170"/>
  <c r="E34" i="170"/>
  <c r="A28" i="170" l="1"/>
  <c r="E28" i="170" s="1"/>
  <c r="E26" i="170"/>
  <c r="E20" i="170"/>
  <c r="E22" i="170"/>
  <c r="E16" i="170"/>
  <c r="E18" i="170"/>
  <c r="E19" i="170"/>
  <c r="E25" i="170"/>
  <c r="E21" i="170"/>
  <c r="E17" i="170"/>
  <c r="E15" i="170"/>
  <c r="E24" i="170"/>
  <c r="E23" i="170"/>
  <c r="E14" i="170"/>
  <c r="A38" i="170"/>
  <c r="E37" i="170"/>
  <c r="A4" i="170"/>
  <c r="E4" i="170" s="1"/>
  <c r="A39" i="170" l="1"/>
  <c r="E38" i="170"/>
  <c r="A5" i="170"/>
  <c r="E5" i="170" s="1"/>
  <c r="A40" i="170" l="1"/>
  <c r="E39" i="170"/>
  <c r="A6" i="170"/>
  <c r="A7" i="170" l="1"/>
  <c r="E6" i="170"/>
  <c r="A41" i="170"/>
  <c r="E40" i="170"/>
  <c r="A42" i="170" l="1"/>
  <c r="E41" i="170"/>
  <c r="A8" i="170"/>
  <c r="E7" i="170"/>
  <c r="A9" i="170" l="1"/>
  <c r="E8" i="170"/>
  <c r="A43" i="170"/>
  <c r="E42" i="170"/>
  <c r="A44" i="170" l="1"/>
  <c r="E44" i="170" s="1"/>
  <c r="E43" i="170"/>
  <c r="A10" i="170"/>
  <c r="E9" i="170"/>
  <c r="A11" i="170" l="1"/>
  <c r="E11" i="170" s="1"/>
  <c r="E10" i="170"/>
  <c r="A45" i="170" l="1"/>
  <c r="E45" i="170" s="1"/>
</calcChain>
</file>

<file path=xl/sharedStrings.xml><?xml version="1.0" encoding="utf-8"?>
<sst xmlns="http://schemas.openxmlformats.org/spreadsheetml/2006/main" count="431" uniqueCount="339">
  <si>
    <t>Note #</t>
  </si>
  <si>
    <t>Source Material</t>
  </si>
  <si>
    <t>Learning Objective</t>
  </si>
  <si>
    <t>LO#1</t>
  </si>
  <si>
    <t>LO#2</t>
  </si>
  <si>
    <t>LO#3</t>
  </si>
  <si>
    <t>Source Code</t>
  </si>
  <si>
    <t>Step 1</t>
  </si>
  <si>
    <t>Author is self explanatory. Please take credit for the question you are creating.</t>
  </si>
  <si>
    <t>Step 2</t>
  </si>
  <si>
    <t>Step 3</t>
  </si>
  <si>
    <t>Step 4</t>
  </si>
  <si>
    <t>Column C</t>
  </si>
  <si>
    <t>Column D</t>
  </si>
  <si>
    <t>Column E</t>
  </si>
  <si>
    <t>Column F</t>
  </si>
  <si>
    <t>Step 5</t>
  </si>
  <si>
    <t>Step 6</t>
  </si>
  <si>
    <t>For your first submission, this will be "1". For updated submissions, increase the version number.</t>
  </si>
  <si>
    <t>Step 7</t>
  </si>
  <si>
    <t xml:space="preserve">checks do not match, the cells will turn a gold color indicating that the formulas have been messed up somewhere. </t>
  </si>
  <si>
    <t xml:space="preserve">*Note that cells C17 and K21 have conditional formatting. If there is an error in how the spreadsheet is set up so that the </t>
  </si>
  <si>
    <t>Row 42 AND ON AS REQUIRED</t>
  </si>
  <si>
    <t>QUESTION SOURCE PAGE #(s): this column indicates the page(s) in the study note where this portion of the answer can be located.</t>
  </si>
  <si>
    <t>This is the product(s) used in the question. Use "n/a" if no product is used in the question.</t>
  </si>
  <si>
    <t xml:space="preserve">Use "Y" if any part of the question involves calculation. </t>
  </si>
  <si>
    <t>This is a high-level description of the questions (e.g. product development, pricing, mortality, etc)</t>
  </si>
  <si>
    <t>Step 8</t>
  </si>
  <si>
    <t>Learning Outcomes</t>
  </si>
  <si>
    <t>Retrieval</t>
  </si>
  <si>
    <t>Comprehension</t>
  </si>
  <si>
    <t>Analysis</t>
  </si>
  <si>
    <t>Knowledge Utilization</t>
  </si>
  <si>
    <t>Populate the Header Sections</t>
  </si>
  <si>
    <t>Populate the Source Materials</t>
  </si>
  <si>
    <t>Populate Goals and Expections for the Question</t>
  </si>
  <si>
    <t>Provide a brief description of the goal of the question and what the candidate is required to do to answer it. This will help the grader when it comes time to grading.</t>
  </si>
  <si>
    <t>Set up the Question sub-parts</t>
  </si>
  <si>
    <t>Populate the Solution and Guidance for Each Part of the Question</t>
  </si>
  <si>
    <t>Final Steps</t>
  </si>
  <si>
    <t>Cell D1</t>
  </si>
  <si>
    <t>Cell D2</t>
  </si>
  <si>
    <t>Cell D3</t>
  </si>
  <si>
    <t>Cell D4</t>
  </si>
  <si>
    <t>Cell I1</t>
  </si>
  <si>
    <t>Cell I2</t>
  </si>
  <si>
    <t>Cell I3</t>
  </si>
  <si>
    <t>Cell I4</t>
  </si>
  <si>
    <t>Cells E9-E16</t>
  </si>
  <si>
    <t>Row 20, Columns D-K</t>
  </si>
  <si>
    <t>Cell A39</t>
  </si>
  <si>
    <t>Column G</t>
  </si>
  <si>
    <t>Cell C17</t>
  </si>
  <si>
    <t>Populate the Details for Each Part of the Question</t>
  </si>
  <si>
    <t>Cells D25 to K29</t>
  </si>
  <si>
    <t>Cells D31 to K35</t>
  </si>
  <si>
    <t>QUESTION SECTION: this column identifies the section of the question as noted by row 20, columns C to J. Use the drop down list.</t>
  </si>
  <si>
    <t>SOURCE CODE: this column is aligned with the source codes established in Step 2 for each study note. Use the drop down list, which corresponds to the codes in cells C9-C16.</t>
  </si>
  <si>
    <t>High-Level Assessment of the Question</t>
  </si>
  <si>
    <t>Grading Rubric Instructions</t>
  </si>
  <si>
    <t>GRADING POINTS: this is the estimate of the amount of grading points to be assigned to this portion of the answer. For each question subpart, maximum allowable grading points should be 4 times the total exam points. You are giving the discretion of awarding points to the grader, but it is important to also provide guidance to the grader on what would be appropriate for partial credit</t>
  </si>
  <si>
    <r>
      <t xml:space="preserve">This column is used for the basic words or calculations for this portion of the expected answer, as well as general commentary for the grader concerning the rubric. At the top of each of these sub-parts, fill in commentary that you'd like to pass onto the grader to give the grader guidance on appropriate points for this quesiton. If there are a lot of calculations, or it's just easier to show the solution in a table format, consider using a brand new tab and referencing using that tab. </t>
    </r>
    <r>
      <rPr>
        <b/>
        <sz val="10"/>
        <rFont val="Arial"/>
        <family val="2"/>
      </rPr>
      <t>NOTE</t>
    </r>
    <r>
      <rPr>
        <sz val="10"/>
        <rFont val="Arial"/>
        <family val="2"/>
      </rPr>
      <t xml:space="preserve">: the default alignment for these cells are 'wrap text', so if you write long sentences like this, you will need to </t>
    </r>
    <r>
      <rPr>
        <b/>
        <sz val="10"/>
        <rFont val="Arial"/>
        <family val="2"/>
      </rPr>
      <t>make sure you expand the row height</t>
    </r>
    <r>
      <rPr>
        <sz val="10"/>
        <rFont val="Arial"/>
        <family val="2"/>
      </rPr>
      <t>. As an example...
You would not see this statement if the row height was not expanded</t>
    </r>
  </si>
  <si>
    <t>Exam: Individual Life and Annuities – Life ALM and Modelling Exam (ILA-LAM)</t>
  </si>
  <si>
    <t xml:space="preserve">With respect to stochastic models the Candidate will be able to: </t>
  </si>
  <si>
    <t>With respect to generalized linear models, the Candidate will be able to describe and apply the basic principles of GLMs, and evaluate where GLMs might be useful in a Life Insurance context</t>
  </si>
  <si>
    <r>
      <t>a)</t>
    </r>
    <r>
      <rPr>
        <sz val="7"/>
        <rFont val="Times New Roman"/>
        <family val="1"/>
      </rPr>
      <t xml:space="preserve"> </t>
    </r>
    <r>
      <rPr>
        <sz val="10"/>
        <rFont val="Calibri"/>
        <family val="2"/>
      </rPr>
      <t>Explain and apply the stochastic modeling methodology, including measurement metrics (e.g., CTE)</t>
    </r>
  </si>
  <si>
    <r>
      <t>b)</t>
    </r>
    <r>
      <rPr>
        <sz val="7"/>
        <rFont val="Times New Roman"/>
        <family val="1"/>
      </rPr>
      <t xml:space="preserve"> </t>
    </r>
    <r>
      <rPr>
        <sz val="10"/>
        <rFont val="Calibri"/>
        <family val="2"/>
      </rPr>
      <t>Describe and apply the theory and uses of real world versus risk neutral assumptions</t>
    </r>
  </si>
  <si>
    <r>
      <t>c)</t>
    </r>
    <r>
      <rPr>
        <sz val="7"/>
        <rFont val="Times New Roman"/>
        <family val="1"/>
      </rPr>
      <t xml:space="preserve"> </t>
    </r>
    <r>
      <rPr>
        <sz val="10"/>
        <rFont val="Calibri"/>
        <family val="2"/>
      </rPr>
      <t>Describe and apply the techniques of Monte Carlo simulation (including variance reduction and importance sampling)</t>
    </r>
  </si>
  <si>
    <r>
      <t>d)</t>
    </r>
    <r>
      <rPr>
        <sz val="7"/>
        <rFont val="Times New Roman"/>
        <family val="1"/>
      </rPr>
      <t xml:space="preserve"> </t>
    </r>
    <r>
      <rPr>
        <sz val="10"/>
        <rFont val="Calibri"/>
        <family val="2"/>
      </rPr>
      <t>Describe and evaluate Random Number Generator models, and explain their uses, advantages, and theory</t>
    </r>
  </si>
  <si>
    <r>
      <t>e)</t>
    </r>
    <r>
      <rPr>
        <sz val="7"/>
        <rFont val="Times New Roman"/>
        <family val="1"/>
      </rPr>
      <t xml:space="preserve"> </t>
    </r>
    <r>
      <rPr>
        <sz val="10"/>
        <rFont val="Calibri"/>
        <family val="2"/>
      </rPr>
      <t>Describe and evaluate how stochastic models may be used to understand mortality and policyholder behavior risks and inform the use of reinsurance</t>
    </r>
  </si>
  <si>
    <r>
      <t>f)</t>
    </r>
    <r>
      <rPr>
        <sz val="7"/>
        <rFont val="Times New Roman"/>
        <family val="1"/>
      </rPr>
      <t xml:space="preserve"> </t>
    </r>
    <r>
      <rPr>
        <sz val="10"/>
        <rFont val="Calibri"/>
        <family val="2"/>
      </rPr>
      <t>Describe the technique of nested stochastic projections and explain why they are needed, and evaluate implementation issues</t>
    </r>
  </si>
  <si>
    <t>The candidate will understand and be able to assess issues and concerns common to actuarial models and their development and management.</t>
  </si>
  <si>
    <t>The Candidate will be able to:</t>
  </si>
  <si>
    <r>
      <t>a)</t>
    </r>
    <r>
      <rPr>
        <sz val="7"/>
        <rFont val="Times New Roman"/>
        <family val="1"/>
      </rPr>
      <t xml:space="preserve"> </t>
    </r>
    <r>
      <rPr>
        <sz val="10"/>
        <rFont val="Calibri"/>
        <family val="2"/>
      </rPr>
      <t>Describe Model Efficiency concepts and explain and apply both the representative scenarios and replicating liabilities techniques for improving Model Efficiency</t>
    </r>
  </si>
  <si>
    <r>
      <t>b)</t>
    </r>
    <r>
      <rPr>
        <sz val="7"/>
        <rFont val="Times New Roman"/>
        <family val="1"/>
      </rPr>
      <t xml:space="preserve"> </t>
    </r>
    <r>
      <rPr>
        <sz val="10"/>
        <rFont val="Calibri"/>
        <family val="2"/>
      </rPr>
      <t>Explain and apply the technique for the compression of model data using the "Cluster Analysis Spatial Approach"</t>
    </r>
  </si>
  <si>
    <r>
      <t>c)</t>
    </r>
    <r>
      <rPr>
        <sz val="7"/>
        <rFont val="Times New Roman"/>
        <family val="1"/>
      </rPr>
      <t xml:space="preserve"> </t>
    </r>
    <r>
      <rPr>
        <sz val="10"/>
        <rFont val="Calibri"/>
        <family val="2"/>
      </rPr>
      <t xml:space="preserve">Describe and evaluate best practices for actuarial model governance over process and controls </t>
    </r>
  </si>
  <si>
    <r>
      <t>d)</t>
    </r>
    <r>
      <rPr>
        <sz val="7"/>
        <rFont val="Times New Roman"/>
        <family val="1"/>
      </rPr>
      <t xml:space="preserve"> </t>
    </r>
    <r>
      <rPr>
        <sz val="10"/>
        <rFont val="Calibri"/>
        <family val="2"/>
      </rPr>
      <t>Describe and evaluate key components of model risk management</t>
    </r>
  </si>
  <si>
    <r>
      <t>e)</t>
    </r>
    <r>
      <rPr>
        <sz val="7"/>
        <rFont val="Times New Roman"/>
        <family val="1"/>
      </rPr>
      <t xml:space="preserve"> </t>
    </r>
    <r>
      <rPr>
        <sz val="10"/>
        <rFont val="Calibri"/>
        <family val="2"/>
      </rPr>
      <t xml:space="preserve">Describe and apply model validation techniques and methods </t>
    </r>
  </si>
  <si>
    <r>
      <t>f)</t>
    </r>
    <r>
      <rPr>
        <sz val="7"/>
        <rFont val="Times New Roman"/>
        <family val="1"/>
      </rPr>
      <t xml:space="preserve"> </t>
    </r>
    <r>
      <rPr>
        <sz val="10"/>
        <rFont val="Calibri"/>
        <family val="2"/>
      </rPr>
      <t>Describe issues and techniques related to sound spreadsheet model management</t>
    </r>
  </si>
  <si>
    <r>
      <t>g)</t>
    </r>
    <r>
      <rPr>
        <sz val="7"/>
        <rFont val="Times New Roman"/>
        <family val="1"/>
      </rPr>
      <t xml:space="preserve"> </t>
    </r>
    <r>
      <rPr>
        <sz val="10"/>
        <rFont val="Calibri"/>
        <family val="2"/>
      </rPr>
      <t xml:space="preserve">Describe best practices documentation and governance over assumptions used in models </t>
    </r>
  </si>
  <si>
    <r>
      <t>h)</t>
    </r>
    <r>
      <rPr>
        <sz val="7"/>
        <rFont val="Times New Roman"/>
        <family val="1"/>
      </rPr>
      <t xml:space="preserve"> </t>
    </r>
    <r>
      <rPr>
        <sz val="10"/>
        <rFont val="Calibri"/>
        <family val="2"/>
      </rPr>
      <t>Describe and evaluate the guidance in the Actuarial Standards of Practice</t>
    </r>
  </si>
  <si>
    <r>
      <t>i)</t>
    </r>
    <r>
      <rPr>
        <sz val="7"/>
        <rFont val="Times New Roman"/>
        <family val="1"/>
      </rPr>
      <t xml:space="preserve"> </t>
    </r>
    <r>
      <rPr>
        <sz val="10"/>
        <rFont val="Calibri"/>
        <family val="2"/>
      </rPr>
      <t>Describe and evaluate issues related to open and closed coding of models, and methods for addressing those issues and concerns</t>
    </r>
  </si>
  <si>
    <t>With respect to Asset-Liability Models, the Candidate will be able to:</t>
  </si>
  <si>
    <t>With respect to asset adequacy analysis and cash flow testing, the Candidate will be able to describe and evaluate actuarial practice with respect to:</t>
  </si>
  <si>
    <r>
      <t>b)</t>
    </r>
    <r>
      <rPr>
        <sz val="7"/>
        <rFont val="Times New Roman"/>
        <family val="1"/>
      </rPr>
      <t xml:space="preserve"> </t>
    </r>
    <r>
      <rPr>
        <sz val="10"/>
        <rFont val="Calibri"/>
        <family val="2"/>
      </rPr>
      <t>Describe and demonstrate how ALM can be used to identify and manage product and asset risks, including:</t>
    </r>
  </si>
  <si>
    <r>
      <rPr>
        <sz val="10"/>
        <rFont val="Calibri"/>
        <family val="2"/>
      </rPr>
      <t>i)</t>
    </r>
    <r>
      <rPr>
        <sz val="7"/>
        <rFont val="Times New Roman"/>
        <family val="1"/>
      </rPr>
      <t xml:space="preserve"> </t>
    </r>
    <r>
      <rPr>
        <sz val="10"/>
        <rFont val="Calibri"/>
        <family val="2"/>
      </rPr>
      <t>Major product risks for which ALM can be a useful tool for their management</t>
    </r>
  </si>
  <si>
    <r>
      <t>c)</t>
    </r>
    <r>
      <rPr>
        <sz val="7"/>
        <rFont val="Times New Roman"/>
        <family val="1"/>
      </rPr>
      <t xml:space="preserve"> </t>
    </r>
    <r>
      <rPr>
        <sz val="10"/>
        <rFont val="Calibri"/>
        <family val="2"/>
      </rPr>
      <t>Describe how common insurance contracts and variations generate embedded options in an insurer's balance sheet, and assess basic strategies for managing exposures created by such embedded options</t>
    </r>
  </si>
  <si>
    <r>
      <t>d)</t>
    </r>
    <r>
      <rPr>
        <sz val="7"/>
        <rFont val="Times New Roman"/>
        <family val="1"/>
      </rPr>
      <t xml:space="preserve"> </t>
    </r>
    <r>
      <rPr>
        <sz val="10"/>
        <rFont val="Calibri"/>
        <family val="2"/>
      </rPr>
      <t>Describe and apply the basic concepts of cash flow matching, immunization, duration/convexity matching, segmentation</t>
    </r>
  </si>
  <si>
    <r>
      <t>f)</t>
    </r>
    <r>
      <rPr>
        <sz val="7"/>
        <rFont val="Times New Roman"/>
        <family val="1"/>
      </rPr>
      <t xml:space="preserve"> </t>
    </r>
    <r>
      <rPr>
        <sz val="10"/>
        <rFont val="Calibri"/>
        <family val="2"/>
      </rPr>
      <t>Describe and evaluate the Goldman Sachs' ALM/Strategic Asset Allocation approach for integrating ALM into an enterprise's risk and financial management framework</t>
    </r>
  </si>
  <si>
    <r>
      <t>g)</t>
    </r>
    <r>
      <rPr>
        <sz val="7"/>
        <rFont val="Times New Roman"/>
        <family val="1"/>
      </rPr>
      <t xml:space="preserve"> </t>
    </r>
    <r>
      <rPr>
        <sz val="10"/>
        <rFont val="Calibri"/>
        <family val="2"/>
      </rPr>
      <t>Describe and evaluate ALM modeling considerations in the context of modeling risk aggregation, dependency, correlation of risk drivers and diversification</t>
    </r>
  </si>
  <si>
    <r>
      <t>a)</t>
    </r>
    <r>
      <rPr>
        <sz val="7"/>
        <rFont val="Times New Roman"/>
        <family val="1"/>
      </rPr>
      <t xml:space="preserve"> </t>
    </r>
    <r>
      <rPr>
        <sz val="10"/>
        <rFont val="Calibri"/>
        <family val="2"/>
      </rPr>
      <t>Modeling and selecting assets and related assumptions (incl. modeling assets with contingent cash flow risks)</t>
    </r>
  </si>
  <si>
    <r>
      <t>b)</t>
    </r>
    <r>
      <rPr>
        <sz val="7"/>
        <rFont val="Times New Roman"/>
        <family val="1"/>
      </rPr>
      <t xml:space="preserve"> </t>
    </r>
    <r>
      <rPr>
        <sz val="10"/>
        <rFont val="Calibri"/>
        <family val="2"/>
      </rPr>
      <t>Handling liability cash flow contingencies and risks</t>
    </r>
  </si>
  <si>
    <r>
      <t>c)</t>
    </r>
    <r>
      <rPr>
        <sz val="7"/>
        <rFont val="Times New Roman"/>
        <family val="1"/>
      </rPr>
      <t xml:space="preserve"> </t>
    </r>
    <r>
      <rPr>
        <sz val="10"/>
        <rFont val="Calibri"/>
        <family val="2"/>
      </rPr>
      <t xml:space="preserve">Setting up projection model parameters and assumptions </t>
    </r>
  </si>
  <si>
    <r>
      <t>d)</t>
    </r>
    <r>
      <rPr>
        <sz val="7"/>
        <rFont val="Times New Roman"/>
        <family val="1"/>
      </rPr>
      <t xml:space="preserve"> </t>
    </r>
    <r>
      <rPr>
        <sz val="10"/>
        <rFont val="Calibri"/>
        <family val="2"/>
      </rPr>
      <t>Describe how Interest Rate Forwards and Futures and Swaps can be used in ALM, and apply the mathematics in given situations</t>
    </r>
  </si>
  <si>
    <r>
      <rPr>
        <sz val="10"/>
        <rFont val="Calibri"/>
        <family val="2"/>
      </rPr>
      <t>ii)</t>
    </r>
    <r>
      <rPr>
        <sz val="7"/>
        <rFont val="Times New Roman"/>
        <family val="1"/>
      </rPr>
      <t xml:space="preserve"> </t>
    </r>
    <r>
      <rPr>
        <sz val="10"/>
        <rFont val="Calibri"/>
        <family val="2"/>
      </rPr>
      <t xml:space="preserve">Using ALM to manage interest rate risk, equity risk, and risks from optionality </t>
    </r>
  </si>
  <si>
    <t>Learning Objective 4: Economic Scenario Generator and Equity-Linked Models</t>
  </si>
  <si>
    <t>The candidate will understand the basic design and function of Economic Scenario Generators and Equity-Linked Insurance Models.</t>
  </si>
  <si>
    <t>With respect to Economic Scenario Generators, the Candidate will be able to:</t>
  </si>
  <si>
    <t>With respect to Equity-Linked Models, the Candidate will be able to:</t>
  </si>
  <si>
    <t>c) Describe and apply methods for modeling Guaranteed annuity options and Guaranteed Minimum Income Benefits (GMIB), and EIA guarantees</t>
  </si>
  <si>
    <r>
      <t>b)</t>
    </r>
    <r>
      <rPr>
        <sz val="7"/>
        <rFont val="Times New Roman"/>
        <family val="1"/>
      </rPr>
      <t xml:space="preserve"> </t>
    </r>
    <r>
      <rPr>
        <sz val="10"/>
        <rFont val="Calibri"/>
        <family val="2"/>
      </rPr>
      <t>Describe and evaluate the Actuarial and Hedging risk metrics for GMAB and GMDB models</t>
    </r>
  </si>
  <si>
    <r>
      <t>a)</t>
    </r>
    <r>
      <rPr>
        <sz val="7"/>
        <rFont val="Times New Roman"/>
        <family val="1"/>
      </rPr>
      <t xml:space="preserve"> </t>
    </r>
    <r>
      <rPr>
        <sz val="10"/>
        <rFont val="Calibri"/>
        <family val="2"/>
      </rPr>
      <t>Describe the need for ESGs and explain the structure of ESG models and components</t>
    </r>
  </si>
  <si>
    <r>
      <t>b)</t>
    </r>
    <r>
      <rPr>
        <sz val="7"/>
        <rFont val="Times New Roman"/>
        <family val="1"/>
      </rPr>
      <t xml:space="preserve"> </t>
    </r>
    <r>
      <rPr>
        <sz val="10"/>
        <rFont val="Calibri"/>
        <family val="2"/>
      </rPr>
      <t>Describe and apply basic default free interest rate models, including one-factor continuous time models</t>
    </r>
  </si>
  <si>
    <r>
      <t>c)</t>
    </r>
    <r>
      <rPr>
        <sz val="7"/>
        <rFont val="Times New Roman"/>
        <family val="1"/>
      </rPr>
      <t xml:space="preserve"> </t>
    </r>
    <r>
      <rPr>
        <sz val="10"/>
        <rFont val="Calibri"/>
        <family val="2"/>
      </rPr>
      <t>Assess the propriety of a particular ESG model and related assumptions for particular applications</t>
    </r>
  </si>
  <si>
    <r>
      <t>a)</t>
    </r>
    <r>
      <rPr>
        <sz val="7"/>
        <rFont val="Times New Roman"/>
        <family val="1"/>
      </rPr>
      <t xml:space="preserve"> </t>
    </r>
    <r>
      <rPr>
        <sz val="10"/>
        <rFont val="Calibri"/>
        <family val="2"/>
      </rPr>
      <t>Describe and apply methods for modeling long-term stock returns and certain guarantee liabilities (GMMB, GMDB, GMAB)</t>
    </r>
  </si>
  <si>
    <t>This will be assigned once the exam is assembled so no need to populate this now.</t>
  </si>
  <si>
    <t>Question subparts: Valid input is the lower case letters with left and right brackets included. Ideally, any subsections are within the same grading rubric below. See Step 5 below.</t>
  </si>
  <si>
    <t>This is the basic input section for the grading rubric for the question you have created.</t>
  </si>
  <si>
    <t>Completing the grading rubric sheet</t>
  </si>
  <si>
    <t>Properly completed, the rubric will automatically fill in the other pieces.</t>
  </si>
  <si>
    <r>
      <t xml:space="preserve">The aqua and grey shaded sections of the </t>
    </r>
    <r>
      <rPr>
        <i/>
        <sz val="10"/>
        <rFont val="Arial"/>
        <family val="2"/>
      </rPr>
      <t>Rubric</t>
    </r>
    <r>
      <rPr>
        <sz val="10"/>
        <rFont val="Arial"/>
        <family val="2"/>
      </rPr>
      <t xml:space="preserve"> sheet are the input sections.</t>
    </r>
  </si>
  <si>
    <t>LAM-135-19: Stochastic Modeling, Theory and Reality from and Actuarial Perspective, sections I.A, I.B-I.B.3.a, I.B.4 &amp; I.D-I.D.3</t>
  </si>
  <si>
    <t xml:space="preserve">LAM-137-19: Multi-state Transition Models with Actuarial Application, sections 1 &amp; 2 </t>
  </si>
  <si>
    <t>LAM-138-19: A Practitioner's Guide to Generalized Linear Models, 1.1-1.108, 1.118-1.130 &amp; 3.1-3.14</t>
  </si>
  <si>
    <t>Stochastic Modeling is on the Rise, Product Matters, Nov 2016</t>
  </si>
  <si>
    <t>Select all study notes used in the grading rubric below using the drop down list.  This section assigns a code in column C for each note, eg. "LO#1-5".  These codes are used in the source point assignment in rows 31 to 35 and in the grading rubric below in Columns E (both sections using dropdown menus).</t>
  </si>
  <si>
    <t>Stochastic Analysis of Long-Term Multiple-Decrement Contracts, 2008 (excluding Attachments  )</t>
  </si>
  <si>
    <t>Data Visualization for Model Controls, Financial Reporter, Mar 2017</t>
  </si>
  <si>
    <t>LAM-116-14: Life Insurance Forecasting and Liability Models: An Examination of the Trade-Offs Involved with Certain Modeling Decisions</t>
  </si>
  <si>
    <t>LAM-132-19: Cluster Analysis: A Spatial Approach to Actuarial Modeling</t>
  </si>
  <si>
    <t>LAM-133-19: Model Risk Mitigation and Cost Reduction Through Effective Documentation</t>
  </si>
  <si>
    <t>LAM-134-19: Supervisory Guidance on Model Risk Management, SR Letter 11-7, Board of Governors of the Federal Reserve System, 2011</t>
  </si>
  <si>
    <t>LAM-135-19: Stochastic Modeling, Theory and Reality from and Actuarial Perspective, section II.B.I</t>
  </si>
  <si>
    <t>LAM-144-19: Framework for Use of Discount Rates in Actuarial Models</t>
  </si>
  <si>
    <t>LAM-145-19: Expert Judgment, Institute and Faculty of Actuaries, 2015, sections 1.1, 1.7-1.8, 1.10, 2.1-2.5, 3.1-3.8 &amp; 5.1-5.4</t>
  </si>
  <si>
    <t>Model Validation for Insurance Enterprise Risk and Capital Models, 2014 (excluding Appendices)</t>
  </si>
  <si>
    <t>The Effect of Deflation or High Inflation on the Insurance Industry, 2012 (excluding pp. 11-14)</t>
  </si>
  <si>
    <t>Interesting Challenges for Insurers, Product Matters, Jun 2012</t>
  </si>
  <si>
    <t>Model Efficiency Study Results, Nov 2011</t>
  </si>
  <si>
    <t>Model Efficiency in the U.S. Life Insurance Industry, The Modeling Platform, Apr 2016</t>
  </si>
  <si>
    <t>Making Spreadsheets Great Again, The Modeling Platform, Nov 2017</t>
  </si>
  <si>
    <t>Actuarial Modeling Systems: How Open We WANT Them to be vs. How Closed We NEED Them to be, The Modeling Platform, Nov 2017</t>
  </si>
  <si>
    <t>LAM-117-14: Key Rate Durations: Measures of Interest Rate Risk</t>
  </si>
  <si>
    <t xml:space="preserve">LAM-118-14: Revisiting the Role of Insurance Company ALM w/in a RM Framework </t>
  </si>
  <si>
    <t>LAM-130-15: Diversification: Consideration on Modelling Aspects &amp; Related Fungibility and Transferability, CRO, Oct 2013, pp. 1-18</t>
  </si>
  <si>
    <t>LAM-140-19: Asset Adequacy Analysis Practice Note, 2004  , questions: 3, 5, 10-16, 18-20, 27, 29-31, 39, 42-60, 65-68, 71-82, 85 &amp; 89</t>
  </si>
  <si>
    <t>LO#4</t>
  </si>
  <si>
    <t>LAM-146-19: ALM Management of Financial Institutions Ch 16, Tilman, 2003</t>
  </si>
  <si>
    <t>LAM-147-19:  ALM Management of Financial Institutions Ch 2, Tilman, 2003</t>
  </si>
  <si>
    <t>LAM-131-19: Life Insurance Accounting, Asset/Liability Management Ch 22</t>
  </si>
  <si>
    <t>Investment Guarantees Ch 1, Hardy, 2003</t>
  </si>
  <si>
    <t>Investment Guarantees Ch 2, Hardy, 2003</t>
  </si>
  <si>
    <t>Investment Guarantees Ch 6, Hardy, 2003</t>
  </si>
  <si>
    <t>Investment Guarantees Ch 12, Hardy, 2003</t>
  </si>
  <si>
    <t>Investment Guarantees Ch 13, Hardy, 2003</t>
  </si>
  <si>
    <t>Investment Guarantees Ch 7 (pg 115-125), Hardy, 2003</t>
  </si>
  <si>
    <t>Investment Guarantees Ch 8 (pg 133-143), Hardy, 2003</t>
  </si>
  <si>
    <t>Economic Scenario Generators: A Practical Guide, 2016, Ch . 1, 2, 4.1, 5, 6, 9, 10, 11.1 &amp; 11.3</t>
  </si>
  <si>
    <t>Cells D21-K21</t>
  </si>
  <si>
    <t>Cells D24-K24</t>
  </si>
  <si>
    <t>Assign the number of exam points to each subpart of the question.</t>
  </si>
  <si>
    <t>Identify the highest cognitive level of each subpart from the drop down list (if the question is testing multiple cognitive levels, choose the highest one).</t>
  </si>
  <si>
    <t xml:space="preserve">Pick the appropriate Learning Objectives from the drop down list for each subpart of the question. Up to 5 rows are available for different learning objectives tested, but only use the amount needed (many will just have one learning objective). </t>
  </si>
  <si>
    <r>
      <t xml:space="preserve">Select the Source Codes from the drop down list to note which sources apply to which subparts of the question. This should correspond to </t>
    </r>
    <r>
      <rPr>
        <i/>
        <sz val="10"/>
        <rFont val="Arial"/>
        <family val="2"/>
      </rPr>
      <t>Source Codes</t>
    </r>
    <r>
      <rPr>
        <sz val="10"/>
        <rFont val="Arial"/>
        <family val="2"/>
      </rPr>
      <t xml:space="preserve"> in column E of the grading rubric (rows 42+). Up to 5 rows are available for source attribution, but only use the amount needed (most will have only one or two).</t>
    </r>
  </si>
  <si>
    <t>TOTAL POINTS: This is your best estimate of the total exam points that should be awarded for this question (ie. sum of all subparts). The general rule of thumb is to allow 3 minutes of writing for each exam grading point, eg. a 5 point exam question should require 15 minutes to answer. Time must take into account the cognitive skill level of the question, as well as time to read and comprehend the question. An easier question may have a longer answer than one that requires synthesis or formulation of the response.</t>
  </si>
  <si>
    <t>Save this excel file as the name in cell D1 - example JM-2-2020.xlsx</t>
  </si>
  <si>
    <t>Question code: This is your initials plus which question of yours it is and what year. (For example: Jeanette Manning's 2nd question for 2020 QWC would be "JM-2-2020")</t>
  </si>
  <si>
    <t>Cycle:  Fall 2020 &amp; Spring 2021 Exams</t>
  </si>
  <si>
    <t>LAM -139-19: Simulation of a Guaranteed Minimum Annuity Benefit, Freedman, 2019; Excel Model - Stochastic Simulation of a GMAB Option (Accompanies Simulation of a GMAB)</t>
  </si>
  <si>
    <t>LAM-148-19: Introduction to Economic Scenario Generators - Selecting and Specifying ESGs</t>
  </si>
  <si>
    <t>Exam Syllabus - ILA-LAM - Fall 2020/Spring 2021</t>
  </si>
  <si>
    <t>The candidate will understand, evaluate and use stochastic, generalized linear, multi-state, projection and transition matrix models. The candidate will demonstrate an understanding of their underlying methodologies, strengths, limitations, and applications.</t>
  </si>
  <si>
    <t>Learning Objective 1: Stochastic, Generalized Linear, Multi-State, Projection and Transition Matrix Models</t>
  </si>
  <si>
    <t>With respect to multi-state and transition matrix models, the Candidate will be able to describe and apply the methodologies for constructing multi-state and transition models in an Insurance context</t>
  </si>
  <si>
    <t>With respect to projection models, the Candidate will be able to describe and apply the modeling methodology in an LTC product context</t>
  </si>
  <si>
    <t>Learning Objective 2: Issues Common to Models (Including Model Governance and Data Issues)</t>
  </si>
  <si>
    <t>j) Describe and evaluate considerations around the governance of expert judgment in actuarial modelling</t>
  </si>
  <si>
    <t>k) Describe and evaluate considerations related to modeling investments, discount rates, inflation and catastrophic mortality</t>
  </si>
  <si>
    <t>l) Describe and evaluate considerations related to centralizing the actuarial modeling function</t>
  </si>
  <si>
    <t>Learning Objective 3: Asset-Liability Management</t>
  </si>
  <si>
    <t>The candidate will understand the principles of Asset-liability Management ("ALM"), and be able to describe and evaluate various techniques for addressing the mitigation of risk.</t>
  </si>
  <si>
    <r>
      <t>a)</t>
    </r>
    <r>
      <rPr>
        <sz val="7"/>
        <rFont val="Times New Roman"/>
        <family val="1"/>
      </rPr>
      <t xml:space="preserve"> </t>
    </r>
    <r>
      <rPr>
        <sz val="10"/>
        <rFont val="Calibri"/>
        <family val="2"/>
      </rPr>
      <t>Describe and apply the fundamental elements of the theory and practice of ALM, including assessing the dangers of mismatched assets and liabilities</t>
    </r>
  </si>
  <si>
    <r>
      <t>e)</t>
    </r>
    <r>
      <rPr>
        <sz val="7"/>
        <rFont val="Times New Roman"/>
        <family val="1"/>
      </rPr>
      <t xml:space="preserve"> </t>
    </r>
    <r>
      <rPr>
        <sz val="10"/>
        <rFont val="Calibri"/>
        <family val="2"/>
      </rPr>
      <t>Describe and apply Key Rate Durations (KRD) and their use in evaluating interest rate sensitivities of portfolios, including understanding the derivation of KRDs, the profiles of KRDs for selected major asset types, and assessing KRDs in a portfolio context</t>
    </r>
  </si>
  <si>
    <t>Beware of Stochastic Model Risk!, Stroman, Risk &amp; Rewards, SoA, Aug 2019</t>
  </si>
  <si>
    <t>Common Misunderstandings of Risk-Neutral Valuation, Stroman, Financial Reporter, SoA, June 2019</t>
  </si>
  <si>
    <t>New for the Fall 2020/Spring 2021 Exam Cycle</t>
  </si>
  <si>
    <t>Learning Outcome</t>
  </si>
  <si>
    <t>The Importance of Centralization of Actuarial Modeling Functions, Part 1: Focus on Modularization and Reuse, The Modeling Platform, Nov 2019</t>
  </si>
  <si>
    <t>Case Study: LTC Insurance First Principles Modeling, Milliman, 2016 (This is not a new note, but a combined one where previously it was 3 separate notes: LAM-141-19, 142-19, 143-19 previously in LO#3)</t>
  </si>
  <si>
    <t>a</t>
  </si>
  <si>
    <t>e</t>
  </si>
  <si>
    <t>a, b, c, d, f</t>
  </si>
  <si>
    <t>b</t>
  </si>
  <si>
    <t>b, h</t>
  </si>
  <si>
    <t>g</t>
  </si>
  <si>
    <t>c</t>
  </si>
  <si>
    <t>i</t>
  </si>
  <si>
    <t>d</t>
  </si>
  <si>
    <t>a, d</t>
  </si>
  <si>
    <t>b, c</t>
  </si>
  <si>
    <t>f</t>
  </si>
  <si>
    <t>h</t>
  </si>
  <si>
    <t>a, b</t>
  </si>
  <si>
    <t>d, e</t>
  </si>
  <si>
    <t>j</t>
  </si>
  <si>
    <t>k</t>
  </si>
  <si>
    <t>Modeling - 4th Draft, Actuarial Standards Board, December 2018, Sections 3 &amp; 4 (Updated. Previous version is 3rd Draft, code LAM-136-19)</t>
  </si>
  <si>
    <t>To offset Surplus MV change</t>
  </si>
  <si>
    <t>Solve for notional amount that offsets Surplus value change:</t>
  </si>
  <si>
    <t>MV Change</t>
  </si>
  <si>
    <t>Shock -50bp</t>
  </si>
  <si>
    <t>Notional</t>
  </si>
  <si>
    <t>Hedging Instrument</t>
  </si>
  <si>
    <t>(b) - (iii)</t>
  </si>
  <si>
    <t>Surplus</t>
  </si>
  <si>
    <t>Liability</t>
  </si>
  <si>
    <t>Assets</t>
  </si>
  <si>
    <t>(b) - (ii)</t>
  </si>
  <si>
    <t>Part b</t>
  </si>
  <si>
    <t>Market Value</t>
  </si>
  <si>
    <t>Effective Duration</t>
  </si>
  <si>
    <t>Swap 1</t>
  </si>
  <si>
    <t>Swap 2</t>
  </si>
  <si>
    <t>Proposal: execute 133.33 notional of swap 1</t>
  </si>
  <si>
    <t>Given:</t>
  </si>
  <si>
    <t>Market Values of Bonds</t>
  </si>
  <si>
    <t xml:space="preserve">10-yr zero coupon </t>
  </si>
  <si>
    <t>20-yr zero coupon</t>
  </si>
  <si>
    <t>30-yr zero coupon</t>
  </si>
  <si>
    <t>Portfolio 1</t>
  </si>
  <si>
    <t>Portfolio 2</t>
  </si>
  <si>
    <t>change in spot int rate</t>
  </si>
  <si>
    <t>Rate</t>
  </si>
  <si>
    <t>Change</t>
  </si>
  <si>
    <t>10-year rate</t>
  </si>
  <si>
    <t>+0.05</t>
  </si>
  <si>
    <t>20-year rate</t>
  </si>
  <si>
    <t>+0.1</t>
  </si>
  <si>
    <t>Candidate must calculate:</t>
  </si>
  <si>
    <t>30-year rate</t>
  </si>
  <si>
    <t>-0.05</t>
  </si>
  <si>
    <t>KRDs</t>
  </si>
  <si>
    <t>port 1</t>
  </si>
  <si>
    <t>port 2</t>
  </si>
  <si>
    <t>scenario returns</t>
  </si>
  <si>
    <t>change in returns</t>
  </si>
  <si>
    <t xml:space="preserve">Solution #1: Rate of Return: </t>
  </si>
  <si>
    <t xml:space="preserve">or: </t>
  </si>
  <si>
    <t>Solve for unit of Swap that offsets Surplus value change:</t>
  </si>
  <si>
    <t>Proposal: execute 1.333 unit of swap 1</t>
  </si>
  <si>
    <t xml:space="preserve">Solution #2: Amount of Return: </t>
  </si>
  <si>
    <t>Put Cost</t>
  </si>
  <si>
    <t>N(-d2)</t>
  </si>
  <si>
    <t>N(-d1)</t>
  </si>
  <si>
    <t xml:space="preserve">Using the values of d1 and d2 we get the N(-d1) and N(-d2) from the provided table </t>
  </si>
  <si>
    <t>d2</t>
  </si>
  <si>
    <t>d1</t>
  </si>
  <si>
    <t>So the Cumulative P&amp;L Loss =</t>
  </si>
  <si>
    <t>sqrt(vol)</t>
  </si>
  <si>
    <t>vol/2</t>
  </si>
  <si>
    <t>e(-r)</t>
  </si>
  <si>
    <t>Expected P&amp;L Loss Year 2</t>
  </si>
  <si>
    <t>ln()</t>
  </si>
  <si>
    <t>Hedge costs (Year 2)</t>
  </si>
  <si>
    <t>S*(1-m)/K</t>
  </si>
  <si>
    <t>Mgt fees</t>
  </si>
  <si>
    <t>K</t>
  </si>
  <si>
    <t xml:space="preserve">Year 2 expected P&amp;L </t>
  </si>
  <si>
    <t>S*(1-m)</t>
  </si>
  <si>
    <t>Mgt fee</t>
  </si>
  <si>
    <t xml:space="preserve">So in year 2 we are only interested in the mean Mgt fees and the mean Hedge cost </t>
  </si>
  <si>
    <t>S</t>
  </si>
  <si>
    <t>The policy surrenders at T=2 ; the hedge in place means that any shortfall of the surrender value for the policyholder will be offset by the hedge payout</t>
  </si>
  <si>
    <t>Year 1 Real world return case (-5%)</t>
  </si>
  <si>
    <t>Year 1 Real world return case (+10%)</t>
  </si>
  <si>
    <t>T1 Put cost can be found using the black-Scholes formula</t>
  </si>
  <si>
    <t>Expected P&amp;L Loss Year 1</t>
  </si>
  <si>
    <t>Claims</t>
  </si>
  <si>
    <t>Hedge cost (Year 1)</t>
  </si>
  <si>
    <t>Hedge Payouts</t>
  </si>
  <si>
    <t>T0 put cost</t>
  </si>
  <si>
    <t xml:space="preserve">Mgt Fees </t>
  </si>
  <si>
    <t>Mgmt Fee</t>
  </si>
  <si>
    <t>Year 1 expected P&amp;L</t>
  </si>
  <si>
    <t>DOWN</t>
  </si>
  <si>
    <t>UP</t>
  </si>
  <si>
    <t>Vol</t>
  </si>
  <si>
    <t>force of interest</t>
  </si>
  <si>
    <t>Strike</t>
  </si>
  <si>
    <t>Put payoff</t>
  </si>
  <si>
    <t>AV(1)</t>
  </si>
  <si>
    <t>Growth</t>
  </si>
  <si>
    <t>Yr1 Mgt fee</t>
  </si>
  <si>
    <t>AV(0)</t>
  </si>
  <si>
    <t>Information from the question</t>
  </si>
  <si>
    <t>Profit or (Loss)</t>
  </si>
  <si>
    <t xml:space="preserve">ANSWER: </t>
  </si>
  <si>
    <r>
      <t>(b) (</t>
    </r>
    <r>
      <rPr>
        <i/>
        <sz val="12"/>
        <color theme="1"/>
        <rFont val="Times New Roman"/>
        <family val="1"/>
      </rPr>
      <t>7 points</t>
    </r>
    <r>
      <rPr>
        <sz val="12"/>
        <color theme="1"/>
        <rFont val="Times New Roman"/>
        <family val="1"/>
      </rPr>
      <t>)  Calculate the expected cumulative Profit or Loss if the policyholder surrenders their policy at the end of year 2.</t>
    </r>
  </si>
  <si>
    <t>N(-d)</t>
  </si>
  <si>
    <t>N(d)</t>
  </si>
  <si>
    <r>
      <t>You are given the following values from a N(0,1) table:</t>
    </r>
    <r>
      <rPr>
        <sz val="12"/>
        <color rgb="FFFF0000"/>
        <rFont val="Times New Roman"/>
        <family val="1"/>
      </rPr>
      <t xml:space="preserve"> </t>
    </r>
  </si>
  <si>
    <t>Price per 1,000 notional of an at the money Put Option</t>
  </si>
  <si>
    <t>Volatility</t>
  </si>
  <si>
    <t>+10% or -5%</t>
  </si>
  <si>
    <t>Real World Return (per year with equal probability)</t>
  </si>
  <si>
    <t>Option Price = $115.71</t>
  </si>
  <si>
    <t>So the</t>
  </si>
  <si>
    <t>Account Value at time 0</t>
  </si>
  <si>
    <t>Risk Free Force of Interest</t>
  </si>
  <si>
    <t>So the Option price must be equal to holding -0.75 units of stock and 8250 * e^-.08 units of risk free asset</t>
  </si>
  <si>
    <t>Using the following assumptions for a single policyholder:</t>
  </si>
  <si>
    <t>b = -0.75</t>
  </si>
  <si>
    <t>a + 7000b = 3000</t>
  </si>
  <si>
    <t xml:space="preserve">You hedge the guarantee by purchasing 1-year put options at the beginning of each year. </t>
  </si>
  <si>
    <t>solve for a and b</t>
  </si>
  <si>
    <t xml:space="preserve">Your company begins selling this product and charges a Management Fee of 3%, collected at the beginning of each year.  </t>
  </si>
  <si>
    <t>a = 8250</t>
  </si>
  <si>
    <t>a + 11000b = 0</t>
  </si>
  <si>
    <t xml:space="preserve">therefore  </t>
  </si>
  <si>
    <t>Option price =</t>
  </si>
  <si>
    <t>The portfolio and the option liability must be equivalent given no arbitrage</t>
  </si>
  <si>
    <t>S0=10000</t>
  </si>
  <si>
    <t>a + b*Sd = a + 7000b</t>
  </si>
  <si>
    <t>K - S(d) = 10000 - 7000 = 3000</t>
  </si>
  <si>
    <t>p*=</t>
  </si>
  <si>
    <t>Sd=7000</t>
  </si>
  <si>
    <t>OR FROM 1st Prinicples:</t>
  </si>
  <si>
    <t>Su = 11000</t>
  </si>
  <si>
    <t>a * e^-r + b * S(0)</t>
  </si>
  <si>
    <t>P(0)</t>
  </si>
  <si>
    <t>Portfolio</t>
  </si>
  <si>
    <t>Option Liability</t>
  </si>
  <si>
    <t>if AV goes down payoff = 3000</t>
  </si>
  <si>
    <t xml:space="preserve">Cd is payoff in the down state </t>
  </si>
  <si>
    <t>a + b*Su = a + 11000b</t>
  </si>
  <si>
    <t>if AV goes up payoff =  0</t>
  </si>
  <si>
    <t xml:space="preserve">Cu is payoff in the Up state </t>
  </si>
  <si>
    <t>Calculate the cost of a replicating portfolio that immunizes market risk over a 1-year period.  Assume a no arbitrage market.</t>
  </si>
  <si>
    <t>Sd = 7000</t>
  </si>
  <si>
    <t>7,000 or 11,000</t>
  </si>
  <si>
    <t>Account Value at time 1</t>
  </si>
  <si>
    <t>a * e^-r</t>
  </si>
  <si>
    <t>S(0)=10000</t>
  </si>
  <si>
    <t>Risk Free Asset</t>
  </si>
  <si>
    <t>Risky Asset</t>
  </si>
  <si>
    <r>
      <t>(a)</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Using the following assumptions:</t>
    </r>
  </si>
  <si>
    <t>The guarantee allows the policyholder to surrender their contract at the end of each year and receive their time zero account value or the current account value, whichever is greater.</t>
  </si>
  <si>
    <r>
      <t>(</t>
    </r>
    <r>
      <rPr>
        <i/>
        <sz val="12"/>
        <color theme="1"/>
        <rFont val="Times New Roman"/>
        <family val="1"/>
      </rPr>
      <t>10 points</t>
    </r>
    <r>
      <rPr>
        <sz val="12"/>
        <color theme="1"/>
        <rFont val="Times New Roman"/>
        <family val="1"/>
      </rPr>
      <t>)</t>
    </r>
    <r>
      <rPr>
        <b/>
        <sz val="12"/>
        <color theme="1"/>
        <rFont val="Times New Roman"/>
        <family val="1"/>
      </rPr>
      <t xml:space="preserve">  </t>
    </r>
    <r>
      <rPr>
        <sz val="12"/>
        <color theme="1"/>
        <rFont val="Times New Roman"/>
        <family val="1"/>
      </rPr>
      <t xml:space="preserve">The pricing team at your company has designed a Segregated Fund product offering a Guaranteed Minimum Surrender Benefit.  </t>
    </r>
  </si>
  <si>
    <t>Question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</si>
</sst>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
    <numFmt numFmtId="167" formatCode="_(* #,##0_);_(* \(#,##0\);_(* &quot;-&quot;??_);_(@_)"/>
    <numFmt numFmtId="168" formatCode="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Times New Roman"/>
      <family val="1"/>
    </font>
    <font>
      <sz val="10"/>
      <name val="Times New Roman"/>
      <family val="1"/>
    </font>
    <font>
      <sz val="10"/>
      <name val="Arial"/>
      <family val="2"/>
    </font>
    <font>
      <sz val="10"/>
      <name val="Arial"/>
      <family val="2"/>
    </font>
    <font>
      <sz val="10"/>
      <name val="Arial"/>
      <family val="2"/>
    </font>
    <font>
      <b/>
      <sz val="16"/>
      <name val="Arial"/>
      <family val="2"/>
    </font>
    <font>
      <b/>
      <sz val="14"/>
      <name val="Arial"/>
      <family val="2"/>
    </font>
    <font>
      <sz val="11"/>
      <color rgb="FF006100"/>
      <name val="Calibri"/>
      <family val="2"/>
      <scheme val="minor"/>
    </font>
    <font>
      <sz val="11"/>
      <color rgb="FF9C6500"/>
      <name val="Calibri"/>
      <family val="2"/>
      <scheme val="minor"/>
    </font>
    <font>
      <b/>
      <sz val="12"/>
      <color theme="1"/>
      <name val="Calibri"/>
      <family val="2"/>
      <scheme val="minor"/>
    </font>
    <font>
      <b/>
      <u/>
      <sz val="10"/>
      <name val="Arial"/>
      <family val="2"/>
    </font>
    <font>
      <i/>
      <sz val="10"/>
      <name val="Arial"/>
      <family val="2"/>
    </font>
    <font>
      <b/>
      <sz val="14"/>
      <color theme="1"/>
      <name val="Calibri"/>
      <family val="2"/>
      <scheme val="minor"/>
    </font>
    <font>
      <sz val="10"/>
      <color theme="1"/>
      <name val="Calibri"/>
      <family val="2"/>
      <scheme val="minor"/>
    </font>
    <font>
      <sz val="10"/>
      <name val="Calibri"/>
      <family val="2"/>
    </font>
    <font>
      <b/>
      <sz val="12"/>
      <color rgb="FF000000"/>
      <name val="Calibri"/>
      <family val="2"/>
    </font>
    <font>
      <u/>
      <sz val="11"/>
      <color theme="1"/>
      <name val="Calibri"/>
      <family val="2"/>
      <scheme val="minor"/>
    </font>
    <font>
      <sz val="7"/>
      <name val="Times New Roman"/>
      <family val="1"/>
    </font>
    <font>
      <b/>
      <u/>
      <sz val="10"/>
      <color theme="7"/>
      <name val="Arial"/>
      <family val="2"/>
    </font>
    <font>
      <b/>
      <sz val="10"/>
      <color theme="7"/>
      <name val="Arial"/>
      <family val="2"/>
    </font>
    <font>
      <sz val="11"/>
      <color rgb="FFFF0000"/>
      <name val="Calibri"/>
      <family val="2"/>
      <scheme val="minor"/>
    </font>
    <font>
      <i/>
      <sz val="11"/>
      <color theme="1"/>
      <name val="Calibri"/>
      <family val="2"/>
      <scheme val="minor"/>
    </font>
    <font>
      <b/>
      <sz val="11"/>
      <color rgb="FFFF0000"/>
      <name val="Calibri"/>
      <family val="2"/>
      <scheme val="minor"/>
    </font>
    <font>
      <sz val="12"/>
      <color theme="1"/>
      <name val="Times New Roman"/>
      <family val="1"/>
    </font>
    <font>
      <i/>
      <sz val="12"/>
      <color theme="1"/>
      <name val="Times New Roman"/>
      <family val="1"/>
    </font>
    <font>
      <i/>
      <sz val="12"/>
      <color rgb="FFFF0000"/>
      <name val="Times New Roman"/>
      <family val="1"/>
    </font>
    <font>
      <b/>
      <sz val="12"/>
      <color theme="1"/>
      <name val="Times New Roman"/>
      <family val="1"/>
    </font>
    <font>
      <sz val="12"/>
      <color rgb="FFFF0000"/>
      <name val="Times New Roman"/>
      <family val="1"/>
    </font>
    <font>
      <b/>
      <sz val="10"/>
      <color rgb="FFFF0000"/>
      <name val="Arial"/>
      <family val="2"/>
    </font>
    <font>
      <sz val="10"/>
      <color rgb="FFFF0000"/>
      <name val="Arial"/>
      <family val="2"/>
    </font>
    <font>
      <b/>
      <sz val="14"/>
      <color rgb="FFFF0000"/>
      <name val="Calibri"/>
      <family val="2"/>
      <scheme val="minor"/>
    </font>
    <font>
      <sz val="7"/>
      <color theme="1"/>
      <name val="Times New Roman"/>
      <family val="1"/>
    </font>
    <font>
      <b/>
      <sz val="14"/>
      <color theme="1"/>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66"/>
        <bgColor indexed="64"/>
      </patternFill>
    </fill>
    <fill>
      <patternFill patternType="solid">
        <fgColor theme="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right/>
      <top style="thin">
        <color indexed="64"/>
      </top>
      <bottom style="double">
        <color indexed="64"/>
      </bottom>
      <diagonal/>
    </border>
    <border>
      <left/>
      <right style="medium">
        <color indexed="64"/>
      </right>
      <top/>
      <bottom style="medium">
        <color indexed="64"/>
      </bottom>
      <diagonal/>
    </border>
  </borders>
  <cellStyleXfs count="155">
    <xf numFmtId="0" fontId="0" fillId="0" borderId="0"/>
    <xf numFmtId="0" fontId="27"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165" fontId="7"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7" fillId="0" borderId="0"/>
    <xf numFmtId="0" fontId="6" fillId="0" borderId="0"/>
    <xf numFmtId="0" fontId="20" fillId="0" borderId="0"/>
    <xf numFmtId="0" fontId="6" fillId="0" borderId="0"/>
    <xf numFmtId="0" fontId="6" fillId="0" borderId="0"/>
    <xf numFmtId="0" fontId="20" fillId="23" borderId="7" applyNumberFormat="0" applyFont="0" applyAlignment="0" applyProtection="0"/>
    <xf numFmtId="0" fontId="6"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9" fontId="7" fillId="0" borderId="0" applyFont="0" applyFill="0" applyBorder="0" applyAlignment="0" applyProtection="0"/>
    <xf numFmtId="9" fontId="20"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30"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33" fillId="26" borderId="0" applyNumberFormat="0" applyBorder="0" applyAlignment="0" applyProtection="0"/>
    <xf numFmtId="0" fontId="34" fillId="27" borderId="0" applyNumberFormat="0" applyBorder="0" applyAlignment="0" applyProtection="0"/>
    <xf numFmtId="43" fontId="5" fillId="0" borderId="0" applyFont="0" applyFill="0" applyBorder="0" applyAlignment="0" applyProtection="0"/>
    <xf numFmtId="0" fontId="5" fillId="0" borderId="0"/>
    <xf numFmtId="0" fontId="2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5" fontId="6" fillId="0" borderId="0" applyFont="0" applyFill="0" applyBorder="0" applyAlignment="0" applyProtection="0"/>
    <xf numFmtId="0" fontId="1" fillId="0" borderId="0"/>
    <xf numFmtId="43" fontId="1" fillId="0" borderId="0" applyFont="0" applyFill="0" applyBorder="0" applyAlignment="0" applyProtection="0"/>
  </cellStyleXfs>
  <cellXfs count="184">
    <xf numFmtId="0" fontId="0" fillId="0" borderId="0" xfId="0"/>
    <xf numFmtId="0" fontId="25" fillId="0" borderId="0" xfId="0" applyFont="1"/>
    <xf numFmtId="0" fontId="0" fillId="0" borderId="0" xfId="0" applyAlignment="1">
      <alignment wrapText="1"/>
    </xf>
    <xf numFmtId="0" fontId="0" fillId="0" borderId="0" xfId="0" applyAlignment="1">
      <alignment horizontal="center" vertical="top"/>
    </xf>
    <xf numFmtId="0" fontId="26" fillId="0" borderId="12" xfId="0" applyFont="1" applyBorder="1" applyAlignment="1">
      <alignment horizontal="center" vertical="top" wrapText="1"/>
    </xf>
    <xf numFmtId="0" fontId="26" fillId="0" borderId="13" xfId="0" applyFont="1" applyBorder="1" applyAlignment="1">
      <alignment horizontal="center" vertical="top" wrapText="1"/>
    </xf>
    <xf numFmtId="0" fontId="26" fillId="0" borderId="14" xfId="0" applyFont="1" applyBorder="1" applyAlignment="1">
      <alignment horizontal="center" vertical="top" wrapText="1"/>
    </xf>
    <xf numFmtId="0" fontId="0" fillId="0" borderId="0" xfId="0" applyAlignment="1">
      <alignment horizontal="center"/>
    </xf>
    <xf numFmtId="0" fontId="26" fillId="0" borderId="12" xfId="0" applyFont="1" applyBorder="1" applyAlignment="1">
      <alignment horizontal="center" vertical="top"/>
    </xf>
    <xf numFmtId="0" fontId="26" fillId="0" borderId="13" xfId="0" applyFont="1" applyBorder="1" applyAlignment="1">
      <alignment horizontal="center" vertical="top"/>
    </xf>
    <xf numFmtId="0" fontId="26" fillId="0" borderId="14" xfId="0" applyFont="1" applyBorder="1" applyAlignment="1">
      <alignment horizontal="center" vertical="top"/>
    </xf>
    <xf numFmtId="0" fontId="25" fillId="0" borderId="0" xfId="0" applyFont="1" applyAlignment="1"/>
    <xf numFmtId="0" fontId="6" fillId="0" borderId="0" xfId="0" applyFont="1"/>
    <xf numFmtId="0" fontId="26" fillId="0" borderId="13" xfId="0" applyFont="1" applyBorder="1" applyAlignment="1">
      <alignment horizontal="center"/>
    </xf>
    <xf numFmtId="0" fontId="25" fillId="0" borderId="15" xfId="0" applyFont="1" applyBorder="1" applyAlignment="1">
      <alignment horizontal="center" wrapText="1"/>
    </xf>
    <xf numFmtId="0" fontId="25" fillId="0" borderId="11" xfId="0" applyFont="1" applyBorder="1" applyAlignment="1">
      <alignment horizontal="center" wrapText="1"/>
    </xf>
    <xf numFmtId="0" fontId="26" fillId="0" borderId="13" xfId="0" applyFont="1" applyFill="1" applyBorder="1"/>
    <xf numFmtId="0" fontId="26" fillId="0" borderId="13" xfId="0" applyFont="1" applyFill="1" applyBorder="1" applyAlignment="1"/>
    <xf numFmtId="0" fontId="26" fillId="0" borderId="0" xfId="0" applyFont="1" applyFill="1" applyBorder="1" applyAlignment="1"/>
    <xf numFmtId="0" fontId="6" fillId="24" borderId="13" xfId="84" applyFill="1" applyBorder="1" applyAlignment="1" applyProtection="1">
      <alignment horizontal="left"/>
      <protection locked="0"/>
    </xf>
    <xf numFmtId="0" fontId="26" fillId="0" borderId="10" xfId="0" applyFont="1" applyFill="1" applyBorder="1" applyAlignment="1"/>
    <xf numFmtId="0" fontId="0" fillId="0" borderId="26" xfId="0" applyBorder="1" applyAlignment="1">
      <alignment wrapText="1"/>
    </xf>
    <xf numFmtId="0" fontId="6" fillId="0" borderId="27" xfId="0" applyFont="1" applyBorder="1" applyAlignment="1">
      <alignment vertical="top" wrapText="1"/>
    </xf>
    <xf numFmtId="0" fontId="0" fillId="0" borderId="27" xfId="0" applyBorder="1" applyAlignment="1">
      <alignment vertical="top" wrapText="1"/>
    </xf>
    <xf numFmtId="0" fontId="6" fillId="0" borderId="28" xfId="0" applyFont="1" applyBorder="1" applyAlignment="1">
      <alignment vertical="top" wrapText="1"/>
    </xf>
    <xf numFmtId="0" fontId="0" fillId="0" borderId="26" xfId="0" applyBorder="1" applyAlignment="1">
      <alignment vertical="top" wrapText="1"/>
    </xf>
    <xf numFmtId="0" fontId="6" fillId="0" borderId="26" xfId="0" applyFont="1" applyBorder="1" applyAlignment="1">
      <alignment vertical="top" wrapText="1"/>
    </xf>
    <xf numFmtId="0" fontId="0" fillId="0" borderId="17" xfId="0" applyBorder="1" applyAlignment="1">
      <alignment vertical="top" wrapText="1"/>
    </xf>
    <xf numFmtId="0" fontId="36" fillId="0" borderId="25" xfId="0" applyFont="1" applyBorder="1" applyAlignment="1"/>
    <xf numFmtId="0" fontId="0" fillId="0" borderId="30" xfId="0" applyBorder="1" applyAlignment="1">
      <alignment vertical="top" wrapText="1"/>
    </xf>
    <xf numFmtId="0" fontId="6" fillId="0" borderId="30" xfId="0" applyFont="1" applyBorder="1" applyAlignment="1">
      <alignment vertical="top" wrapText="1"/>
    </xf>
    <xf numFmtId="0" fontId="6" fillId="0" borderId="31" xfId="0" applyFont="1" applyBorder="1" applyAlignment="1">
      <alignment vertical="top" wrapText="1"/>
    </xf>
    <xf numFmtId="0" fontId="0" fillId="0" borderId="29" xfId="0" applyBorder="1" applyAlignment="1">
      <alignment vertical="top" wrapText="1"/>
    </xf>
    <xf numFmtId="0" fontId="6" fillId="0" borderId="19" xfId="0" applyFont="1" applyBorder="1" applyAlignment="1">
      <alignment vertical="top" wrapText="1"/>
    </xf>
    <xf numFmtId="0" fontId="6" fillId="0" borderId="17" xfId="0" applyFont="1" applyBorder="1" applyAlignment="1">
      <alignment vertical="top" wrapText="1"/>
    </xf>
    <xf numFmtId="0" fontId="0" fillId="0" borderId="19" xfId="0" applyBorder="1" applyAlignment="1">
      <alignment vertical="top" wrapText="1"/>
    </xf>
    <xf numFmtId="0" fontId="6" fillId="0" borderId="29" xfId="0" applyFont="1" applyBorder="1" applyAlignment="1">
      <alignment vertical="top" wrapText="1"/>
    </xf>
    <xf numFmtId="0" fontId="0" fillId="0" borderId="31" xfId="0" applyBorder="1" applyAlignment="1">
      <alignment vertical="top" wrapText="1"/>
    </xf>
    <xf numFmtId="0" fontId="0" fillId="0" borderId="17" xfId="0" applyBorder="1" applyAlignment="1">
      <alignment wrapText="1"/>
    </xf>
    <xf numFmtId="0" fontId="0" fillId="0" borderId="33" xfId="0" applyBorder="1" applyAlignment="1"/>
    <xf numFmtId="0" fontId="0" fillId="0" borderId="28" xfId="0" applyBorder="1" applyAlignment="1">
      <alignment wrapText="1"/>
    </xf>
    <xf numFmtId="0" fontId="6" fillId="0" borderId="32" xfId="0" applyFont="1" applyBorder="1" applyAlignment="1"/>
    <xf numFmtId="0" fontId="6" fillId="0" borderId="31" xfId="0" applyFont="1" applyFill="1" applyBorder="1" applyAlignment="1">
      <alignment vertical="top" wrapText="1"/>
    </xf>
    <xf numFmtId="0" fontId="25" fillId="0" borderId="15" xfId="0" applyFont="1" applyBorder="1" applyAlignment="1">
      <alignment wrapText="1"/>
    </xf>
    <xf numFmtId="0" fontId="5" fillId="0" borderId="0" xfId="107" applyFill="1" applyBorder="1"/>
    <xf numFmtId="0" fontId="38" fillId="0" borderId="0" xfId="107" applyFont="1" applyFill="1" applyBorder="1" applyAlignment="1"/>
    <xf numFmtId="0" fontId="5" fillId="0" borderId="0" xfId="107" applyFill="1" applyBorder="1" applyAlignment="1">
      <alignment vertical="top"/>
    </xf>
    <xf numFmtId="0" fontId="5" fillId="0" borderId="0" xfId="107" applyFill="1" applyBorder="1" applyAlignment="1"/>
    <xf numFmtId="0" fontId="5" fillId="0" borderId="0" xfId="107" applyFill="1" applyAlignment="1">
      <alignment wrapText="1"/>
    </xf>
    <xf numFmtId="0" fontId="40" fillId="0" borderId="0" xfId="0" applyFont="1"/>
    <xf numFmtId="0" fontId="5" fillId="0" borderId="0" xfId="107" applyAlignment="1">
      <alignment wrapText="1"/>
    </xf>
    <xf numFmtId="0" fontId="35" fillId="0" borderId="0" xfId="107" applyFont="1" applyFill="1" applyAlignment="1"/>
    <xf numFmtId="0" fontId="41" fillId="0" borderId="32" xfId="0" applyFont="1" applyBorder="1"/>
    <xf numFmtId="0" fontId="39" fillId="0" borderId="26" xfId="107" applyFont="1" applyFill="1" applyBorder="1"/>
    <xf numFmtId="0" fontId="5" fillId="0" borderId="34" xfId="107" applyBorder="1" applyAlignment="1">
      <alignment wrapText="1"/>
    </xf>
    <xf numFmtId="0" fontId="5" fillId="0" borderId="27" xfId="107" applyFill="1" applyBorder="1" applyAlignment="1">
      <alignment wrapText="1"/>
    </xf>
    <xf numFmtId="0" fontId="42" fillId="0" borderId="27" xfId="107" applyFont="1" applyFill="1" applyBorder="1" applyAlignment="1">
      <alignment wrapText="1"/>
    </xf>
    <xf numFmtId="0" fontId="40" fillId="0" borderId="27" xfId="0" quotePrefix="1" applyFont="1" applyBorder="1" applyAlignment="1">
      <alignment vertical="center" wrapText="1"/>
    </xf>
    <xf numFmtId="0" fontId="40" fillId="0" borderId="27" xfId="0" applyFont="1" applyBorder="1" applyAlignment="1">
      <alignment horizontal="left" vertical="center" wrapText="1"/>
    </xf>
    <xf numFmtId="0" fontId="40" fillId="0" borderId="27" xfId="0" applyFont="1" applyBorder="1" applyAlignment="1">
      <alignment vertical="center" wrapText="1"/>
    </xf>
    <xf numFmtId="0" fontId="5" fillId="0" borderId="33" xfId="107" applyBorder="1" applyAlignment="1">
      <alignment wrapText="1"/>
    </xf>
    <xf numFmtId="0" fontId="40" fillId="0" borderId="28" xfId="0" applyFont="1" applyBorder="1" applyAlignment="1">
      <alignment wrapText="1"/>
    </xf>
    <xf numFmtId="0" fontId="39" fillId="0" borderId="26" xfId="107" applyFont="1" applyFill="1" applyBorder="1" applyAlignment="1">
      <alignment wrapText="1"/>
    </xf>
    <xf numFmtId="0" fontId="40" fillId="0" borderId="27" xfId="0" applyFont="1" applyBorder="1" applyAlignment="1">
      <alignment horizontal="left" vertical="center" wrapText="1" indent="2"/>
    </xf>
    <xf numFmtId="0" fontId="43" fillId="0" borderId="27" xfId="0" applyFont="1" applyBorder="1" applyAlignment="1">
      <alignment horizontal="left" vertical="center" wrapText="1" indent="4"/>
    </xf>
    <xf numFmtId="0" fontId="40" fillId="0" borderId="28" xfId="0" applyFont="1" applyBorder="1" applyAlignment="1">
      <alignment horizontal="left" indent="2"/>
    </xf>
    <xf numFmtId="0" fontId="6" fillId="24" borderId="20" xfId="84" applyFill="1" applyBorder="1" applyAlignment="1" applyProtection="1">
      <alignment horizontal="center"/>
      <protection locked="0"/>
    </xf>
    <xf numFmtId="0" fontId="6" fillId="24" borderId="0" xfId="84" applyFill="1" applyBorder="1" applyAlignment="1" applyProtection="1">
      <alignment horizontal="center"/>
      <protection locked="0"/>
    </xf>
    <xf numFmtId="0" fontId="26" fillId="0" borderId="14" xfId="0" applyFont="1" applyBorder="1" applyAlignment="1">
      <alignment horizontal="center"/>
    </xf>
    <xf numFmtId="0" fontId="26" fillId="0" borderId="21" xfId="0" applyFont="1" applyFill="1" applyBorder="1" applyAlignment="1"/>
    <xf numFmtId="0" fontId="26" fillId="0" borderId="12" xfId="0" applyFont="1" applyBorder="1" applyAlignment="1">
      <alignment horizontal="center"/>
    </xf>
    <xf numFmtId="0" fontId="39" fillId="0" borderId="27" xfId="107" applyFont="1" applyBorder="1" applyAlignment="1">
      <alignment wrapText="1"/>
    </xf>
    <xf numFmtId="0" fontId="40" fillId="0" borderId="28" xfId="0" applyFont="1" applyBorder="1" applyAlignment="1">
      <alignment horizontal="left" vertical="center" wrapText="1"/>
    </xf>
    <xf numFmtId="0" fontId="26" fillId="0" borderId="0" xfId="0" applyFont="1" applyFill="1" applyBorder="1" applyAlignment="1">
      <alignment wrapText="1"/>
    </xf>
    <xf numFmtId="0" fontId="0" fillId="28" borderId="0" xfId="0" applyFill="1"/>
    <xf numFmtId="0" fontId="26" fillId="28" borderId="21" xfId="0" applyFont="1" applyFill="1" applyBorder="1" applyAlignment="1"/>
    <xf numFmtId="0" fontId="26" fillId="28" borderId="13" xfId="0" applyFont="1" applyFill="1" applyBorder="1" applyAlignment="1"/>
    <xf numFmtId="0" fontId="26" fillId="28" borderId="13" xfId="0" applyFont="1" applyFill="1" applyBorder="1" applyAlignment="1">
      <alignment wrapText="1"/>
    </xf>
    <xf numFmtId="0" fontId="26" fillId="29" borderId="13" xfId="0" applyFont="1" applyFill="1" applyBorder="1" applyAlignment="1"/>
    <xf numFmtId="0" fontId="26" fillId="29" borderId="13" xfId="0" applyFont="1" applyFill="1" applyBorder="1"/>
    <xf numFmtId="0" fontId="26" fillId="29" borderId="14" xfId="0" applyFont="1" applyFill="1" applyBorder="1"/>
    <xf numFmtId="0" fontId="26" fillId="29" borderId="0" xfId="0" applyFont="1" applyFill="1" applyBorder="1" applyAlignment="1"/>
    <xf numFmtId="0" fontId="26" fillId="29" borderId="21" xfId="0" applyFont="1" applyFill="1" applyBorder="1" applyAlignment="1"/>
    <xf numFmtId="0" fontId="26" fillId="29" borderId="10" xfId="0" applyFont="1" applyFill="1" applyBorder="1" applyAlignment="1"/>
    <xf numFmtId="0" fontId="25" fillId="0" borderId="35" xfId="0" applyFont="1" applyBorder="1"/>
    <xf numFmtId="0" fontId="0" fillId="30" borderId="18" xfId="0" applyFill="1" applyBorder="1"/>
    <xf numFmtId="0" fontId="6" fillId="30" borderId="16" xfId="0" applyFont="1" applyFill="1" applyBorder="1" applyAlignment="1">
      <alignment horizontal="center"/>
    </xf>
    <xf numFmtId="0" fontId="6" fillId="30" borderId="17" xfId="0" applyFont="1" applyFill="1" applyBorder="1" applyAlignment="1">
      <alignment horizontal="center"/>
    </xf>
    <xf numFmtId="0" fontId="45" fillId="0" borderId="0" xfId="0" quotePrefix="1" applyFont="1"/>
    <xf numFmtId="0" fontId="45" fillId="0" borderId="0" xfId="0" applyFont="1"/>
    <xf numFmtId="0" fontId="0" fillId="0" borderId="34" xfId="0" applyBorder="1"/>
    <xf numFmtId="3" fontId="0" fillId="0" borderId="0" xfId="0" applyNumberFormat="1" applyAlignment="1">
      <alignment horizontal="center"/>
    </xf>
    <xf numFmtId="0" fontId="0" fillId="0" borderId="27" xfId="0" applyBorder="1" applyAlignment="1">
      <alignment horizontal="center"/>
    </xf>
    <xf numFmtId="10" fontId="45" fillId="0" borderId="0" xfId="0" applyNumberFormat="1" applyFont="1"/>
    <xf numFmtId="0" fontId="45" fillId="28" borderId="19" xfId="0" applyFont="1" applyFill="1" applyBorder="1"/>
    <xf numFmtId="0" fontId="0" fillId="0" borderId="33" xfId="0" applyBorder="1"/>
    <xf numFmtId="0" fontId="0" fillId="0" borderId="24" xfId="0" applyBorder="1" applyAlignment="1">
      <alignment horizontal="center"/>
    </xf>
    <xf numFmtId="0" fontId="0" fillId="0" borderId="28" xfId="0" applyBorder="1" applyAlignment="1">
      <alignment horizontal="center"/>
    </xf>
    <xf numFmtId="0" fontId="45" fillId="0" borderId="0" xfId="0" applyFont="1" applyAlignment="1">
      <alignment horizontal="center"/>
    </xf>
    <xf numFmtId="0" fontId="0" fillId="30" borderId="16" xfId="0" applyFill="1" applyBorder="1" applyAlignment="1">
      <alignment horizontal="center"/>
    </xf>
    <xf numFmtId="0" fontId="6" fillId="0" borderId="34" xfId="0" applyFont="1" applyBorder="1"/>
    <xf numFmtId="0" fontId="6" fillId="0" borderId="33" xfId="0" applyFont="1" applyBorder="1"/>
    <xf numFmtId="0" fontId="45" fillId="28" borderId="31" xfId="0" applyFont="1" applyFill="1" applyBorder="1"/>
    <xf numFmtId="0" fontId="45" fillId="0" borderId="0" xfId="0" applyFont="1" applyAlignment="1">
      <alignment horizontal="right"/>
    </xf>
    <xf numFmtId="0" fontId="44" fillId="0" borderId="0" xfId="0" applyFont="1"/>
    <xf numFmtId="0" fontId="0" fillId="30" borderId="19" xfId="0" applyFill="1" applyBorder="1"/>
    <xf numFmtId="0" fontId="0" fillId="0" borderId="32" xfId="0" applyBorder="1"/>
    <xf numFmtId="0" fontId="6" fillId="0" borderId="25" xfId="0" applyFont="1" applyBorder="1"/>
    <xf numFmtId="0" fontId="6" fillId="0" borderId="26" xfId="0" applyFont="1" applyBorder="1"/>
    <xf numFmtId="0" fontId="0" fillId="0" borderId="26" xfId="0" applyBorder="1"/>
    <xf numFmtId="0" fontId="6" fillId="0" borderId="0" xfId="0" applyFont="1" applyAlignment="1">
      <alignment horizontal="center"/>
    </xf>
    <xf numFmtId="0" fontId="6" fillId="0" borderId="24" xfId="0" applyFont="1" applyBorder="1" applyAlignment="1">
      <alignment horizontal="center"/>
    </xf>
    <xf numFmtId="0" fontId="6" fillId="0" borderId="0" xfId="0" applyFont="1" applyAlignment="1">
      <alignment wrapText="1"/>
    </xf>
    <xf numFmtId="0" fontId="0" fillId="30" borderId="18" xfId="0" applyFill="1" applyBorder="1" applyAlignment="1">
      <alignment horizontal="center"/>
    </xf>
    <xf numFmtId="0" fontId="0" fillId="30" borderId="19" xfId="0" applyFill="1" applyBorder="1" applyAlignment="1">
      <alignment horizontal="center"/>
    </xf>
    <xf numFmtId="10" fontId="6" fillId="0" borderId="27" xfId="0" quotePrefix="1" applyNumberFormat="1" applyFont="1" applyBorder="1" applyAlignment="1">
      <alignment horizontal="center"/>
    </xf>
    <xf numFmtId="0" fontId="6" fillId="0" borderId="27" xfId="0" quotePrefix="1" applyFont="1" applyBorder="1" applyAlignment="1">
      <alignment horizontal="center"/>
    </xf>
    <xf numFmtId="0" fontId="6" fillId="0" borderId="28" xfId="0" quotePrefix="1" applyFont="1" applyBorder="1" applyAlignment="1">
      <alignment horizontal="center"/>
    </xf>
    <xf numFmtId="166" fontId="0" fillId="0" borderId="0" xfId="0" applyNumberFormat="1"/>
    <xf numFmtId="0" fontId="6" fillId="31" borderId="0" xfId="0" applyFont="1" applyFill="1"/>
    <xf numFmtId="166" fontId="0" fillId="31" borderId="0" xfId="0" applyNumberFormat="1" applyFill="1"/>
    <xf numFmtId="0" fontId="0" fillId="31" borderId="0" xfId="0" applyFill="1"/>
    <xf numFmtId="167" fontId="0" fillId="0" borderId="0" xfId="0" applyNumberFormat="1"/>
    <xf numFmtId="1" fontId="0" fillId="31" borderId="0" xfId="0" applyNumberFormat="1" applyFill="1"/>
    <xf numFmtId="0" fontId="1" fillId="0" borderId="0" xfId="153"/>
    <xf numFmtId="43" fontId="46" fillId="0" borderId="0" xfId="153" applyNumberFormat="1" applyFont="1"/>
    <xf numFmtId="0" fontId="46" fillId="0" borderId="0" xfId="153" applyFont="1"/>
    <xf numFmtId="43" fontId="46" fillId="0" borderId="36" xfId="153" applyNumberFormat="1" applyFont="1" applyBorder="1"/>
    <xf numFmtId="43" fontId="46" fillId="0" borderId="25" xfId="153" applyNumberFormat="1" applyFont="1" applyBorder="1"/>
    <xf numFmtId="0" fontId="46" fillId="0" borderId="25" xfId="153" applyFont="1" applyBorder="1"/>
    <xf numFmtId="167" fontId="46" fillId="0" borderId="0" xfId="153" applyNumberFormat="1" applyFont="1"/>
    <xf numFmtId="0" fontId="46" fillId="0" borderId="0" xfId="153" applyFont="1" applyAlignment="1">
      <alignment wrapText="1"/>
    </xf>
    <xf numFmtId="9" fontId="1" fillId="0" borderId="0" xfId="153" applyNumberFormat="1" applyAlignment="1">
      <alignment horizontal="right"/>
    </xf>
    <xf numFmtId="0" fontId="1" fillId="0" borderId="0" xfId="153" applyAlignment="1">
      <alignment horizontal="left"/>
    </xf>
    <xf numFmtId="9" fontId="0" fillId="0" borderId="0" xfId="154" applyNumberFormat="1" applyFont="1"/>
    <xf numFmtId="167" fontId="0" fillId="0" borderId="0" xfId="154" applyNumberFormat="1" applyFont="1"/>
    <xf numFmtId="0" fontId="47" fillId="0" borderId="0" xfId="153" applyFont="1"/>
    <xf numFmtId="43" fontId="48" fillId="32" borderId="0" xfId="153" applyNumberFormat="1" applyFont="1" applyFill="1"/>
    <xf numFmtId="0" fontId="49" fillId="0" borderId="0" xfId="153" applyFont="1" applyAlignment="1">
      <alignment vertical="center"/>
    </xf>
    <xf numFmtId="0" fontId="49" fillId="0" borderId="0" xfId="153" applyFont="1"/>
    <xf numFmtId="0" fontId="1" fillId="32" borderId="0" xfId="153" applyFill="1"/>
    <xf numFmtId="0" fontId="49" fillId="32" borderId="0" xfId="153" applyFont="1" applyFill="1" applyAlignment="1">
      <alignment vertical="center"/>
    </xf>
    <xf numFmtId="0" fontId="51" fillId="32" borderId="0" xfId="153" applyFont="1" applyFill="1" applyAlignment="1">
      <alignment vertical="center"/>
    </xf>
    <xf numFmtId="0" fontId="49" fillId="32" borderId="37" xfId="153" applyFont="1" applyFill="1" applyBorder="1" applyAlignment="1">
      <alignment horizontal="center" vertical="center"/>
    </xf>
    <xf numFmtId="0" fontId="52" fillId="32" borderId="14" xfId="153" applyFont="1" applyFill="1" applyBorder="1" applyAlignment="1">
      <alignment horizontal="center" vertical="center"/>
    </xf>
    <xf numFmtId="0" fontId="52" fillId="32" borderId="11" xfId="153" applyFont="1" applyFill="1" applyBorder="1" applyAlignment="1">
      <alignment horizontal="center" vertical="center"/>
    </xf>
    <xf numFmtId="0" fontId="52" fillId="32" borderId="15" xfId="153" applyFont="1" applyFill="1" applyBorder="1" applyAlignment="1">
      <alignment horizontal="center" vertical="center"/>
    </xf>
    <xf numFmtId="0" fontId="53" fillId="32" borderId="0" xfId="153" applyFont="1" applyFill="1" applyAlignment="1">
      <alignment vertical="center"/>
    </xf>
    <xf numFmtId="0" fontId="49" fillId="32" borderId="37" xfId="153" applyFont="1" applyFill="1" applyBorder="1" applyAlignment="1">
      <alignment horizontal="center" vertical="center" wrapText="1"/>
    </xf>
    <xf numFmtId="0" fontId="52" fillId="32" borderId="14" xfId="153" applyFont="1" applyFill="1" applyBorder="1" applyAlignment="1">
      <alignment vertical="center" wrapText="1"/>
    </xf>
    <xf numFmtId="9" fontId="49" fillId="32" borderId="37" xfId="153" applyNumberFormat="1" applyFont="1" applyFill="1" applyBorder="1" applyAlignment="1">
      <alignment horizontal="center" vertical="center" wrapText="1"/>
    </xf>
    <xf numFmtId="0" fontId="1" fillId="28" borderId="0" xfId="153" applyFill="1"/>
    <xf numFmtId="0" fontId="54" fillId="28" borderId="0" xfId="153" applyFont="1" applyFill="1"/>
    <xf numFmtId="3" fontId="49" fillId="32" borderId="37" xfId="153" applyNumberFormat="1" applyFont="1" applyFill="1" applyBorder="1" applyAlignment="1">
      <alignment horizontal="center" vertical="center" wrapText="1"/>
    </xf>
    <xf numFmtId="9" fontId="49" fillId="32" borderId="11" xfId="153" applyNumberFormat="1" applyFont="1" applyFill="1" applyBorder="1" applyAlignment="1">
      <alignment horizontal="center" vertical="center" wrapText="1"/>
    </xf>
    <xf numFmtId="0" fontId="52" fillId="32" borderId="15" xfId="153" applyFont="1" applyFill="1" applyBorder="1" applyAlignment="1">
      <alignment vertical="center" wrapText="1"/>
    </xf>
    <xf numFmtId="0" fontId="55" fillId="0" borderId="0" xfId="153" applyFont="1"/>
    <xf numFmtId="0" fontId="54" fillId="0" borderId="0" xfId="153" applyFont="1"/>
    <xf numFmtId="0" fontId="49" fillId="0" borderId="0" xfId="153" applyFont="1" applyAlignment="1">
      <alignment horizontal="left" vertical="center" indent="4"/>
    </xf>
    <xf numFmtId="2" fontId="48" fillId="28" borderId="0" xfId="153" applyNumberFormat="1" applyFont="1" applyFill="1"/>
    <xf numFmtId="168" fontId="1" fillId="0" borderId="0" xfId="153" applyNumberFormat="1"/>
    <xf numFmtId="0" fontId="56" fillId="0" borderId="0" xfId="153" applyFont="1"/>
    <xf numFmtId="0" fontId="46" fillId="0" borderId="0" xfId="153" applyFont="1" applyAlignment="1">
      <alignment horizontal="right"/>
    </xf>
    <xf numFmtId="0" fontId="49" fillId="32" borderId="0" xfId="153" applyFont="1" applyFill="1" applyAlignment="1">
      <alignment horizontal="left" vertical="center" indent="4"/>
    </xf>
    <xf numFmtId="0" fontId="1" fillId="32" borderId="0" xfId="153" applyFill="1" applyAlignment="1">
      <alignment horizontal="left"/>
    </xf>
    <xf numFmtId="0" fontId="49" fillId="32" borderId="0" xfId="153" applyFont="1" applyFill="1" applyAlignment="1">
      <alignment horizontal="left" vertical="center"/>
    </xf>
    <xf numFmtId="0" fontId="49" fillId="32" borderId="0" xfId="153" applyFont="1" applyFill="1"/>
    <xf numFmtId="0" fontId="52" fillId="32" borderId="0" xfId="153" applyFont="1" applyFill="1"/>
    <xf numFmtId="0" fontId="58" fillId="32" borderId="0" xfId="153" applyFont="1" applyFill="1" applyAlignment="1">
      <alignment vertical="center"/>
    </xf>
    <xf numFmtId="0" fontId="31" fillId="0" borderId="0" xfId="0" applyFont="1" applyAlignment="1">
      <alignment horizontal="center"/>
    </xf>
    <xf numFmtId="0" fontId="32" fillId="0" borderId="0" xfId="0" applyFont="1" applyAlignment="1">
      <alignment horizontal="center"/>
    </xf>
    <xf numFmtId="0" fontId="25" fillId="0" borderId="29" xfId="0" applyFont="1" applyBorder="1" applyAlignment="1">
      <alignment vertical="center"/>
    </xf>
    <xf numFmtId="0" fontId="25" fillId="0" borderId="30" xfId="0" applyFont="1" applyBorder="1" applyAlignment="1">
      <alignment vertical="center"/>
    </xf>
    <xf numFmtId="0" fontId="25" fillId="0" borderId="31" xfId="0" applyFont="1" applyBorder="1" applyAlignment="1">
      <alignment vertical="center"/>
    </xf>
    <xf numFmtId="0" fontId="25" fillId="0" borderId="29" xfId="0" applyFont="1" applyBorder="1" applyAlignment="1"/>
    <xf numFmtId="0" fontId="25" fillId="0" borderId="30" xfId="0" applyFont="1" applyBorder="1" applyAlignment="1"/>
    <xf numFmtId="0" fontId="25" fillId="0" borderId="31" xfId="0" applyFont="1" applyBorder="1" applyAlignment="1"/>
    <xf numFmtId="0" fontId="0" fillId="30" borderId="18" xfId="0" applyFill="1" applyBorder="1" applyAlignment="1">
      <alignment horizontal="center"/>
    </xf>
    <xf numFmtId="0" fontId="0" fillId="30" borderId="16" xfId="0" applyFill="1" applyBorder="1" applyAlignment="1">
      <alignment horizontal="center"/>
    </xf>
    <xf numFmtId="0" fontId="0" fillId="30" borderId="17" xfId="0" applyFill="1" applyBorder="1" applyAlignment="1">
      <alignment horizontal="center"/>
    </xf>
    <xf numFmtId="0" fontId="46" fillId="0" borderId="0" xfId="153" applyFont="1" applyAlignment="1">
      <alignment horizontal="center" wrapText="1"/>
    </xf>
    <xf numFmtId="0" fontId="25" fillId="25" borderId="22" xfId="0" applyFont="1" applyFill="1" applyBorder="1" applyAlignment="1">
      <alignment horizontal="center"/>
    </xf>
    <xf numFmtId="0" fontId="25" fillId="25" borderId="23" xfId="0" applyFont="1" applyFill="1" applyBorder="1" applyAlignment="1">
      <alignment horizontal="center"/>
    </xf>
    <xf numFmtId="0" fontId="25" fillId="25" borderId="11" xfId="0" applyFont="1" applyFill="1" applyBorder="1" applyAlignment="1">
      <alignment horizontal="center"/>
    </xf>
  </cellXfs>
  <cellStyles count="155">
    <cellStyle name="=C:\WINDOWS\SYSTEM32\COMMAND.COM" xfId="1" xr:uid="{00000000-0005-0000-0000-000000000000}"/>
    <cellStyle name="=C:\WINDOWS\SYSTEM32\COMMAND.COM 2" xfId="108" xr:uid="{00000000-0005-0000-0000-000001000000}"/>
    <cellStyle name="20% - Accent1" xfId="2" builtinId="30" customBuiltin="1"/>
    <cellStyle name="20% - Accent1 2" xfId="3" xr:uid="{00000000-0005-0000-0000-000003000000}"/>
    <cellStyle name="20% - Accent2" xfId="4" builtinId="34" customBuiltin="1"/>
    <cellStyle name="20% - Accent2 2" xfId="5" xr:uid="{00000000-0005-0000-0000-000005000000}"/>
    <cellStyle name="20% - Accent3" xfId="6" builtinId="38" customBuiltin="1"/>
    <cellStyle name="20% - Accent3 2" xfId="7" xr:uid="{00000000-0005-0000-0000-000007000000}"/>
    <cellStyle name="20% - Accent4" xfId="8" builtinId="42" customBuiltin="1"/>
    <cellStyle name="20% - Accent4 2" xfId="9" xr:uid="{00000000-0005-0000-0000-000009000000}"/>
    <cellStyle name="20% - Accent5" xfId="10" builtinId="46" customBuiltin="1"/>
    <cellStyle name="20% - Accent5 2" xfId="11" xr:uid="{00000000-0005-0000-0000-00000B000000}"/>
    <cellStyle name="20% - Accent6" xfId="12" builtinId="50" customBuiltin="1"/>
    <cellStyle name="20% - Accent6 2" xfId="13" xr:uid="{00000000-0005-0000-0000-00000D000000}"/>
    <cellStyle name="40% - Accent1" xfId="14" builtinId="31" customBuiltin="1"/>
    <cellStyle name="40% - Accent1 2" xfId="15" xr:uid="{00000000-0005-0000-0000-00000F000000}"/>
    <cellStyle name="40% - Accent2" xfId="16" builtinId="35" customBuiltin="1"/>
    <cellStyle name="40% - Accent2 2" xfId="17" xr:uid="{00000000-0005-0000-0000-000011000000}"/>
    <cellStyle name="40% - Accent3" xfId="18" builtinId="39" customBuiltin="1"/>
    <cellStyle name="40% - Accent3 2" xfId="19" xr:uid="{00000000-0005-0000-0000-000013000000}"/>
    <cellStyle name="40% - Accent4" xfId="20" builtinId="43" customBuiltin="1"/>
    <cellStyle name="40% - Accent4 2" xfId="21" xr:uid="{00000000-0005-0000-0000-000015000000}"/>
    <cellStyle name="40% - Accent5" xfId="22" builtinId="47" customBuiltin="1"/>
    <cellStyle name="40% - Accent5 2" xfId="23" xr:uid="{00000000-0005-0000-0000-000017000000}"/>
    <cellStyle name="40% - Accent6" xfId="24" builtinId="51" customBuiltin="1"/>
    <cellStyle name="40% - Accent6 2" xfId="25" xr:uid="{00000000-0005-0000-0000-000019000000}"/>
    <cellStyle name="60% - Accent1" xfId="26" builtinId="32" customBuiltin="1"/>
    <cellStyle name="60% - Accent1 2" xfId="27" xr:uid="{00000000-0005-0000-0000-00001B000000}"/>
    <cellStyle name="60% - Accent2" xfId="28" builtinId="36" customBuiltin="1"/>
    <cellStyle name="60% - Accent2 2" xfId="29" xr:uid="{00000000-0005-0000-0000-00001D000000}"/>
    <cellStyle name="60% - Accent3" xfId="30" builtinId="40" customBuiltin="1"/>
    <cellStyle name="60% - Accent3 2" xfId="31" xr:uid="{00000000-0005-0000-0000-00001F000000}"/>
    <cellStyle name="60% - Accent4" xfId="32" builtinId="44" customBuiltin="1"/>
    <cellStyle name="60% - Accent4 2" xfId="33" xr:uid="{00000000-0005-0000-0000-000021000000}"/>
    <cellStyle name="60% - Accent5" xfId="34" builtinId="48" customBuiltin="1"/>
    <cellStyle name="60% - Accent5 2" xfId="35" xr:uid="{00000000-0005-0000-0000-000023000000}"/>
    <cellStyle name="60% - Accent6" xfId="36" builtinId="52" customBuiltin="1"/>
    <cellStyle name="60% - Accent6 2" xfId="37" xr:uid="{00000000-0005-0000-0000-000025000000}"/>
    <cellStyle name="Accent1" xfId="38" builtinId="29" customBuiltin="1"/>
    <cellStyle name="Accent1 2" xfId="39" xr:uid="{00000000-0005-0000-0000-000027000000}"/>
    <cellStyle name="Accent2" xfId="40" builtinId="33" customBuiltin="1"/>
    <cellStyle name="Accent2 2" xfId="41" xr:uid="{00000000-0005-0000-0000-000029000000}"/>
    <cellStyle name="Accent3" xfId="42" builtinId="37" customBuiltin="1"/>
    <cellStyle name="Accent3 2" xfId="43" xr:uid="{00000000-0005-0000-0000-00002B000000}"/>
    <cellStyle name="Accent4" xfId="44" builtinId="41" customBuiltin="1"/>
    <cellStyle name="Accent4 2" xfId="45" xr:uid="{00000000-0005-0000-0000-00002D000000}"/>
    <cellStyle name="Accent5" xfId="46" builtinId="45" customBuiltin="1"/>
    <cellStyle name="Accent5 2" xfId="47" xr:uid="{00000000-0005-0000-0000-00002F000000}"/>
    <cellStyle name="Accent6" xfId="48" builtinId="49" customBuiltin="1"/>
    <cellStyle name="Accent6 2" xfId="49" xr:uid="{00000000-0005-0000-0000-000031000000}"/>
    <cellStyle name="Bad" xfId="50" builtinId="27" customBuiltin="1"/>
    <cellStyle name="Bad 2" xfId="51" xr:uid="{00000000-0005-0000-0000-000033000000}"/>
    <cellStyle name="Calculation" xfId="52" builtinId="22" customBuiltin="1"/>
    <cellStyle name="Calculation 2" xfId="53" xr:uid="{00000000-0005-0000-0000-000035000000}"/>
    <cellStyle name="Check Cell" xfId="54" builtinId="23" customBuiltin="1"/>
    <cellStyle name="Check Cell 2" xfId="55" xr:uid="{00000000-0005-0000-0000-000037000000}"/>
    <cellStyle name="Comma 10" xfId="106" xr:uid="{00000000-0005-0000-0000-000038000000}"/>
    <cellStyle name="Comma 10 2" xfId="137" xr:uid="{24A4C6E5-ED32-4533-81E6-A281B29E594E}"/>
    <cellStyle name="Comma 11" xfId="152" xr:uid="{2CE0AD17-D166-4C90-9843-1CCCD607F542}"/>
    <cellStyle name="Comma 12" xfId="154" xr:uid="{2DE2F5F5-223A-4643-B8FA-308605782C69}"/>
    <cellStyle name="Comma 2" xfId="56" xr:uid="{00000000-0005-0000-0000-000039000000}"/>
    <cellStyle name="Comma 2 2" xfId="127" xr:uid="{88F33F95-FEA6-4E73-8426-3D1F68A4A88F}"/>
    <cellStyle name="Comma 3" xfId="57" xr:uid="{00000000-0005-0000-0000-00003A000000}"/>
    <cellStyle name="Comma 3 2" xfId="109" xr:uid="{00000000-0005-0000-0000-00003B000000}"/>
    <cellStyle name="Comma 3 2 2" xfId="139" xr:uid="{D6C7A6D1-C580-41F0-9EFF-C62DC2CDB1FC}"/>
    <cellStyle name="Comma 3 3" xfId="128" xr:uid="{0F4CCB22-47E6-45A9-9587-C1D8A4ECEFAF}"/>
    <cellStyle name="Comma 4" xfId="58" xr:uid="{00000000-0005-0000-0000-00003C000000}"/>
    <cellStyle name="Comma 4 2" xfId="110" xr:uid="{00000000-0005-0000-0000-00003D000000}"/>
    <cellStyle name="Comma 4 2 2" xfId="140" xr:uid="{AEA58FD0-30DF-41D8-89CC-8A5692158063}"/>
    <cellStyle name="Comma 4 3" xfId="129" xr:uid="{38F3C595-ED7E-4C01-8C66-4D8E282D4924}"/>
    <cellStyle name="Comma 5" xfId="59" xr:uid="{00000000-0005-0000-0000-00003E000000}"/>
    <cellStyle name="Comma 5 2" xfId="111" xr:uid="{00000000-0005-0000-0000-00003F000000}"/>
    <cellStyle name="Comma 5 2 2" xfId="141" xr:uid="{33F1D0B0-4745-4C43-97E7-892C632F1FDD}"/>
    <cellStyle name="Comma 5 3" xfId="130" xr:uid="{D20534D8-729B-4ACB-9260-77369E20479E}"/>
    <cellStyle name="Comma 6" xfId="60" xr:uid="{00000000-0005-0000-0000-000040000000}"/>
    <cellStyle name="Comma 6 2" xfId="112" xr:uid="{00000000-0005-0000-0000-000041000000}"/>
    <cellStyle name="Comma 6 2 2" xfId="142" xr:uid="{4BBCB638-4708-437F-B482-5E3F7B4834CD}"/>
    <cellStyle name="Comma 6 3" xfId="131" xr:uid="{2B1FDFB4-7A9D-4D2C-8C58-CA5D87095916}"/>
    <cellStyle name="Comma 7" xfId="61" xr:uid="{00000000-0005-0000-0000-000042000000}"/>
    <cellStyle name="Comma 7 2" xfId="132" xr:uid="{A711E732-19FA-47E4-8E4A-AF05CCA70CB0}"/>
    <cellStyle name="Comma 8" xfId="122" xr:uid="{00000000-0005-0000-0000-000043000000}"/>
    <cellStyle name="Comma 8 2" xfId="147" xr:uid="{862FCDD2-A08C-4FED-843B-F1B4F28AB9F3}"/>
    <cellStyle name="Comma 9" xfId="125" xr:uid="{00000000-0005-0000-0000-000044000000}"/>
    <cellStyle name="Comma 9 2" xfId="150" xr:uid="{D2EB94F6-8805-4B65-A721-3ED7D1199C8D}"/>
    <cellStyle name="Currency 2" xfId="62" xr:uid="{00000000-0005-0000-0000-000045000000}"/>
    <cellStyle name="Currency 2 2" xfId="113" xr:uid="{00000000-0005-0000-0000-000046000000}"/>
    <cellStyle name="Currency 2 2 2" xfId="143" xr:uid="{E96E69DD-DAA2-4E87-ABBC-086ABE720E84}"/>
    <cellStyle name="Currency 2 3" xfId="133" xr:uid="{A4C8D789-B3F8-42C8-86A2-CFBE786E8FB9}"/>
    <cellStyle name="Currency 3" xfId="63" xr:uid="{00000000-0005-0000-0000-000047000000}"/>
    <cellStyle name="Currency 3 2" xfId="114" xr:uid="{00000000-0005-0000-0000-000048000000}"/>
    <cellStyle name="Currency 3 2 2" xfId="144" xr:uid="{1D5B6897-3FE2-4D28-AEF1-55FA3AA19719}"/>
    <cellStyle name="Currency 3 3" xfId="134" xr:uid="{C36CC600-4B25-4664-8690-E3549B010C11}"/>
    <cellStyle name="Currency 4" xfId="64" xr:uid="{00000000-0005-0000-0000-000049000000}"/>
    <cellStyle name="Currency 4 2" xfId="115" xr:uid="{00000000-0005-0000-0000-00004A000000}"/>
    <cellStyle name="Currency 4 2 2" xfId="145" xr:uid="{FA40ADE0-3000-448F-87D1-9AA997408108}"/>
    <cellStyle name="Currency 4 3" xfId="135" xr:uid="{F8737032-8EBC-4EC5-BB16-96735525EACB}"/>
    <cellStyle name="Explanatory Text" xfId="65" builtinId="53" customBuiltin="1"/>
    <cellStyle name="Explanatory Text 2" xfId="66" xr:uid="{00000000-0005-0000-0000-00004C000000}"/>
    <cellStyle name="Good" xfId="67" builtinId="26" customBuiltin="1"/>
    <cellStyle name="Good 2" xfId="68" xr:uid="{00000000-0005-0000-0000-00004E000000}"/>
    <cellStyle name="Good 3" xfId="104" xr:uid="{00000000-0005-0000-0000-00004F000000}"/>
    <cellStyle name="Heading 1" xfId="69" builtinId="16" customBuiltin="1"/>
    <cellStyle name="Heading 1 2" xfId="70" xr:uid="{00000000-0005-0000-0000-000051000000}"/>
    <cellStyle name="Heading 2" xfId="71" builtinId="17" customBuiltin="1"/>
    <cellStyle name="Heading 2 2" xfId="72" xr:uid="{00000000-0005-0000-0000-000053000000}"/>
    <cellStyle name="Heading 3" xfId="73" builtinId="18" customBuiltin="1"/>
    <cellStyle name="Heading 3 2" xfId="74" xr:uid="{00000000-0005-0000-0000-000055000000}"/>
    <cellStyle name="Heading 4" xfId="75" builtinId="19" customBuiltin="1"/>
    <cellStyle name="Heading 4 2" xfId="76" xr:uid="{00000000-0005-0000-0000-000057000000}"/>
    <cellStyle name="Input" xfId="77" builtinId="20" customBuiltin="1"/>
    <cellStyle name="Input 2" xfId="78" xr:uid="{00000000-0005-0000-0000-000059000000}"/>
    <cellStyle name="Linked Cell" xfId="79" builtinId="24" customBuiltin="1"/>
    <cellStyle name="Linked Cell 2" xfId="80" xr:uid="{00000000-0005-0000-0000-00005B000000}"/>
    <cellStyle name="Neutral" xfId="81" builtinId="28" customBuiltin="1"/>
    <cellStyle name="Neutral 2" xfId="82" xr:uid="{00000000-0005-0000-0000-00005D000000}"/>
    <cellStyle name="Neutral 3" xfId="105" xr:uid="{00000000-0005-0000-0000-00005E000000}"/>
    <cellStyle name="Normal" xfId="0" builtinId="0"/>
    <cellStyle name="Normal 2" xfId="83" xr:uid="{00000000-0005-0000-0000-000060000000}"/>
    <cellStyle name="Normal 2 2" xfId="84" xr:uid="{00000000-0005-0000-0000-000061000000}"/>
    <cellStyle name="Normal 2_AFE201112_LO3_JZH_1_GO_v2" xfId="85" xr:uid="{00000000-0005-0000-0000-000062000000}"/>
    <cellStyle name="Normal 3" xfId="86" xr:uid="{00000000-0005-0000-0000-000063000000}"/>
    <cellStyle name="Normal 4" xfId="87" xr:uid="{00000000-0005-0000-0000-000064000000}"/>
    <cellStyle name="Normal 5" xfId="107" xr:uid="{00000000-0005-0000-0000-000065000000}"/>
    <cellStyle name="Normal 5 2" xfId="121" xr:uid="{00000000-0005-0000-0000-000066000000}"/>
    <cellStyle name="Normal 5 2 2" xfId="146" xr:uid="{2FD69418-1268-4AE6-B4FA-F80CA215108A}"/>
    <cellStyle name="Normal 5 3" xfId="138" xr:uid="{F2C1AA7F-DCE0-4017-920D-107C53AC0E2A}"/>
    <cellStyle name="Normal 6" xfId="124" xr:uid="{00000000-0005-0000-0000-000067000000}"/>
    <cellStyle name="Normal 6 2" xfId="149" xr:uid="{DAC1DBE1-3BF5-4924-9B8D-95413F29F6CD}"/>
    <cellStyle name="Normal 7" xfId="153" xr:uid="{2B6999DB-ABBB-4A14-92C7-DC77D305F9E8}"/>
    <cellStyle name="Normal 8" xfId="103" xr:uid="{00000000-0005-0000-0000-000068000000}"/>
    <cellStyle name="Normal 8 2" xfId="136" xr:uid="{D4AFA42B-6230-4DFB-87F2-02E369F9E284}"/>
    <cellStyle name="Note" xfId="88" builtinId="10" customBuiltin="1"/>
    <cellStyle name="Note 2" xfId="89" xr:uid="{00000000-0005-0000-0000-00006A000000}"/>
    <cellStyle name="Output" xfId="90" builtinId="21" customBuiltin="1"/>
    <cellStyle name="Output 2" xfId="91" xr:uid="{00000000-0005-0000-0000-00006C000000}"/>
    <cellStyle name="Percent 2" xfId="92" xr:uid="{00000000-0005-0000-0000-00006D000000}"/>
    <cellStyle name="Percent 3" xfId="93" xr:uid="{00000000-0005-0000-0000-00006E000000}"/>
    <cellStyle name="Percent 3 2" xfId="116" xr:uid="{00000000-0005-0000-0000-00006F000000}"/>
    <cellStyle name="Percent 4" xfId="94" xr:uid="{00000000-0005-0000-0000-000070000000}"/>
    <cellStyle name="Percent 4 2" xfId="117" xr:uid="{00000000-0005-0000-0000-000071000000}"/>
    <cellStyle name="Percent 5" xfId="95" xr:uid="{00000000-0005-0000-0000-000072000000}"/>
    <cellStyle name="Percent 5 2" xfId="118" xr:uid="{00000000-0005-0000-0000-000073000000}"/>
    <cellStyle name="Percent 6" xfId="96" xr:uid="{00000000-0005-0000-0000-000074000000}"/>
    <cellStyle name="Percent 6 2" xfId="119" xr:uid="{00000000-0005-0000-0000-000075000000}"/>
    <cellStyle name="Percent 7" xfId="120" xr:uid="{00000000-0005-0000-0000-000076000000}"/>
    <cellStyle name="Percent 7 2" xfId="123" xr:uid="{00000000-0005-0000-0000-000077000000}"/>
    <cellStyle name="Percent 7 2 2" xfId="148" xr:uid="{A269A33F-C5AA-4CB6-88B7-3174D821FCF4}"/>
    <cellStyle name="Percent 8" xfId="126" xr:uid="{00000000-0005-0000-0000-000078000000}"/>
    <cellStyle name="Percent 8 2" xfId="151" xr:uid="{B3B1229B-E431-482B-918F-F96254275CEF}"/>
    <cellStyle name="Title" xfId="97" builtinId="15" customBuiltin="1"/>
    <cellStyle name="Title 2" xfId="98" xr:uid="{00000000-0005-0000-0000-00007A000000}"/>
    <cellStyle name="Total" xfId="99" builtinId="25" customBuiltin="1"/>
    <cellStyle name="Total 2" xfId="100" xr:uid="{00000000-0005-0000-0000-00007C000000}"/>
    <cellStyle name="Warning Text" xfId="101" builtinId="11" customBuiltin="1"/>
    <cellStyle name="Warning Text 2" xfId="102" xr:uid="{00000000-0005-0000-0000-00007E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504825</xdr:colOff>
      <xdr:row>13</xdr:row>
      <xdr:rowOff>152400</xdr:rowOff>
    </xdr:from>
    <xdr:to>
      <xdr:col>0</xdr:col>
      <xdr:colOff>2419350</xdr:colOff>
      <xdr:row>14</xdr:row>
      <xdr:rowOff>133350</xdr:rowOff>
    </xdr:to>
    <xdr:pic>
      <xdr:nvPicPr>
        <xdr:cNvPr id="2" name="Picture 1">
          <a:extLst>
            <a:ext uri="{FF2B5EF4-FFF2-40B4-BE49-F238E27FC236}">
              <a16:creationId xmlns:a16="http://schemas.microsoft.com/office/drawing/2014/main" id="{E7799727-BC40-4899-AB8D-ECE99508489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4825" y="2529840"/>
          <a:ext cx="100965" cy="163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15</xdr:row>
      <xdr:rowOff>180975</xdr:rowOff>
    </xdr:from>
    <xdr:to>
      <xdr:col>0</xdr:col>
      <xdr:colOff>1869455</xdr:colOff>
      <xdr:row>18</xdr:row>
      <xdr:rowOff>47625</xdr:rowOff>
    </xdr:to>
    <xdr:pic>
      <xdr:nvPicPr>
        <xdr:cNvPr id="3" name="Picture 2">
          <a:extLst>
            <a:ext uri="{FF2B5EF4-FFF2-40B4-BE49-F238E27FC236}">
              <a16:creationId xmlns:a16="http://schemas.microsoft.com/office/drawing/2014/main" id="{9F861B9F-C94E-4660-A571-CD3AD7E978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7695" y="2924175"/>
          <a:ext cx="4460" cy="415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70</xdr:row>
      <xdr:rowOff>116418</xdr:rowOff>
    </xdr:from>
    <xdr:to>
      <xdr:col>0</xdr:col>
      <xdr:colOff>3123182</xdr:colOff>
      <xdr:row>70</xdr:row>
      <xdr:rowOff>370417</xdr:rowOff>
    </xdr:to>
    <xdr:pic>
      <xdr:nvPicPr>
        <xdr:cNvPr id="4" name="Picture 3">
          <a:extLst>
            <a:ext uri="{FF2B5EF4-FFF2-40B4-BE49-F238E27FC236}">
              <a16:creationId xmlns:a16="http://schemas.microsoft.com/office/drawing/2014/main" id="{DC2F737C-11FE-4A96-80BE-E29DF7ED70D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50" y="12918018"/>
          <a:ext cx="322832" cy="63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550334</xdr:colOff>
      <xdr:row>66</xdr:row>
      <xdr:rowOff>105833</xdr:rowOff>
    </xdr:from>
    <xdr:to>
      <xdr:col>0</xdr:col>
      <xdr:colOff>3083984</xdr:colOff>
      <xdr:row>69</xdr:row>
      <xdr:rowOff>37042</xdr:rowOff>
    </xdr:to>
    <xdr:pic>
      <xdr:nvPicPr>
        <xdr:cNvPr id="5" name="Picture 4">
          <a:extLst>
            <a:ext uri="{FF2B5EF4-FFF2-40B4-BE49-F238E27FC236}">
              <a16:creationId xmlns:a16="http://schemas.microsoft.com/office/drawing/2014/main" id="{9816C245-9EB4-420D-8F7D-D6D4553A20CF}"/>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0334" y="12175913"/>
          <a:ext cx="57150" cy="47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95250</xdr:colOff>
      <xdr:row>6</xdr:row>
      <xdr:rowOff>190500</xdr:rowOff>
    </xdr:from>
    <xdr:to>
      <xdr:col>13</xdr:col>
      <xdr:colOff>0</xdr:colOff>
      <xdr:row>8</xdr:row>
      <xdr:rowOff>9526</xdr:rowOff>
    </xdr:to>
    <xdr:cxnSp macro="">
      <xdr:nvCxnSpPr>
        <xdr:cNvPr id="6" name="Straight Arrow Connector 5">
          <a:extLst>
            <a:ext uri="{FF2B5EF4-FFF2-40B4-BE49-F238E27FC236}">
              <a16:creationId xmlns:a16="http://schemas.microsoft.com/office/drawing/2014/main" id="{F5817071-1A3D-4882-BC8C-35AA3F86951D}"/>
            </a:ext>
          </a:extLst>
        </xdr:cNvPr>
        <xdr:cNvCxnSpPr/>
      </xdr:nvCxnSpPr>
      <xdr:spPr>
        <a:xfrm flipV="1">
          <a:off x="7410450" y="1280160"/>
          <a:ext cx="514350" cy="1924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8</xdr:row>
      <xdr:rowOff>142875</xdr:rowOff>
    </xdr:from>
    <xdr:to>
      <xdr:col>12</xdr:col>
      <xdr:colOff>582084</xdr:colOff>
      <xdr:row>10</xdr:row>
      <xdr:rowOff>31750</xdr:rowOff>
    </xdr:to>
    <xdr:cxnSp macro="">
      <xdr:nvCxnSpPr>
        <xdr:cNvPr id="7" name="Straight Arrow Connector 6">
          <a:extLst>
            <a:ext uri="{FF2B5EF4-FFF2-40B4-BE49-F238E27FC236}">
              <a16:creationId xmlns:a16="http://schemas.microsoft.com/office/drawing/2014/main" id="{56CF0D3F-3EFB-40CD-AA48-F7D394489292}"/>
            </a:ext>
          </a:extLst>
        </xdr:cNvPr>
        <xdr:cNvCxnSpPr/>
      </xdr:nvCxnSpPr>
      <xdr:spPr>
        <a:xfrm>
          <a:off x="7429500" y="1605915"/>
          <a:ext cx="467784" cy="2546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66675</xdr:colOff>
      <xdr:row>9</xdr:row>
      <xdr:rowOff>0</xdr:rowOff>
    </xdr:from>
    <xdr:to>
      <xdr:col>18</xdr:col>
      <xdr:colOff>180975</xdr:colOff>
      <xdr:row>10</xdr:row>
      <xdr:rowOff>95250</xdr:rowOff>
    </xdr:to>
    <xdr:cxnSp macro="">
      <xdr:nvCxnSpPr>
        <xdr:cNvPr id="8" name="Straight Arrow Connector 7">
          <a:extLst>
            <a:ext uri="{FF2B5EF4-FFF2-40B4-BE49-F238E27FC236}">
              <a16:creationId xmlns:a16="http://schemas.microsoft.com/office/drawing/2014/main" id="{1C56D810-C603-44B5-8127-CFEBB7962B23}"/>
            </a:ext>
          </a:extLst>
        </xdr:cNvPr>
        <xdr:cNvCxnSpPr/>
      </xdr:nvCxnSpPr>
      <xdr:spPr>
        <a:xfrm>
          <a:off x="10429875" y="1645920"/>
          <a:ext cx="723900" cy="2781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6</xdr:row>
      <xdr:rowOff>95250</xdr:rowOff>
    </xdr:from>
    <xdr:to>
      <xdr:col>18</xdr:col>
      <xdr:colOff>142875</xdr:colOff>
      <xdr:row>8</xdr:row>
      <xdr:rowOff>9525</xdr:rowOff>
    </xdr:to>
    <xdr:cxnSp macro="">
      <xdr:nvCxnSpPr>
        <xdr:cNvPr id="9" name="Straight Arrow Connector 8">
          <a:extLst>
            <a:ext uri="{FF2B5EF4-FFF2-40B4-BE49-F238E27FC236}">
              <a16:creationId xmlns:a16="http://schemas.microsoft.com/office/drawing/2014/main" id="{E614E83A-370C-4165-9301-FB4405A1484B}"/>
            </a:ext>
          </a:extLst>
        </xdr:cNvPr>
        <xdr:cNvCxnSpPr/>
      </xdr:nvCxnSpPr>
      <xdr:spPr>
        <a:xfrm flipV="1">
          <a:off x="10439400" y="1192530"/>
          <a:ext cx="676275" cy="2800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13</xdr:row>
      <xdr:rowOff>85725</xdr:rowOff>
    </xdr:from>
    <xdr:to>
      <xdr:col>13</xdr:col>
      <xdr:colOff>76200</xdr:colOff>
      <xdr:row>15</xdr:row>
      <xdr:rowOff>0</xdr:rowOff>
    </xdr:to>
    <xdr:cxnSp macro="">
      <xdr:nvCxnSpPr>
        <xdr:cNvPr id="10" name="Straight Arrow Connector 9">
          <a:extLst>
            <a:ext uri="{FF2B5EF4-FFF2-40B4-BE49-F238E27FC236}">
              <a16:creationId xmlns:a16="http://schemas.microsoft.com/office/drawing/2014/main" id="{D53C8FB3-26DA-4CCB-A965-E12AE6D6E55C}"/>
            </a:ext>
          </a:extLst>
        </xdr:cNvPr>
        <xdr:cNvCxnSpPr/>
      </xdr:nvCxnSpPr>
      <xdr:spPr>
        <a:xfrm flipV="1">
          <a:off x="7324725" y="2463165"/>
          <a:ext cx="676275" cy="2800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581025</xdr:colOff>
      <xdr:row>16</xdr:row>
      <xdr:rowOff>38100</xdr:rowOff>
    </xdr:from>
    <xdr:to>
      <xdr:col>12</xdr:col>
      <xdr:colOff>476250</xdr:colOff>
      <xdr:row>17</xdr:row>
      <xdr:rowOff>57150</xdr:rowOff>
    </xdr:to>
    <xdr:cxnSp macro="">
      <xdr:nvCxnSpPr>
        <xdr:cNvPr id="11" name="Straight Arrow Connector 10">
          <a:extLst>
            <a:ext uri="{FF2B5EF4-FFF2-40B4-BE49-F238E27FC236}">
              <a16:creationId xmlns:a16="http://schemas.microsoft.com/office/drawing/2014/main" id="{7EF47424-23FD-4C3E-BB85-0096BAA74E42}"/>
            </a:ext>
          </a:extLst>
        </xdr:cNvPr>
        <xdr:cNvCxnSpPr/>
      </xdr:nvCxnSpPr>
      <xdr:spPr>
        <a:xfrm>
          <a:off x="7286625" y="2964180"/>
          <a:ext cx="504825" cy="2019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495300</xdr:colOff>
      <xdr:row>16</xdr:row>
      <xdr:rowOff>66675</xdr:rowOff>
    </xdr:from>
    <xdr:to>
      <xdr:col>18</xdr:col>
      <xdr:colOff>390525</xdr:colOff>
      <xdr:row>17</xdr:row>
      <xdr:rowOff>85725</xdr:rowOff>
    </xdr:to>
    <xdr:cxnSp macro="">
      <xdr:nvCxnSpPr>
        <xdr:cNvPr id="12" name="Straight Arrow Connector 11">
          <a:extLst>
            <a:ext uri="{FF2B5EF4-FFF2-40B4-BE49-F238E27FC236}">
              <a16:creationId xmlns:a16="http://schemas.microsoft.com/office/drawing/2014/main" id="{13C864B0-7DE8-44C5-8C85-C54398E82B1C}"/>
            </a:ext>
          </a:extLst>
        </xdr:cNvPr>
        <xdr:cNvCxnSpPr/>
      </xdr:nvCxnSpPr>
      <xdr:spPr>
        <a:xfrm>
          <a:off x="10858500" y="2992755"/>
          <a:ext cx="504825" cy="2019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504825</xdr:colOff>
      <xdr:row>13</xdr:row>
      <xdr:rowOff>85725</xdr:rowOff>
    </xdr:from>
    <xdr:to>
      <xdr:col>18</xdr:col>
      <xdr:colOff>342900</xdr:colOff>
      <xdr:row>14</xdr:row>
      <xdr:rowOff>114301</xdr:rowOff>
    </xdr:to>
    <xdr:cxnSp macro="">
      <xdr:nvCxnSpPr>
        <xdr:cNvPr id="13" name="Straight Arrow Connector 12">
          <a:extLst>
            <a:ext uri="{FF2B5EF4-FFF2-40B4-BE49-F238E27FC236}">
              <a16:creationId xmlns:a16="http://schemas.microsoft.com/office/drawing/2014/main" id="{83C57CCC-C623-478E-8860-BB90FAD839D4}"/>
            </a:ext>
          </a:extLst>
        </xdr:cNvPr>
        <xdr:cNvCxnSpPr/>
      </xdr:nvCxnSpPr>
      <xdr:spPr>
        <a:xfrm flipV="1">
          <a:off x="10868025" y="2463165"/>
          <a:ext cx="447675" cy="2114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showGridLines="0" topLeftCell="A28" zoomScale="110" zoomScaleNormal="110" workbookViewId="0">
      <selection sqref="A1:C1"/>
    </sheetView>
  </sheetViews>
  <sheetFormatPr defaultColWidth="8.85546875" defaultRowHeight="12.75" x14ac:dyDescent="0.2"/>
  <cols>
    <col min="1" max="1" width="7.5703125" style="1" customWidth="1"/>
    <col min="2" max="2" width="16" style="2" customWidth="1"/>
    <col min="3" max="3" width="94.42578125" style="2" customWidth="1"/>
  </cols>
  <sheetData>
    <row r="1" spans="1:3" ht="20.25" x14ac:dyDescent="0.3">
      <c r="A1" s="169" t="s">
        <v>59</v>
      </c>
      <c r="B1" s="169"/>
      <c r="C1" s="169"/>
    </row>
    <row r="2" spans="1:3" ht="18" x14ac:dyDescent="0.25">
      <c r="A2" s="170" t="s">
        <v>108</v>
      </c>
      <c r="B2" s="170"/>
      <c r="C2" s="170"/>
    </row>
    <row r="4" spans="1:3" x14ac:dyDescent="0.2">
      <c r="A4" s="19" t="s">
        <v>110</v>
      </c>
      <c r="B4" s="66"/>
      <c r="C4" s="67"/>
    </row>
    <row r="5" spans="1:3" x14ac:dyDescent="0.2">
      <c r="A5" s="11" t="s">
        <v>109</v>
      </c>
    </row>
    <row r="7" spans="1:3" x14ac:dyDescent="0.2">
      <c r="A7" s="171" t="s">
        <v>7</v>
      </c>
      <c r="B7" s="28" t="s">
        <v>33</v>
      </c>
      <c r="C7" s="21"/>
    </row>
    <row r="8" spans="1:3" ht="25.5" x14ac:dyDescent="0.2">
      <c r="A8" s="172"/>
      <c r="B8" s="32" t="s">
        <v>40</v>
      </c>
      <c r="C8" s="26" t="s">
        <v>156</v>
      </c>
    </row>
    <row r="9" spans="1:3" x14ac:dyDescent="0.2">
      <c r="A9" s="172"/>
      <c r="B9" s="29" t="s">
        <v>41</v>
      </c>
      <c r="C9" s="23" t="s">
        <v>8</v>
      </c>
    </row>
    <row r="10" spans="1:3" x14ac:dyDescent="0.2">
      <c r="A10" s="172"/>
      <c r="B10" s="29" t="s">
        <v>42</v>
      </c>
      <c r="C10" s="23" t="s">
        <v>18</v>
      </c>
    </row>
    <row r="11" spans="1:3" x14ac:dyDescent="0.2">
      <c r="A11" s="172"/>
      <c r="B11" s="29" t="s">
        <v>43</v>
      </c>
      <c r="C11" s="22" t="s">
        <v>105</v>
      </c>
    </row>
    <row r="12" spans="1:3" x14ac:dyDescent="0.2">
      <c r="A12" s="172"/>
      <c r="B12" s="29" t="s">
        <v>44</v>
      </c>
      <c r="C12" s="22" t="s">
        <v>24</v>
      </c>
    </row>
    <row r="13" spans="1:3" x14ac:dyDescent="0.2">
      <c r="A13" s="172"/>
      <c r="B13" s="29" t="s">
        <v>45</v>
      </c>
      <c r="C13" s="22" t="s">
        <v>25</v>
      </c>
    </row>
    <row r="14" spans="1:3" x14ac:dyDescent="0.2">
      <c r="A14" s="172"/>
      <c r="B14" s="29" t="s">
        <v>46</v>
      </c>
      <c r="C14" s="22" t="s">
        <v>26</v>
      </c>
    </row>
    <row r="15" spans="1:3" x14ac:dyDescent="0.2">
      <c r="A15" s="173"/>
      <c r="B15" s="31" t="s">
        <v>47</v>
      </c>
      <c r="C15" s="24" t="s">
        <v>105</v>
      </c>
    </row>
    <row r="16" spans="1:3" x14ac:dyDescent="0.2">
      <c r="A16" s="171" t="s">
        <v>9</v>
      </c>
      <c r="B16" s="28" t="s">
        <v>34</v>
      </c>
      <c r="C16" s="25"/>
    </row>
    <row r="17" spans="1:3" ht="38.25" x14ac:dyDescent="0.2">
      <c r="A17" s="173"/>
      <c r="B17" s="33" t="s">
        <v>48</v>
      </c>
      <c r="C17" s="33" t="s">
        <v>115</v>
      </c>
    </row>
    <row r="18" spans="1:3" x14ac:dyDescent="0.2">
      <c r="A18" s="171" t="s">
        <v>10</v>
      </c>
      <c r="B18" s="28" t="s">
        <v>37</v>
      </c>
      <c r="C18" s="25"/>
    </row>
    <row r="19" spans="1:3" ht="36.75" customHeight="1" x14ac:dyDescent="0.2">
      <c r="A19" s="173"/>
      <c r="B19" s="34" t="s">
        <v>49</v>
      </c>
      <c r="C19" s="33" t="s">
        <v>106</v>
      </c>
    </row>
    <row r="20" spans="1:3" x14ac:dyDescent="0.2">
      <c r="A20" s="171" t="s">
        <v>11</v>
      </c>
      <c r="B20" s="28" t="s">
        <v>35</v>
      </c>
      <c r="C20" s="27"/>
    </row>
    <row r="21" spans="1:3" ht="33.75" customHeight="1" x14ac:dyDescent="0.2">
      <c r="A21" s="173"/>
      <c r="B21" s="33" t="s">
        <v>50</v>
      </c>
      <c r="C21" s="35" t="s">
        <v>36</v>
      </c>
    </row>
    <row r="22" spans="1:3" x14ac:dyDescent="0.2">
      <c r="A22" s="171" t="s">
        <v>16</v>
      </c>
      <c r="B22" s="28" t="s">
        <v>38</v>
      </c>
      <c r="C22" s="27"/>
    </row>
    <row r="23" spans="1:3" ht="25.5" x14ac:dyDescent="0.2">
      <c r="A23" s="172"/>
      <c r="B23" s="36" t="s">
        <v>22</v>
      </c>
      <c r="C23" s="36" t="s">
        <v>107</v>
      </c>
    </row>
    <row r="24" spans="1:3" ht="51" x14ac:dyDescent="0.2">
      <c r="A24" s="172"/>
      <c r="B24" s="29" t="s">
        <v>12</v>
      </c>
      <c r="C24" s="30" t="s">
        <v>60</v>
      </c>
    </row>
    <row r="25" spans="1:3" ht="25.5" x14ac:dyDescent="0.2">
      <c r="A25" s="172"/>
      <c r="B25" s="29" t="s">
        <v>13</v>
      </c>
      <c r="C25" s="30" t="s">
        <v>56</v>
      </c>
    </row>
    <row r="26" spans="1:3" ht="25.5" x14ac:dyDescent="0.2">
      <c r="A26" s="172"/>
      <c r="B26" s="29" t="s">
        <v>14</v>
      </c>
      <c r="C26" s="30" t="s">
        <v>57</v>
      </c>
    </row>
    <row r="27" spans="1:3" ht="25.5" x14ac:dyDescent="0.2">
      <c r="A27" s="172"/>
      <c r="B27" s="29" t="s">
        <v>15</v>
      </c>
      <c r="C27" s="30" t="s">
        <v>23</v>
      </c>
    </row>
    <row r="28" spans="1:3" ht="79.7" customHeight="1" x14ac:dyDescent="0.2">
      <c r="A28" s="173"/>
      <c r="B28" s="37" t="s">
        <v>51</v>
      </c>
      <c r="C28" s="42" t="s">
        <v>61</v>
      </c>
    </row>
    <row r="29" spans="1:3" x14ac:dyDescent="0.2">
      <c r="A29" s="171" t="s">
        <v>17</v>
      </c>
      <c r="B29" s="28" t="s">
        <v>53</v>
      </c>
      <c r="C29" s="27"/>
    </row>
    <row r="30" spans="1:3" x14ac:dyDescent="0.2">
      <c r="A30" s="172"/>
      <c r="B30" s="30" t="s">
        <v>148</v>
      </c>
      <c r="C30" s="36" t="s">
        <v>150</v>
      </c>
    </row>
    <row r="31" spans="1:3" ht="25.5" x14ac:dyDescent="0.2">
      <c r="A31" s="172"/>
      <c r="B31" s="30" t="s">
        <v>149</v>
      </c>
      <c r="C31" s="29" t="s">
        <v>151</v>
      </c>
    </row>
    <row r="32" spans="1:3" ht="38.25" x14ac:dyDescent="0.2">
      <c r="A32" s="172"/>
      <c r="B32" s="30" t="s">
        <v>54</v>
      </c>
      <c r="C32" s="30" t="s">
        <v>152</v>
      </c>
    </row>
    <row r="33" spans="1:3" ht="38.25" x14ac:dyDescent="0.2">
      <c r="A33" s="173"/>
      <c r="B33" s="31" t="s">
        <v>55</v>
      </c>
      <c r="C33" s="31" t="s">
        <v>153</v>
      </c>
    </row>
    <row r="34" spans="1:3" x14ac:dyDescent="0.2">
      <c r="A34" s="171" t="s">
        <v>19</v>
      </c>
      <c r="B34" s="28" t="s">
        <v>58</v>
      </c>
      <c r="C34" s="27"/>
    </row>
    <row r="35" spans="1:3" ht="63.75" x14ac:dyDescent="0.2">
      <c r="A35" s="173"/>
      <c r="B35" s="33" t="s">
        <v>52</v>
      </c>
      <c r="C35" s="33" t="s">
        <v>154</v>
      </c>
    </row>
    <row r="36" spans="1:3" x14ac:dyDescent="0.2">
      <c r="A36" s="174" t="s">
        <v>27</v>
      </c>
      <c r="B36" s="28" t="s">
        <v>39</v>
      </c>
      <c r="C36" s="38"/>
    </row>
    <row r="37" spans="1:3" x14ac:dyDescent="0.2">
      <c r="A37" s="175"/>
      <c r="B37" s="41" t="s">
        <v>155</v>
      </c>
      <c r="C37" s="21"/>
    </row>
    <row r="38" spans="1:3" x14ac:dyDescent="0.2">
      <c r="A38" s="176"/>
      <c r="B38" s="39"/>
      <c r="C38" s="40"/>
    </row>
    <row r="40" spans="1:3" x14ac:dyDescent="0.2">
      <c r="A40" s="1" t="s">
        <v>21</v>
      </c>
    </row>
    <row r="41" spans="1:3" x14ac:dyDescent="0.2">
      <c r="A41" s="1" t="s">
        <v>20</v>
      </c>
    </row>
  </sheetData>
  <mergeCells count="10">
    <mergeCell ref="A1:C1"/>
    <mergeCell ref="A2:C2"/>
    <mergeCell ref="A29:A33"/>
    <mergeCell ref="A34:A35"/>
    <mergeCell ref="A36:A38"/>
    <mergeCell ref="A7:A15"/>
    <mergeCell ref="A16:A17"/>
    <mergeCell ref="A18:A19"/>
    <mergeCell ref="A20:A21"/>
    <mergeCell ref="A22:A28"/>
  </mergeCells>
  <pageMargins left="0.75" right="0.75" top="1" bottom="1" header="0.5" footer="0.5"/>
  <pageSetup orientation="portrait"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B066E-E8C8-410B-A1F0-FE158907969B}">
  <sheetPr>
    <tabColor theme="8" tint="0.79998168889431442"/>
  </sheetPr>
  <dimension ref="A1:H26"/>
  <sheetViews>
    <sheetView workbookViewId="0">
      <selection activeCell="E6" sqref="E6"/>
    </sheetView>
  </sheetViews>
  <sheetFormatPr defaultRowHeight="12.75" x14ac:dyDescent="0.2"/>
  <cols>
    <col min="1" max="1" width="23" customWidth="1"/>
    <col min="2" max="2" width="14.42578125" customWidth="1"/>
    <col min="3" max="3" width="17.85546875" customWidth="1"/>
    <col min="4" max="4" width="16.85546875" customWidth="1"/>
    <col min="5" max="5" width="13.5703125" customWidth="1"/>
  </cols>
  <sheetData>
    <row r="1" spans="1:8" ht="13.5" thickBot="1" x14ac:dyDescent="0.25">
      <c r="A1" s="84" t="s">
        <v>208</v>
      </c>
    </row>
    <row r="2" spans="1:8" ht="13.5" thickTop="1" x14ac:dyDescent="0.2"/>
    <row r="3" spans="1:8" ht="13.5" thickBot="1" x14ac:dyDescent="0.25">
      <c r="A3" s="84" t="s">
        <v>207</v>
      </c>
    </row>
    <row r="4" spans="1:8" ht="13.5" thickTop="1" x14ac:dyDescent="0.2">
      <c r="A4" s="1"/>
    </row>
    <row r="5" spans="1:8" x14ac:dyDescent="0.2">
      <c r="A5" s="85"/>
      <c r="B5" s="86" t="s">
        <v>209</v>
      </c>
      <c r="C5" s="87" t="s">
        <v>210</v>
      </c>
      <c r="D5" s="88" t="s">
        <v>200</v>
      </c>
      <c r="E5" s="89" t="s">
        <v>199</v>
      </c>
      <c r="G5" s="1"/>
      <c r="H5" s="1"/>
    </row>
    <row r="6" spans="1:8" x14ac:dyDescent="0.2">
      <c r="A6" s="90" t="s">
        <v>206</v>
      </c>
      <c r="B6" s="91">
        <v>1000</v>
      </c>
      <c r="C6" s="92">
        <v>10</v>
      </c>
      <c r="D6" s="93">
        <v>-5.0000000000000001E-3</v>
      </c>
      <c r="E6" s="94">
        <f>-B6*C6*D6</f>
        <v>50</v>
      </c>
      <c r="G6" s="1"/>
      <c r="H6" s="1"/>
    </row>
    <row r="7" spans="1:8" x14ac:dyDescent="0.2">
      <c r="A7" s="95" t="s">
        <v>205</v>
      </c>
      <c r="B7" s="96">
        <v>800</v>
      </c>
      <c r="C7" s="97">
        <v>15</v>
      </c>
      <c r="D7" s="93">
        <v>-5.0000000000000001E-3</v>
      </c>
      <c r="E7" s="94">
        <f>-B7*C7*D7</f>
        <v>60</v>
      </c>
      <c r="G7" s="1"/>
      <c r="H7" s="1"/>
    </row>
    <row r="8" spans="1:8" x14ac:dyDescent="0.2">
      <c r="A8" s="89" t="s">
        <v>204</v>
      </c>
      <c r="B8" s="98">
        <f>B6-B7</f>
        <v>200</v>
      </c>
      <c r="C8" s="89"/>
      <c r="D8" s="89"/>
      <c r="E8" s="94">
        <f>E6-E7</f>
        <v>-10</v>
      </c>
      <c r="G8" s="1"/>
      <c r="H8" s="1"/>
    </row>
    <row r="9" spans="1:8" x14ac:dyDescent="0.2">
      <c r="G9" s="1"/>
      <c r="H9" s="12"/>
    </row>
    <row r="10" spans="1:8" x14ac:dyDescent="0.2">
      <c r="G10" s="1"/>
      <c r="H10" s="12"/>
    </row>
    <row r="11" spans="1:8" ht="13.5" thickBot="1" x14ac:dyDescent="0.25">
      <c r="A11" s="84" t="s">
        <v>203</v>
      </c>
    </row>
    <row r="12" spans="1:8" ht="13.5" thickTop="1" x14ac:dyDescent="0.2">
      <c r="A12" s="1"/>
    </row>
    <row r="13" spans="1:8" x14ac:dyDescent="0.2">
      <c r="A13" s="85" t="s">
        <v>202</v>
      </c>
      <c r="B13" s="99" t="s">
        <v>201</v>
      </c>
      <c r="C13" s="87" t="s">
        <v>210</v>
      </c>
      <c r="D13" s="88" t="s">
        <v>200</v>
      </c>
      <c r="E13" s="89" t="s">
        <v>199</v>
      </c>
      <c r="G13" s="1"/>
    </row>
    <row r="14" spans="1:8" x14ac:dyDescent="0.2">
      <c r="A14" s="100" t="s">
        <v>211</v>
      </c>
      <c r="B14" s="91">
        <v>100</v>
      </c>
      <c r="C14" s="92">
        <v>15</v>
      </c>
      <c r="D14" s="93">
        <v>-5.0000000000000001E-3</v>
      </c>
      <c r="E14" s="94">
        <f>-B14*C14*D14</f>
        <v>7.5</v>
      </c>
      <c r="G14" s="1"/>
    </row>
    <row r="15" spans="1:8" x14ac:dyDescent="0.2">
      <c r="A15" s="101" t="s">
        <v>212</v>
      </c>
      <c r="B15" s="96">
        <v>100</v>
      </c>
      <c r="C15" s="97">
        <v>-10</v>
      </c>
      <c r="D15" s="93">
        <v>-5.0000000000000001E-3</v>
      </c>
      <c r="E15" s="102">
        <f>-B15*C15*D15</f>
        <v>-5</v>
      </c>
      <c r="G15" s="1"/>
    </row>
    <row r="16" spans="1:8" x14ac:dyDescent="0.2">
      <c r="G16" s="1"/>
      <c r="H16" s="12"/>
    </row>
    <row r="17" spans="1:8" x14ac:dyDescent="0.2">
      <c r="A17" s="89" t="s">
        <v>198</v>
      </c>
      <c r="B17" s="89"/>
      <c r="C17" s="89"/>
      <c r="D17" s="89"/>
      <c r="E17" s="89"/>
      <c r="G17" s="1"/>
      <c r="H17" s="12"/>
    </row>
    <row r="18" spans="1:8" x14ac:dyDescent="0.2">
      <c r="A18" s="94" t="s">
        <v>211</v>
      </c>
      <c r="B18" s="94">
        <f>-E8/E14*B14</f>
        <v>133.33333333333331</v>
      </c>
      <c r="C18" s="89"/>
      <c r="D18" s="89"/>
      <c r="E18" s="94">
        <f>B18/B14*E14</f>
        <v>9.9999999999999982</v>
      </c>
      <c r="G18" s="1"/>
      <c r="H18" s="12"/>
    </row>
    <row r="19" spans="1:8" x14ac:dyDescent="0.2">
      <c r="E19" s="103" t="s">
        <v>197</v>
      </c>
    </row>
    <row r="20" spans="1:8" x14ac:dyDescent="0.2">
      <c r="A20" s="104" t="s">
        <v>213</v>
      </c>
    </row>
    <row r="22" spans="1:8" x14ac:dyDescent="0.2">
      <c r="A22" s="1" t="s">
        <v>237</v>
      </c>
    </row>
    <row r="23" spans="1:8" x14ac:dyDescent="0.2">
      <c r="A23" s="89" t="s">
        <v>238</v>
      </c>
      <c r="B23" s="89"/>
      <c r="C23" s="89"/>
    </row>
    <row r="24" spans="1:8" x14ac:dyDescent="0.2">
      <c r="A24" s="94" t="s">
        <v>211</v>
      </c>
      <c r="B24" s="94">
        <f>-E8/E14</f>
        <v>1.3333333333333333</v>
      </c>
      <c r="C24" s="89"/>
    </row>
    <row r="26" spans="1:8" x14ac:dyDescent="0.2">
      <c r="A26" s="104" t="s">
        <v>239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DB3B-785A-4152-8ACE-4D86CCC5E8AE}">
  <sheetPr>
    <tabColor theme="8" tint="0.79998168889431442"/>
  </sheetPr>
  <dimension ref="A1:I25"/>
  <sheetViews>
    <sheetView workbookViewId="0">
      <selection activeCell="D24" sqref="D24"/>
    </sheetView>
  </sheetViews>
  <sheetFormatPr defaultRowHeight="12.75" x14ac:dyDescent="0.2"/>
  <cols>
    <col min="1" max="1" width="15.42578125" customWidth="1"/>
    <col min="3" max="3" width="10.5703125" customWidth="1"/>
    <col min="4" max="4" width="15.42578125" customWidth="1"/>
    <col min="5" max="5" width="15.5703125" customWidth="1"/>
    <col min="6" max="6" width="15.42578125" customWidth="1"/>
    <col min="7" max="7" width="15" bestFit="1" customWidth="1"/>
    <col min="8" max="8" width="17" customWidth="1"/>
  </cols>
  <sheetData>
    <row r="1" spans="1:9" x14ac:dyDescent="0.2">
      <c r="C1" s="1" t="s">
        <v>214</v>
      </c>
    </row>
    <row r="2" spans="1:9" x14ac:dyDescent="0.2">
      <c r="A2" s="12"/>
      <c r="C2" s="85"/>
      <c r="D2" s="177" t="s">
        <v>215</v>
      </c>
      <c r="E2" s="178"/>
      <c r="F2" s="179"/>
      <c r="G2" s="105" t="s">
        <v>210</v>
      </c>
    </row>
    <row r="3" spans="1:9" x14ac:dyDescent="0.2">
      <c r="A3" s="12"/>
      <c r="C3" s="106"/>
      <c r="D3" s="107" t="s">
        <v>216</v>
      </c>
      <c r="E3" s="107" t="s">
        <v>217</v>
      </c>
      <c r="F3" s="108" t="s">
        <v>218</v>
      </c>
      <c r="G3" s="109"/>
    </row>
    <row r="4" spans="1:9" x14ac:dyDescent="0.2">
      <c r="A4" s="12"/>
      <c r="C4" s="100" t="s">
        <v>219</v>
      </c>
      <c r="D4" s="110">
        <v>100</v>
      </c>
      <c r="E4" s="7">
        <v>100</v>
      </c>
      <c r="F4" s="92">
        <v>400</v>
      </c>
      <c r="G4" s="92">
        <v>25</v>
      </c>
    </row>
    <row r="5" spans="1:9" x14ac:dyDescent="0.2">
      <c r="A5" s="12"/>
      <c r="C5" s="101" t="s">
        <v>220</v>
      </c>
      <c r="D5" s="111">
        <v>0</v>
      </c>
      <c r="E5" s="96">
        <v>300</v>
      </c>
      <c r="F5" s="97">
        <v>300</v>
      </c>
      <c r="G5" s="97">
        <v>25</v>
      </c>
    </row>
    <row r="6" spans="1:9" x14ac:dyDescent="0.2">
      <c r="A6" s="12"/>
    </row>
    <row r="7" spans="1:9" ht="38.25" x14ac:dyDescent="0.2">
      <c r="C7" s="112" t="s">
        <v>221</v>
      </c>
      <c r="D7" s="7">
        <v>0.05</v>
      </c>
      <c r="E7" s="7">
        <v>0.1</v>
      </c>
      <c r="F7" s="7">
        <v>-0.05</v>
      </c>
      <c r="H7" s="113" t="s">
        <v>222</v>
      </c>
      <c r="I7" s="114" t="s">
        <v>223</v>
      </c>
    </row>
    <row r="8" spans="1:9" x14ac:dyDescent="0.2">
      <c r="A8" s="12"/>
      <c r="H8" s="100" t="s">
        <v>224</v>
      </c>
      <c r="I8" s="115" t="s">
        <v>225</v>
      </c>
    </row>
    <row r="9" spans="1:9" x14ac:dyDescent="0.2">
      <c r="A9" s="12"/>
      <c r="H9" s="100" t="s">
        <v>226</v>
      </c>
      <c r="I9" s="116" t="s">
        <v>227</v>
      </c>
    </row>
    <row r="10" spans="1:9" x14ac:dyDescent="0.2">
      <c r="A10" s="12" t="s">
        <v>236</v>
      </c>
      <c r="C10" s="1" t="s">
        <v>228</v>
      </c>
      <c r="H10" s="101" t="s">
        <v>229</v>
      </c>
      <c r="I10" s="117" t="s">
        <v>230</v>
      </c>
    </row>
    <row r="11" spans="1:9" x14ac:dyDescent="0.2">
      <c r="C11" s="12" t="s">
        <v>231</v>
      </c>
    </row>
    <row r="12" spans="1:9" x14ac:dyDescent="0.2">
      <c r="A12" s="12"/>
      <c r="D12">
        <v>10</v>
      </c>
      <c r="E12">
        <v>20</v>
      </c>
      <c r="F12">
        <v>30</v>
      </c>
    </row>
    <row r="13" spans="1:9" x14ac:dyDescent="0.2">
      <c r="A13" s="12"/>
      <c r="C13" s="12" t="s">
        <v>232</v>
      </c>
      <c r="D13" s="118">
        <f>(D4/(SUM($D4:$F4))*D12)</f>
        <v>1.6666666666666665</v>
      </c>
      <c r="E13" s="118">
        <f>(E4/(SUM($D4:$F4))*E12)</f>
        <v>3.333333333333333</v>
      </c>
      <c r="F13">
        <f>(F4/(SUM($D4:$F4))*F12)</f>
        <v>20</v>
      </c>
    </row>
    <row r="14" spans="1:9" x14ac:dyDescent="0.2">
      <c r="C14" s="12" t="s">
        <v>233</v>
      </c>
      <c r="D14">
        <f>(D5/(SUM($D5:$F5))*D12)</f>
        <v>0</v>
      </c>
      <c r="E14">
        <f t="shared" ref="E14:F14" si="0">(E5/(SUM($D5:$F5))*E12)</f>
        <v>10</v>
      </c>
      <c r="F14">
        <f t="shared" si="0"/>
        <v>15</v>
      </c>
    </row>
    <row r="15" spans="1:9" x14ac:dyDescent="0.2">
      <c r="A15" s="12"/>
    </row>
    <row r="16" spans="1:9" x14ac:dyDescent="0.2">
      <c r="A16" s="12"/>
      <c r="C16" s="12" t="s">
        <v>234</v>
      </c>
      <c r="G16" s="119" t="s">
        <v>235</v>
      </c>
    </row>
    <row r="17" spans="1:7" x14ac:dyDescent="0.2">
      <c r="A17" s="12"/>
      <c r="C17" s="12" t="s">
        <v>232</v>
      </c>
      <c r="D17" s="118">
        <f>-D13*D7</f>
        <v>-8.3333333333333329E-2</v>
      </c>
      <c r="E17" s="118">
        <f>-E13*E7</f>
        <v>-0.33333333333333331</v>
      </c>
      <c r="F17">
        <f>-F13*F7</f>
        <v>1</v>
      </c>
      <c r="G17" s="120">
        <f>SUM(D17:F17)</f>
        <v>0.58333333333333337</v>
      </c>
    </row>
    <row r="18" spans="1:7" x14ac:dyDescent="0.2">
      <c r="A18" s="12"/>
      <c r="C18" s="12" t="s">
        <v>233</v>
      </c>
      <c r="D18">
        <f>-D14*D7</f>
        <v>0</v>
      </c>
      <c r="E18">
        <f t="shared" ref="E18:F18" si="1">-E14*E7</f>
        <v>-1</v>
      </c>
      <c r="F18">
        <f t="shared" si="1"/>
        <v>0.75</v>
      </c>
      <c r="G18" s="121">
        <f>SUM(D18:F18)</f>
        <v>-0.25</v>
      </c>
    </row>
    <row r="19" spans="1:7" x14ac:dyDescent="0.2">
      <c r="A19" s="12"/>
    </row>
    <row r="21" spans="1:7" x14ac:dyDescent="0.2">
      <c r="A21" s="12" t="s">
        <v>240</v>
      </c>
      <c r="C21" s="1" t="s">
        <v>228</v>
      </c>
    </row>
    <row r="22" spans="1:7" x14ac:dyDescent="0.2">
      <c r="C22" s="12"/>
    </row>
    <row r="23" spans="1:7" x14ac:dyDescent="0.2">
      <c r="C23" s="12" t="s">
        <v>234</v>
      </c>
      <c r="D23">
        <v>10</v>
      </c>
      <c r="E23">
        <v>20</v>
      </c>
      <c r="F23">
        <v>30</v>
      </c>
      <c r="G23" s="119" t="s">
        <v>235</v>
      </c>
    </row>
    <row r="24" spans="1:7" x14ac:dyDescent="0.2">
      <c r="C24" s="12" t="s">
        <v>232</v>
      </c>
      <c r="D24" s="122">
        <f t="shared" ref="D24:F25" si="2">-D$23*D$7*D4</f>
        <v>-50</v>
      </c>
      <c r="E24" s="122">
        <f t="shared" si="2"/>
        <v>-200</v>
      </c>
      <c r="F24" s="122">
        <f t="shared" si="2"/>
        <v>600</v>
      </c>
      <c r="G24" s="123">
        <f>SUM(D24:F24)</f>
        <v>350</v>
      </c>
    </row>
    <row r="25" spans="1:7" x14ac:dyDescent="0.2">
      <c r="C25" s="12" t="s">
        <v>233</v>
      </c>
      <c r="D25" s="122">
        <f t="shared" si="2"/>
        <v>0</v>
      </c>
      <c r="E25" s="122">
        <f t="shared" si="2"/>
        <v>-600</v>
      </c>
      <c r="F25" s="122">
        <f t="shared" si="2"/>
        <v>450</v>
      </c>
      <c r="G25" s="123">
        <f>SUM(D25:F25)</f>
        <v>-150</v>
      </c>
    </row>
  </sheetData>
  <mergeCells count="1">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3496-D2D5-4DEB-8A66-C6B48A437F53}">
  <dimension ref="A1:V75"/>
  <sheetViews>
    <sheetView tabSelected="1" zoomScale="90" zoomScaleNormal="90" workbookViewId="0">
      <selection activeCell="N35" sqref="N35"/>
    </sheetView>
  </sheetViews>
  <sheetFormatPr defaultColWidth="8.85546875" defaultRowHeight="15" x14ac:dyDescent="0.25"/>
  <cols>
    <col min="1" max="1" width="52.7109375" style="124" customWidth="1"/>
    <col min="2" max="2" width="16.28515625" style="124" customWidth="1"/>
    <col min="3" max="3" width="15" style="124" customWidth="1"/>
    <col min="4" max="4" width="12.5703125" style="124" customWidth="1"/>
    <col min="5" max="5" width="8.85546875" style="124"/>
    <col min="6" max="6" width="33.5703125" style="124" bestFit="1" customWidth="1"/>
    <col min="7" max="7" width="10.5703125" style="124" bestFit="1" customWidth="1"/>
    <col min="8" max="8" width="12" style="124" customWidth="1"/>
    <col min="9" max="16384" width="8.85546875" style="124"/>
  </cols>
  <sheetData>
    <row r="1" spans="1:22" ht="18.75" x14ac:dyDescent="0.25">
      <c r="A1" s="168" t="s">
        <v>338</v>
      </c>
      <c r="B1" s="140"/>
      <c r="C1" s="140"/>
      <c r="D1" s="140"/>
      <c r="E1" s="140"/>
      <c r="F1" s="140"/>
      <c r="G1" s="140"/>
      <c r="H1" s="140"/>
      <c r="I1" s="140"/>
      <c r="J1" s="140"/>
    </row>
    <row r="2" spans="1:22" s="139" customFormat="1" ht="15.75" x14ac:dyDescent="0.25">
      <c r="A2" s="167"/>
      <c r="B2" s="166"/>
      <c r="C2" s="166"/>
      <c r="D2" s="166"/>
      <c r="E2" s="166"/>
      <c r="F2" s="166"/>
      <c r="G2" s="166"/>
      <c r="H2" s="140"/>
      <c r="I2" s="140"/>
      <c r="J2" s="166"/>
    </row>
    <row r="3" spans="1:22" s="133" customFormat="1" ht="15.75" x14ac:dyDescent="0.25">
      <c r="A3" s="165" t="s">
        <v>337</v>
      </c>
      <c r="B3" s="164"/>
      <c r="C3" s="164"/>
      <c r="D3" s="164"/>
      <c r="E3" s="164"/>
      <c r="F3" s="164"/>
      <c r="G3" s="164"/>
      <c r="H3" s="164"/>
      <c r="I3" s="164"/>
      <c r="J3" s="164"/>
    </row>
    <row r="4" spans="1:22" s="133" customFormat="1" ht="15.75" x14ac:dyDescent="0.25">
      <c r="A4" s="165" t="s">
        <v>336</v>
      </c>
      <c r="B4" s="164"/>
      <c r="C4" s="164"/>
      <c r="D4" s="164"/>
      <c r="E4" s="164"/>
      <c r="F4" s="164"/>
      <c r="G4" s="164"/>
      <c r="H4" s="164"/>
      <c r="I4" s="164"/>
      <c r="J4" s="164"/>
    </row>
    <row r="5" spans="1:22" s="133" customFormat="1" ht="15.75" x14ac:dyDescent="0.25">
      <c r="A5" s="165"/>
      <c r="B5" s="164"/>
      <c r="C5" s="164"/>
      <c r="D5" s="164"/>
      <c r="E5" s="164"/>
      <c r="F5" s="164"/>
      <c r="G5" s="164"/>
      <c r="H5" s="164"/>
      <c r="I5" s="164"/>
      <c r="J5" s="164"/>
    </row>
    <row r="6" spans="1:22" ht="15.75" x14ac:dyDescent="0.25">
      <c r="A6" s="141" t="s">
        <v>335</v>
      </c>
      <c r="B6" s="140"/>
      <c r="C6" s="140"/>
      <c r="D6" s="140"/>
      <c r="E6" s="140"/>
      <c r="F6" s="140"/>
      <c r="G6" s="140"/>
      <c r="H6" s="140"/>
      <c r="I6" s="140"/>
      <c r="J6" s="140"/>
      <c r="K6" s="126"/>
      <c r="L6" s="126"/>
      <c r="M6" s="126"/>
      <c r="N6" s="126"/>
      <c r="O6" s="126"/>
      <c r="P6" s="126"/>
      <c r="Q6" s="126"/>
      <c r="R6" s="126"/>
      <c r="S6" s="126"/>
      <c r="T6" s="126"/>
      <c r="U6" s="126"/>
      <c r="V6" s="126"/>
    </row>
    <row r="7" spans="1:22" ht="16.5" thickBot="1" x14ac:dyDescent="0.3">
      <c r="A7" s="141"/>
      <c r="B7" s="140"/>
      <c r="C7" s="140"/>
      <c r="D7" s="140"/>
      <c r="E7" s="140"/>
      <c r="F7" s="140"/>
      <c r="G7" s="140"/>
      <c r="H7" s="140"/>
      <c r="I7" s="140"/>
      <c r="J7" s="140"/>
      <c r="K7" s="126"/>
      <c r="L7" s="126"/>
      <c r="M7" s="126"/>
      <c r="N7" s="126" t="s">
        <v>317</v>
      </c>
      <c r="O7" s="126"/>
      <c r="P7" s="126"/>
      <c r="Q7" s="126"/>
      <c r="R7" s="126"/>
      <c r="S7" s="162" t="s">
        <v>179</v>
      </c>
      <c r="T7" s="126"/>
      <c r="U7" s="126"/>
      <c r="V7" s="126"/>
    </row>
    <row r="8" spans="1:22" ht="16.5" thickBot="1" x14ac:dyDescent="0.3">
      <c r="A8" s="155" t="s">
        <v>298</v>
      </c>
      <c r="B8" s="154">
        <v>0.08</v>
      </c>
      <c r="C8" s="140"/>
      <c r="D8" s="140"/>
      <c r="E8" s="140"/>
      <c r="F8" s="140"/>
      <c r="G8" s="140"/>
      <c r="H8" s="140"/>
      <c r="I8" s="140"/>
      <c r="J8" s="140"/>
      <c r="K8" s="126" t="s">
        <v>334</v>
      </c>
      <c r="L8" s="126"/>
      <c r="M8" s="126"/>
      <c r="N8" s="126"/>
      <c r="O8" s="126"/>
      <c r="P8" s="126" t="s">
        <v>333</v>
      </c>
      <c r="Q8" s="126"/>
      <c r="R8" s="126"/>
      <c r="S8" s="162"/>
      <c r="T8" s="126"/>
      <c r="U8" s="126"/>
      <c r="V8" s="126"/>
    </row>
    <row r="9" spans="1:22" ht="16.5" thickBot="1" x14ac:dyDescent="0.3">
      <c r="A9" s="149" t="s">
        <v>297</v>
      </c>
      <c r="B9" s="153">
        <v>10000</v>
      </c>
      <c r="C9" s="140"/>
      <c r="D9" s="140"/>
      <c r="E9" s="140"/>
      <c r="F9" s="140"/>
      <c r="G9" s="140"/>
      <c r="H9" s="140"/>
      <c r="I9" s="140"/>
      <c r="J9" s="140"/>
      <c r="K9" s="126"/>
      <c r="L9" s="126" t="s">
        <v>332</v>
      </c>
      <c r="M9" s="126"/>
      <c r="N9" s="126"/>
      <c r="O9" s="126"/>
      <c r="P9" s="126"/>
      <c r="Q9" s="126" t="s">
        <v>331</v>
      </c>
      <c r="R9" s="126"/>
      <c r="S9" s="162"/>
      <c r="T9" s="126"/>
      <c r="U9" s="126"/>
      <c r="V9" s="126"/>
    </row>
    <row r="10" spans="1:22" ht="16.5" thickBot="1" x14ac:dyDescent="0.3">
      <c r="A10" s="149" t="s">
        <v>330</v>
      </c>
      <c r="B10" s="148" t="s">
        <v>329</v>
      </c>
      <c r="C10" s="140"/>
      <c r="D10" s="140"/>
      <c r="E10" s="140"/>
      <c r="F10" s="140"/>
      <c r="G10" s="140"/>
      <c r="H10" s="140"/>
      <c r="I10" s="140"/>
      <c r="J10" s="140"/>
      <c r="K10" s="126"/>
      <c r="L10" s="126"/>
      <c r="M10" s="126"/>
      <c r="N10" s="126"/>
      <c r="O10" s="126"/>
      <c r="P10" s="126"/>
      <c r="Q10" s="126"/>
      <c r="R10" s="126"/>
      <c r="S10" s="162"/>
      <c r="T10" s="126"/>
      <c r="U10" s="126"/>
      <c r="V10" s="126"/>
    </row>
    <row r="11" spans="1:22" ht="15.75" x14ac:dyDescent="0.25">
      <c r="A11" s="163"/>
      <c r="B11" s="140"/>
      <c r="C11" s="140"/>
      <c r="D11" s="140"/>
      <c r="E11" s="140"/>
      <c r="F11" s="140"/>
      <c r="G11" s="140"/>
      <c r="H11" s="140"/>
      <c r="I11" s="140"/>
      <c r="J11" s="140"/>
      <c r="K11" s="126"/>
      <c r="L11" s="126"/>
      <c r="M11" s="126"/>
      <c r="N11" s="126" t="s">
        <v>328</v>
      </c>
      <c r="O11" s="126"/>
      <c r="P11" s="126"/>
      <c r="Q11" s="126"/>
      <c r="R11" s="126"/>
      <c r="S11" s="162" t="s">
        <v>179</v>
      </c>
      <c r="T11" s="126"/>
      <c r="U11" s="126"/>
      <c r="V11" s="126"/>
    </row>
    <row r="12" spans="1:22" ht="15.75" x14ac:dyDescent="0.25">
      <c r="A12" s="141" t="s">
        <v>327</v>
      </c>
      <c r="B12" s="140"/>
      <c r="C12" s="140"/>
      <c r="D12" s="140"/>
      <c r="E12" s="140"/>
      <c r="F12" s="140"/>
      <c r="G12" s="140"/>
      <c r="H12" s="140"/>
      <c r="I12" s="140"/>
      <c r="J12" s="140"/>
      <c r="K12" s="126"/>
      <c r="L12" s="126"/>
      <c r="M12" s="126"/>
      <c r="N12" s="126"/>
      <c r="O12" s="126"/>
      <c r="P12" s="126"/>
      <c r="Q12" s="126"/>
      <c r="R12" s="126"/>
      <c r="S12" s="126"/>
      <c r="T12" s="126"/>
      <c r="U12" s="126"/>
      <c r="V12" s="126"/>
    </row>
    <row r="13" spans="1:22" ht="15.75" x14ac:dyDescent="0.25">
      <c r="A13" s="139" t="s">
        <v>286</v>
      </c>
      <c r="K13" s="126"/>
      <c r="L13" s="126"/>
      <c r="M13" s="126"/>
      <c r="N13" s="126"/>
      <c r="O13" s="126"/>
      <c r="P13" s="126"/>
      <c r="Q13" s="126"/>
      <c r="R13" s="126"/>
      <c r="S13" s="126"/>
      <c r="T13" s="126"/>
      <c r="U13" s="126"/>
      <c r="V13" s="126"/>
    </row>
    <row r="14" spans="1:22" ht="15.75" x14ac:dyDescent="0.25">
      <c r="A14" s="139"/>
      <c r="B14" s="126" t="s">
        <v>326</v>
      </c>
      <c r="D14" s="126" t="s">
        <v>325</v>
      </c>
      <c r="G14" s="124">
        <v>0</v>
      </c>
      <c r="K14" s="126"/>
      <c r="L14" s="126"/>
      <c r="M14" s="126"/>
      <c r="N14" s="126">
        <v>0</v>
      </c>
      <c r="O14" s="126"/>
      <c r="P14" s="126"/>
      <c r="Q14" s="126"/>
      <c r="R14" s="126"/>
      <c r="S14" s="126"/>
      <c r="T14" s="126" t="s">
        <v>324</v>
      </c>
      <c r="U14" s="126"/>
      <c r="V14" s="126"/>
    </row>
    <row r="15" spans="1:22" x14ac:dyDescent="0.25">
      <c r="B15" s="126" t="s">
        <v>323</v>
      </c>
      <c r="D15" s="126" t="s">
        <v>322</v>
      </c>
      <c r="G15" s="124">
        <v>3000</v>
      </c>
      <c r="K15" s="126" t="s">
        <v>321</v>
      </c>
      <c r="L15" s="126"/>
      <c r="M15" s="126"/>
      <c r="N15" s="126"/>
      <c r="O15" s="126"/>
      <c r="P15" s="126"/>
      <c r="Q15" s="126" t="s">
        <v>320</v>
      </c>
      <c r="R15" s="126"/>
      <c r="S15" s="126"/>
      <c r="T15" s="126"/>
      <c r="U15" s="126"/>
      <c r="V15" s="126"/>
    </row>
    <row r="16" spans="1:22" ht="15.75" x14ac:dyDescent="0.25">
      <c r="A16" s="139"/>
      <c r="K16" s="126"/>
      <c r="L16" s="126" t="s">
        <v>319</v>
      </c>
      <c r="M16" s="126"/>
      <c r="N16" s="126"/>
      <c r="O16" s="126"/>
      <c r="P16" s="126"/>
      <c r="Q16" s="126"/>
      <c r="R16" s="126" t="s">
        <v>318</v>
      </c>
      <c r="S16" s="126"/>
      <c r="T16" s="126"/>
      <c r="U16" s="126"/>
      <c r="V16" s="126"/>
    </row>
    <row r="17" spans="1:22" ht="18.75" x14ac:dyDescent="0.3">
      <c r="B17" s="126" t="s">
        <v>317</v>
      </c>
      <c r="C17" s="126"/>
      <c r="H17" s="161" t="s">
        <v>316</v>
      </c>
      <c r="K17" s="126"/>
      <c r="L17" s="126"/>
      <c r="M17" s="126"/>
      <c r="N17" s="126"/>
      <c r="O17" s="126"/>
      <c r="P17" s="126"/>
      <c r="Q17" s="126"/>
      <c r="R17" s="126"/>
      <c r="S17" s="126"/>
      <c r="T17" s="126"/>
      <c r="U17" s="126"/>
      <c r="V17" s="126"/>
    </row>
    <row r="18" spans="1:22" ht="15.75" x14ac:dyDescent="0.25">
      <c r="A18" s="139"/>
      <c r="B18" s="126" t="s">
        <v>315</v>
      </c>
      <c r="C18" s="126" t="s">
        <v>314</v>
      </c>
      <c r="D18" s="160">
        <f>(11000-10000*EXP(0.08))/(11000-7000)</f>
        <v>4.1782330812603505E-2</v>
      </c>
      <c r="K18" s="126"/>
      <c r="L18" s="126"/>
      <c r="M18" s="126"/>
      <c r="N18" s="126" t="s">
        <v>313</v>
      </c>
      <c r="O18" s="126"/>
      <c r="P18" s="126"/>
      <c r="Q18" s="126"/>
      <c r="R18" s="126"/>
      <c r="S18" s="126"/>
      <c r="T18" s="126" t="s">
        <v>312</v>
      </c>
      <c r="U18" s="126"/>
      <c r="V18" s="126"/>
    </row>
    <row r="19" spans="1:22" ht="15.75" x14ac:dyDescent="0.25">
      <c r="A19" s="139"/>
      <c r="B19" s="126" t="s">
        <v>311</v>
      </c>
      <c r="C19" s="126"/>
      <c r="K19" s="126"/>
      <c r="L19" s="126"/>
      <c r="M19" s="126"/>
      <c r="N19" s="126"/>
      <c r="O19" s="126"/>
      <c r="P19" s="126"/>
      <c r="Q19" s="126"/>
      <c r="R19" s="126"/>
      <c r="S19" s="126"/>
      <c r="T19" s="126"/>
      <c r="U19" s="126"/>
      <c r="V19" s="126"/>
    </row>
    <row r="20" spans="1:22" ht="15.75" x14ac:dyDescent="0.25">
      <c r="A20" s="139"/>
      <c r="D20" s="124">
        <f>+G15*D18</f>
        <v>125.34699243781051</v>
      </c>
      <c r="K20" s="126"/>
      <c r="L20" s="126" t="s">
        <v>310</v>
      </c>
      <c r="M20" s="126"/>
      <c r="N20" s="126"/>
      <c r="O20" s="126"/>
      <c r="P20" s="126"/>
      <c r="Q20" s="126"/>
      <c r="R20" s="126"/>
      <c r="S20" s="126"/>
      <c r="T20" s="126"/>
      <c r="U20" s="126"/>
      <c r="V20" s="126"/>
    </row>
    <row r="21" spans="1:22" ht="15.75" x14ac:dyDescent="0.25">
      <c r="A21" s="139"/>
      <c r="C21" s="126" t="s">
        <v>309</v>
      </c>
      <c r="D21" s="159">
        <f>+D20*EXP(-0.08)</f>
        <v>115.70985768974491</v>
      </c>
      <c r="K21" s="126"/>
      <c r="L21" s="126"/>
      <c r="M21" s="126"/>
      <c r="N21" s="126"/>
      <c r="O21" s="126"/>
      <c r="P21" s="126"/>
      <c r="Q21" s="126"/>
      <c r="R21" s="126"/>
      <c r="S21" s="126"/>
      <c r="T21" s="126"/>
      <c r="U21" s="126"/>
      <c r="V21" s="126"/>
    </row>
    <row r="22" spans="1:22" ht="15.75" x14ac:dyDescent="0.25">
      <c r="A22" s="158"/>
      <c r="L22" s="126" t="s">
        <v>308</v>
      </c>
      <c r="M22" s="126" t="s">
        <v>307</v>
      </c>
      <c r="N22" s="126"/>
      <c r="S22" s="157" t="s">
        <v>306</v>
      </c>
    </row>
    <row r="23" spans="1:22" ht="15.75" x14ac:dyDescent="0.25">
      <c r="A23" s="141" t="s">
        <v>305</v>
      </c>
      <c r="B23" s="140"/>
      <c r="C23" s="140"/>
      <c r="D23" s="140"/>
      <c r="E23" s="140"/>
      <c r="F23" s="140"/>
      <c r="G23" s="140"/>
      <c r="H23" s="140"/>
      <c r="I23" s="140"/>
      <c r="J23" s="140"/>
      <c r="L23" s="126"/>
      <c r="M23" s="126"/>
      <c r="N23" s="126"/>
      <c r="P23" s="126" t="s">
        <v>304</v>
      </c>
      <c r="S23" s="126"/>
    </row>
    <row r="24" spans="1:22" ht="15.75" x14ac:dyDescent="0.25">
      <c r="A24" s="141" t="s">
        <v>303</v>
      </c>
      <c r="B24" s="140"/>
      <c r="C24" s="140"/>
      <c r="D24" s="140"/>
      <c r="E24" s="140"/>
      <c r="F24" s="140"/>
      <c r="G24" s="140"/>
      <c r="H24" s="140"/>
      <c r="I24" s="140"/>
      <c r="J24" s="140"/>
      <c r="L24" s="126"/>
      <c r="M24" s="126" t="s">
        <v>302</v>
      </c>
      <c r="N24" s="126"/>
      <c r="S24" s="157" t="s">
        <v>301</v>
      </c>
    </row>
    <row r="25" spans="1:22" ht="15.75" x14ac:dyDescent="0.25">
      <c r="A25" s="141"/>
      <c r="B25" s="140"/>
      <c r="C25" s="140"/>
      <c r="D25" s="140"/>
      <c r="E25" s="140"/>
      <c r="F25" s="140"/>
      <c r="G25" s="140"/>
      <c r="H25" s="140"/>
      <c r="I25" s="140"/>
      <c r="J25" s="140"/>
      <c r="L25" s="126"/>
      <c r="M25" s="126"/>
      <c r="N25" s="126"/>
    </row>
    <row r="26" spans="1:22" ht="15.75" x14ac:dyDescent="0.25">
      <c r="A26" s="141" t="s">
        <v>300</v>
      </c>
      <c r="B26" s="140"/>
      <c r="C26" s="140"/>
      <c r="D26" s="140"/>
      <c r="E26" s="140"/>
      <c r="F26" s="140"/>
      <c r="G26" s="140"/>
      <c r="H26" s="140"/>
      <c r="I26" s="140"/>
      <c r="J26" s="140"/>
      <c r="L26" s="156" t="s">
        <v>299</v>
      </c>
      <c r="N26" s="126"/>
    </row>
    <row r="27" spans="1:22" ht="16.5" thickBot="1" x14ac:dyDescent="0.3">
      <c r="A27" s="141"/>
      <c r="B27" s="140"/>
      <c r="C27" s="140"/>
      <c r="D27" s="140"/>
      <c r="E27" s="140"/>
      <c r="F27" s="140"/>
      <c r="G27" s="140"/>
      <c r="H27" s="140"/>
      <c r="I27" s="140"/>
      <c r="J27" s="140"/>
      <c r="L27" s="126"/>
      <c r="Q27" s="126">
        <f>-0.75*B9+8250*EXP(-0.08)</f>
        <v>115.70985768974515</v>
      </c>
    </row>
    <row r="28" spans="1:22" ht="16.5" thickBot="1" x14ac:dyDescent="0.3">
      <c r="A28" s="155" t="s">
        <v>298</v>
      </c>
      <c r="B28" s="154">
        <v>0.08</v>
      </c>
      <c r="C28" s="140"/>
      <c r="D28" s="140"/>
      <c r="E28" s="140"/>
      <c r="F28" s="140"/>
      <c r="G28" s="140"/>
      <c r="H28" s="140"/>
      <c r="I28" s="140"/>
      <c r="J28" s="140"/>
      <c r="L28" s="126"/>
    </row>
    <row r="29" spans="1:22" ht="16.5" thickBot="1" x14ac:dyDescent="0.3">
      <c r="A29" s="149" t="s">
        <v>297</v>
      </c>
      <c r="B29" s="153">
        <v>10000</v>
      </c>
      <c r="C29" s="140"/>
      <c r="D29" s="140"/>
      <c r="E29" s="140"/>
      <c r="F29" s="140"/>
      <c r="G29" s="140"/>
      <c r="H29" s="140"/>
      <c r="I29" s="140"/>
      <c r="J29" s="140"/>
      <c r="M29" s="126" t="s">
        <v>296</v>
      </c>
      <c r="N29" s="152" t="s">
        <v>295</v>
      </c>
      <c r="O29" s="151"/>
      <c r="P29" s="151"/>
    </row>
    <row r="30" spans="1:22" ht="16.5" thickBot="1" x14ac:dyDescent="0.3">
      <c r="A30" s="149" t="s">
        <v>294</v>
      </c>
      <c r="B30" s="148" t="s">
        <v>293</v>
      </c>
      <c r="C30" s="140"/>
      <c r="D30" s="140"/>
      <c r="E30" s="140"/>
      <c r="F30" s="140"/>
      <c r="G30" s="140"/>
      <c r="H30" s="140"/>
      <c r="I30" s="140"/>
      <c r="J30" s="140"/>
    </row>
    <row r="31" spans="1:22" ht="16.5" thickBot="1" x14ac:dyDescent="0.3">
      <c r="A31" s="149" t="s">
        <v>292</v>
      </c>
      <c r="B31" s="150">
        <v>0.1</v>
      </c>
      <c r="C31" s="140"/>
      <c r="D31" s="140"/>
      <c r="E31" s="140"/>
      <c r="F31" s="140"/>
      <c r="G31" s="140"/>
      <c r="H31" s="140"/>
      <c r="I31" s="140"/>
      <c r="J31" s="140"/>
    </row>
    <row r="32" spans="1:22" ht="32.25" thickBot="1" x14ac:dyDescent="0.3">
      <c r="A32" s="149" t="s">
        <v>291</v>
      </c>
      <c r="B32" s="148">
        <v>96.9</v>
      </c>
      <c r="C32" s="140"/>
      <c r="D32" s="140"/>
      <c r="E32" s="140"/>
      <c r="F32" s="140"/>
      <c r="G32" s="140"/>
      <c r="H32" s="140"/>
      <c r="I32" s="140"/>
      <c r="J32" s="140"/>
    </row>
    <row r="33" spans="1:11" ht="15.75" x14ac:dyDescent="0.25">
      <c r="A33" s="142"/>
      <c r="B33" s="140"/>
      <c r="C33" s="140"/>
      <c r="D33" s="140"/>
      <c r="E33" s="140"/>
      <c r="F33" s="140"/>
      <c r="G33" s="140"/>
      <c r="H33" s="140"/>
      <c r="I33" s="140"/>
      <c r="J33" s="140"/>
    </row>
    <row r="34" spans="1:11" ht="15.75" x14ac:dyDescent="0.25">
      <c r="A34" s="141" t="s">
        <v>290</v>
      </c>
      <c r="B34" s="140"/>
      <c r="C34" s="140"/>
      <c r="D34" s="140"/>
      <c r="E34" s="140"/>
      <c r="F34" s="140"/>
      <c r="G34" s="140"/>
      <c r="H34" s="140"/>
      <c r="I34" s="140"/>
      <c r="J34" s="140"/>
    </row>
    <row r="35" spans="1:11" ht="16.5" thickBot="1" x14ac:dyDescent="0.3">
      <c r="A35" s="147"/>
      <c r="B35" s="140"/>
      <c r="C35" s="140"/>
      <c r="D35" s="140"/>
      <c r="E35" s="140"/>
      <c r="F35" s="140"/>
      <c r="G35" s="140"/>
      <c r="H35" s="140"/>
      <c r="I35" s="140"/>
      <c r="J35" s="140"/>
    </row>
    <row r="36" spans="1:11" ht="16.5" thickBot="1" x14ac:dyDescent="0.3">
      <c r="A36" s="146" t="s">
        <v>187</v>
      </c>
      <c r="B36" s="145">
        <v>0.06</v>
      </c>
      <c r="C36" s="145">
        <v>0.15</v>
      </c>
      <c r="D36" s="145">
        <v>0.16</v>
      </c>
      <c r="E36" s="145">
        <v>0.2</v>
      </c>
      <c r="F36" s="145">
        <v>0.26</v>
      </c>
      <c r="G36" s="145">
        <v>0.3</v>
      </c>
      <c r="H36" s="145">
        <v>0.52</v>
      </c>
      <c r="I36" s="145">
        <v>0.62</v>
      </c>
      <c r="J36" s="140"/>
    </row>
    <row r="37" spans="1:11" ht="16.5" thickBot="1" x14ac:dyDescent="0.3">
      <c r="A37" s="144" t="s">
        <v>289</v>
      </c>
      <c r="B37" s="143">
        <v>0.52390000000000003</v>
      </c>
      <c r="C37" s="143">
        <v>0.55959999999999999</v>
      </c>
      <c r="D37" s="143">
        <v>0.56359999999999999</v>
      </c>
      <c r="E37" s="143">
        <v>0.57930000000000004</v>
      </c>
      <c r="F37" s="143">
        <v>0.60260000000000002</v>
      </c>
      <c r="G37" s="143">
        <v>0.6179</v>
      </c>
      <c r="H37" s="143">
        <v>0.69850000000000001</v>
      </c>
      <c r="I37" s="143">
        <v>0.73240000000000005</v>
      </c>
      <c r="J37" s="140"/>
    </row>
    <row r="38" spans="1:11" ht="16.5" thickBot="1" x14ac:dyDescent="0.3">
      <c r="A38" s="144" t="s">
        <v>288</v>
      </c>
      <c r="B38" s="143">
        <v>0.47610000000000002</v>
      </c>
      <c r="C38" s="143">
        <v>0.44040000000000001</v>
      </c>
      <c r="D38" s="143">
        <v>0.43640000000000001</v>
      </c>
      <c r="E38" s="143">
        <v>0.42070000000000002</v>
      </c>
      <c r="F38" s="143">
        <v>0.39739999999999998</v>
      </c>
      <c r="G38" s="143">
        <v>0.3821</v>
      </c>
      <c r="H38" s="143">
        <v>0.30149999999999999</v>
      </c>
      <c r="I38" s="143">
        <v>0.2676</v>
      </c>
      <c r="J38" s="140"/>
    </row>
    <row r="39" spans="1:11" ht="15.75" x14ac:dyDescent="0.25">
      <c r="A39" s="142"/>
      <c r="B39" s="140"/>
      <c r="C39" s="140"/>
      <c r="D39" s="140"/>
      <c r="E39" s="140"/>
      <c r="F39" s="140"/>
      <c r="G39" s="140"/>
      <c r="H39" s="140"/>
      <c r="I39" s="140"/>
      <c r="J39" s="140"/>
    </row>
    <row r="40" spans="1:11" ht="15.75" x14ac:dyDescent="0.25">
      <c r="A40" s="141" t="s">
        <v>287</v>
      </c>
      <c r="B40" s="141"/>
      <c r="C40" s="140"/>
      <c r="D40" s="140"/>
      <c r="E40" s="140"/>
      <c r="F40" s="140"/>
      <c r="G40" s="140"/>
      <c r="H40" s="140"/>
      <c r="I40" s="140"/>
      <c r="J40" s="140"/>
    </row>
    <row r="41" spans="1:11" ht="15.75" x14ac:dyDescent="0.25">
      <c r="A41" s="139" t="s">
        <v>286</v>
      </c>
    </row>
    <row r="42" spans="1:11" ht="15.75" x14ac:dyDescent="0.25">
      <c r="A42" s="138" t="s">
        <v>285</v>
      </c>
      <c r="B42" s="137">
        <f>+G67</f>
        <v>-1013.2805337872225</v>
      </c>
    </row>
    <row r="44" spans="1:11" x14ac:dyDescent="0.25">
      <c r="A44" s="136" t="s">
        <v>284</v>
      </c>
      <c r="B44" s="124" t="s">
        <v>283</v>
      </c>
      <c r="C44" s="135">
        <v>10000</v>
      </c>
      <c r="F44" s="126"/>
      <c r="G44" s="126" t="s">
        <v>283</v>
      </c>
      <c r="H44" s="126" t="s">
        <v>282</v>
      </c>
      <c r="I44" s="126" t="s">
        <v>281</v>
      </c>
      <c r="J44" s="126" t="s">
        <v>280</v>
      </c>
      <c r="K44" s="126" t="s">
        <v>279</v>
      </c>
    </row>
    <row r="45" spans="1:11" x14ac:dyDescent="0.25">
      <c r="B45" s="124" t="s">
        <v>278</v>
      </c>
      <c r="C45" s="135">
        <v>10000</v>
      </c>
      <c r="F45" s="126" t="s">
        <v>264</v>
      </c>
      <c r="G45" s="130">
        <f>+C44</f>
        <v>10000</v>
      </c>
      <c r="H45" s="126">
        <f>+G45*-C50</f>
        <v>-300</v>
      </c>
      <c r="I45" s="126">
        <f>+(G45+H45)*C48</f>
        <v>970</v>
      </c>
      <c r="J45" s="130">
        <f>+G45+H45+I45</f>
        <v>10670</v>
      </c>
      <c r="K45" s="130">
        <f>+MAX(C45-J45,0)</f>
        <v>0</v>
      </c>
    </row>
    <row r="46" spans="1:11" x14ac:dyDescent="0.25">
      <c r="B46" s="124" t="s">
        <v>277</v>
      </c>
      <c r="C46" s="134">
        <v>0.08</v>
      </c>
      <c r="F46" s="126" t="s">
        <v>263</v>
      </c>
      <c r="G46" s="130">
        <f>+C44</f>
        <v>10000</v>
      </c>
      <c r="H46" s="126">
        <f>+G46*-C50</f>
        <v>-300</v>
      </c>
      <c r="I46" s="126">
        <f>+(G46+H46)*C49</f>
        <v>-485</v>
      </c>
      <c r="J46" s="130">
        <f>+G46+H46+I46</f>
        <v>9215</v>
      </c>
      <c r="K46" s="130">
        <f>+MAX(C45-J46,0)</f>
        <v>785</v>
      </c>
    </row>
    <row r="47" spans="1:11" x14ac:dyDescent="0.25">
      <c r="B47" s="124" t="s">
        <v>276</v>
      </c>
      <c r="C47" s="134">
        <v>0.1</v>
      </c>
      <c r="F47" s="126"/>
      <c r="G47" s="126"/>
      <c r="H47" s="126"/>
      <c r="I47" s="126"/>
      <c r="J47" s="126"/>
      <c r="K47" s="126"/>
    </row>
    <row r="48" spans="1:11" x14ac:dyDescent="0.25">
      <c r="B48" s="124" t="s">
        <v>275</v>
      </c>
      <c r="C48" s="132">
        <v>0.1</v>
      </c>
      <c r="F48" s="126"/>
      <c r="G48" s="126"/>
      <c r="H48" s="126"/>
      <c r="I48" s="126"/>
      <c r="J48" s="126"/>
      <c r="K48" s="126"/>
    </row>
    <row r="49" spans="2:11" x14ac:dyDescent="0.25">
      <c r="B49" s="124" t="s">
        <v>274</v>
      </c>
      <c r="C49" s="132">
        <v>-0.05</v>
      </c>
      <c r="F49" s="126" t="s">
        <v>273</v>
      </c>
      <c r="G49" s="126"/>
      <c r="H49" s="126"/>
      <c r="I49" s="126"/>
      <c r="J49" s="126"/>
      <c r="K49" s="126"/>
    </row>
    <row r="50" spans="2:11" x14ac:dyDescent="0.25">
      <c r="B50" s="133" t="s">
        <v>272</v>
      </c>
      <c r="C50" s="132">
        <v>0.03</v>
      </c>
      <c r="F50" s="126" t="s">
        <v>271</v>
      </c>
      <c r="G50" s="126">
        <f>-H45</f>
        <v>300</v>
      </c>
      <c r="H50" s="126"/>
      <c r="I50" s="126"/>
      <c r="J50" s="126"/>
      <c r="K50" s="126"/>
    </row>
    <row r="51" spans="2:11" x14ac:dyDescent="0.25">
      <c r="B51" s="124" t="s">
        <v>270</v>
      </c>
      <c r="C51" s="124">
        <f>+B32*B29/1000</f>
        <v>969</v>
      </c>
      <c r="F51" s="126" t="s">
        <v>269</v>
      </c>
      <c r="G51" s="130">
        <f>+AVERAGE(K45:K46)</f>
        <v>392.5</v>
      </c>
      <c r="H51" s="126"/>
      <c r="I51" s="126"/>
      <c r="J51" s="126"/>
      <c r="K51" s="126"/>
    </row>
    <row r="52" spans="2:11" x14ac:dyDescent="0.25">
      <c r="F52" s="126" t="s">
        <v>268</v>
      </c>
      <c r="G52" s="126">
        <f>-C51</f>
        <v>-969</v>
      </c>
      <c r="H52" s="126"/>
      <c r="I52" s="126"/>
      <c r="J52" s="126"/>
      <c r="K52" s="126"/>
    </row>
    <row r="53" spans="2:11" x14ac:dyDescent="0.25">
      <c r="F53" s="126" t="s">
        <v>267</v>
      </c>
      <c r="G53" s="126">
        <v>0</v>
      </c>
      <c r="H53" s="126"/>
      <c r="I53" s="126"/>
      <c r="J53" s="126"/>
      <c r="K53" s="126"/>
    </row>
    <row r="54" spans="2:11" x14ac:dyDescent="0.25">
      <c r="F54" s="129" t="s">
        <v>266</v>
      </c>
      <c r="G54" s="129">
        <f>SUM(G50:G53)</f>
        <v>-276.5</v>
      </c>
      <c r="H54" s="126"/>
      <c r="I54" s="126"/>
      <c r="J54" s="126"/>
      <c r="K54" s="126"/>
    </row>
    <row r="55" spans="2:11" x14ac:dyDescent="0.25">
      <c r="B55" s="126"/>
      <c r="C55" s="126"/>
      <c r="D55" s="126"/>
      <c r="E55" s="126"/>
      <c r="F55" s="126"/>
      <c r="G55" s="126"/>
      <c r="H55" s="126"/>
      <c r="I55" s="126"/>
      <c r="J55" s="126"/>
      <c r="K55" s="126"/>
    </row>
    <row r="56" spans="2:11" x14ac:dyDescent="0.25">
      <c r="B56" s="126" t="s">
        <v>265</v>
      </c>
      <c r="C56" s="126"/>
      <c r="D56" s="126"/>
      <c r="E56" s="126"/>
      <c r="F56" s="126"/>
      <c r="G56" s="126"/>
      <c r="H56" s="126"/>
      <c r="I56" s="126"/>
      <c r="J56" s="126"/>
      <c r="K56" s="126"/>
    </row>
    <row r="57" spans="2:11" ht="45" x14ac:dyDescent="0.25">
      <c r="B57" s="126"/>
      <c r="C57" s="131" t="s">
        <v>264</v>
      </c>
      <c r="D57" s="131" t="s">
        <v>263</v>
      </c>
      <c r="E57" s="126"/>
      <c r="F57" s="126" t="s">
        <v>262</v>
      </c>
      <c r="G57" s="126"/>
      <c r="H57" s="126"/>
      <c r="I57" s="126"/>
      <c r="J57" s="126"/>
      <c r="K57" s="126"/>
    </row>
    <row r="58" spans="2:11" x14ac:dyDescent="0.25">
      <c r="B58" s="126" t="s">
        <v>261</v>
      </c>
      <c r="C58" s="130">
        <f>+J45</f>
        <v>10670</v>
      </c>
      <c r="D58" s="130">
        <f>+J46</f>
        <v>9215</v>
      </c>
      <c r="E58" s="126"/>
      <c r="F58" s="126" t="s">
        <v>260</v>
      </c>
      <c r="G58" s="126"/>
      <c r="H58" s="126"/>
      <c r="I58" s="126"/>
      <c r="J58" s="126"/>
      <c r="K58" s="126"/>
    </row>
    <row r="59" spans="2:11" x14ac:dyDescent="0.25">
      <c r="B59" s="126" t="s">
        <v>259</v>
      </c>
      <c r="C59" s="125">
        <f>+$C$50*C58</f>
        <v>320.09999999999997</v>
      </c>
      <c r="D59" s="125">
        <f>+$C$50*D58</f>
        <v>276.45</v>
      </c>
      <c r="E59" s="126"/>
      <c r="F59" s="126"/>
      <c r="G59" s="126"/>
      <c r="H59" s="126"/>
      <c r="I59" s="126"/>
      <c r="J59" s="126"/>
      <c r="K59" s="126"/>
    </row>
    <row r="60" spans="2:11" x14ac:dyDescent="0.25">
      <c r="B60" s="126" t="s">
        <v>258</v>
      </c>
      <c r="C60" s="125">
        <f>+C58-C59</f>
        <v>10349.9</v>
      </c>
      <c r="D60" s="125">
        <f>+D58-D59</f>
        <v>8938.5499999999993</v>
      </c>
      <c r="E60" s="126"/>
      <c r="F60" s="126" t="s">
        <v>257</v>
      </c>
      <c r="G60" s="126"/>
      <c r="H60" s="126"/>
      <c r="I60" s="126"/>
      <c r="J60" s="126"/>
      <c r="K60" s="126"/>
    </row>
    <row r="61" spans="2:11" x14ac:dyDescent="0.25">
      <c r="B61" s="126" t="s">
        <v>256</v>
      </c>
      <c r="C61" s="130">
        <f>+C45</f>
        <v>10000</v>
      </c>
      <c r="D61" s="130">
        <f>+C45</f>
        <v>10000</v>
      </c>
      <c r="E61" s="126"/>
      <c r="F61" s="126" t="s">
        <v>255</v>
      </c>
      <c r="G61" s="125">
        <f>AVERAGE(C59:D59)</f>
        <v>298.27499999999998</v>
      </c>
      <c r="H61" s="126"/>
      <c r="I61" s="126"/>
      <c r="J61" s="126"/>
      <c r="K61" s="126"/>
    </row>
    <row r="62" spans="2:11" x14ac:dyDescent="0.25">
      <c r="B62" s="126" t="s">
        <v>254</v>
      </c>
      <c r="C62" s="125">
        <f>+C60/C61</f>
        <v>1.0349899999999999</v>
      </c>
      <c r="D62" s="125">
        <f>+D60/D61</f>
        <v>0.89385499999999996</v>
      </c>
      <c r="E62" s="126"/>
      <c r="F62" s="126" t="s">
        <v>253</v>
      </c>
      <c r="G62" s="125">
        <f>-AVERAGE(C75:D75)</f>
        <v>-1035.0555337872224</v>
      </c>
      <c r="H62" s="126"/>
      <c r="I62" s="126"/>
      <c r="J62" s="126"/>
      <c r="K62" s="126"/>
    </row>
    <row r="63" spans="2:11" x14ac:dyDescent="0.25">
      <c r="B63" s="126" t="s">
        <v>252</v>
      </c>
      <c r="C63" s="126">
        <f>+LN(C62)</f>
        <v>3.4391764834907627E-2</v>
      </c>
      <c r="D63" s="126">
        <f>+LN(D62)</f>
        <v>-0.11221170935696767</v>
      </c>
      <c r="E63" s="126"/>
      <c r="F63" s="129" t="s">
        <v>251</v>
      </c>
      <c r="G63" s="128">
        <f>SUM(G61:G62)</f>
        <v>-736.78053378722245</v>
      </c>
      <c r="H63" s="126"/>
      <c r="I63" s="126"/>
      <c r="J63" s="126"/>
      <c r="K63" s="126"/>
    </row>
    <row r="64" spans="2:11" x14ac:dyDescent="0.25">
      <c r="B64" s="126" t="s">
        <v>250</v>
      </c>
      <c r="C64" s="126">
        <f>EXP(-$C$46)</f>
        <v>0.92311634638663576</v>
      </c>
      <c r="D64" s="126">
        <f>EXP(-$C$46)</f>
        <v>0.92311634638663576</v>
      </c>
      <c r="E64" s="126"/>
      <c r="F64" s="126"/>
      <c r="G64" s="126"/>
      <c r="H64" s="126"/>
      <c r="I64" s="126"/>
      <c r="J64" s="126"/>
      <c r="K64" s="126"/>
    </row>
    <row r="65" spans="2:11" x14ac:dyDescent="0.25">
      <c r="B65" s="126" t="s">
        <v>249</v>
      </c>
      <c r="C65" s="126">
        <f>+C47/2</f>
        <v>0.05</v>
      </c>
      <c r="D65" s="126">
        <f>+C47/2</f>
        <v>0.05</v>
      </c>
      <c r="E65" s="126"/>
      <c r="F65" s="126"/>
      <c r="G65" s="126"/>
      <c r="H65" s="126"/>
      <c r="I65" s="126"/>
      <c r="J65" s="126"/>
      <c r="K65" s="126"/>
    </row>
    <row r="66" spans="2:11" x14ac:dyDescent="0.25">
      <c r="B66" s="126" t="s">
        <v>248</v>
      </c>
      <c r="C66" s="126">
        <f>SQRT($C$47)</f>
        <v>0.31622776601683794</v>
      </c>
      <c r="D66" s="126">
        <f>SQRT($C$47)</f>
        <v>0.31622776601683794</v>
      </c>
      <c r="E66" s="126"/>
      <c r="F66" s="126"/>
      <c r="G66" s="126"/>
      <c r="H66" s="126"/>
      <c r="I66" s="126"/>
      <c r="J66" s="126"/>
      <c r="K66" s="126"/>
    </row>
    <row r="67" spans="2:11" ht="15.75" thickBot="1" x14ac:dyDescent="0.3">
      <c r="B67" s="126"/>
      <c r="C67" s="126"/>
      <c r="D67" s="126"/>
      <c r="E67" s="126"/>
      <c r="F67" s="126" t="s">
        <v>247</v>
      </c>
      <c r="G67" s="127">
        <f>+G54+G63</f>
        <v>-1013.2805337872225</v>
      </c>
      <c r="H67" s="126"/>
      <c r="I67" s="126"/>
      <c r="J67" s="126"/>
      <c r="K67" s="126"/>
    </row>
    <row r="68" spans="2:11" ht="15.75" thickTop="1" x14ac:dyDescent="0.25">
      <c r="B68" s="126" t="s">
        <v>246</v>
      </c>
      <c r="C68" s="126">
        <f>+ROUND((C63+$C$46+C65)/C66,2)</f>
        <v>0.52</v>
      </c>
      <c r="D68" s="126">
        <f>+ROUND((D63+$C$46+D65)/D66,2)</f>
        <v>0.06</v>
      </c>
      <c r="E68" s="126"/>
      <c r="F68" s="126"/>
      <c r="G68" s="126"/>
      <c r="H68" s="126"/>
      <c r="I68" s="126"/>
      <c r="J68" s="126"/>
      <c r="K68" s="126"/>
    </row>
    <row r="69" spans="2:11" x14ac:dyDescent="0.25">
      <c r="B69" s="126" t="s">
        <v>245</v>
      </c>
      <c r="C69" s="126">
        <f>+ROUND(C68-C66,2)</f>
        <v>0.2</v>
      </c>
      <c r="D69" s="126">
        <f>+ROUND(D68-D66,2)</f>
        <v>-0.26</v>
      </c>
      <c r="E69" s="126"/>
      <c r="F69" s="126"/>
      <c r="G69" s="126"/>
      <c r="H69" s="126"/>
      <c r="I69" s="126"/>
      <c r="J69" s="126"/>
      <c r="K69" s="126"/>
    </row>
    <row r="70" spans="2:11" x14ac:dyDescent="0.25">
      <c r="B70" s="126"/>
      <c r="C70" s="126"/>
      <c r="D70" s="126"/>
      <c r="E70" s="126"/>
      <c r="F70" s="126"/>
      <c r="G70" s="126"/>
      <c r="H70" s="126"/>
      <c r="I70" s="126"/>
      <c r="J70" s="126"/>
      <c r="K70" s="126"/>
    </row>
    <row r="71" spans="2:11" ht="32.25" customHeight="1" x14ac:dyDescent="0.25">
      <c r="B71" s="180" t="s">
        <v>244</v>
      </c>
      <c r="C71" s="180"/>
      <c r="D71" s="180"/>
      <c r="E71" s="126"/>
      <c r="F71" s="126"/>
      <c r="G71" s="126"/>
      <c r="H71" s="126"/>
      <c r="I71" s="126"/>
      <c r="J71" s="126"/>
      <c r="K71" s="126"/>
    </row>
    <row r="72" spans="2:11" x14ac:dyDescent="0.25">
      <c r="B72" s="124" t="s">
        <v>243</v>
      </c>
      <c r="C72" s="124">
        <f>+H38</f>
        <v>0.30149999999999999</v>
      </c>
      <c r="D72" s="124">
        <f>+B38</f>
        <v>0.47610000000000002</v>
      </c>
    </row>
    <row r="73" spans="2:11" x14ac:dyDescent="0.25">
      <c r="B73" s="124" t="s">
        <v>242</v>
      </c>
      <c r="C73" s="124">
        <f>+E38</f>
        <v>0.42070000000000002</v>
      </c>
      <c r="D73" s="124">
        <f>+F37</f>
        <v>0.60260000000000002</v>
      </c>
    </row>
    <row r="75" spans="2:11" x14ac:dyDescent="0.25">
      <c r="B75" s="126" t="s">
        <v>241</v>
      </c>
      <c r="C75" s="125">
        <f>+C61*C64*C73-C60*C72</f>
        <v>763.05561924857739</v>
      </c>
      <c r="D75" s="125">
        <f>+D61*D64*D73-D60*D72</f>
        <v>1307.0554483258675</v>
      </c>
    </row>
  </sheetData>
  <mergeCells count="1">
    <mergeCell ref="B71:D7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zoomScale="120" zoomScaleNormal="120" workbookViewId="0">
      <selection sqref="A1:C1"/>
    </sheetView>
  </sheetViews>
  <sheetFormatPr defaultColWidth="8.85546875" defaultRowHeight="12.75" x14ac:dyDescent="0.2"/>
  <cols>
    <col min="2" max="2" width="120.42578125" customWidth="1"/>
    <col min="3" max="3" width="10.42578125" bestFit="1" customWidth="1"/>
    <col min="4" max="4" width="10.42578125" customWidth="1"/>
    <col min="5" max="5" width="11" style="7" customWidth="1"/>
  </cols>
  <sheetData>
    <row r="1" spans="1:5" ht="13.5" thickBot="1" x14ac:dyDescent="0.25">
      <c r="A1" s="181" t="s">
        <v>160</v>
      </c>
      <c r="B1" s="182"/>
      <c r="C1" s="182"/>
      <c r="D1" s="182"/>
      <c r="E1" s="183"/>
    </row>
    <row r="2" spans="1:5" ht="13.5" thickBot="1" x14ac:dyDescent="0.25">
      <c r="B2" s="74" t="s">
        <v>175</v>
      </c>
      <c r="E2" s="3"/>
    </row>
    <row r="3" spans="1:5" ht="26.25" thickBot="1" x14ac:dyDescent="0.25">
      <c r="A3" s="15" t="s">
        <v>0</v>
      </c>
      <c r="B3" s="43" t="s">
        <v>1</v>
      </c>
      <c r="C3" s="14" t="s">
        <v>2</v>
      </c>
      <c r="D3" s="14" t="s">
        <v>176</v>
      </c>
      <c r="E3" s="14" t="s">
        <v>6</v>
      </c>
    </row>
    <row r="4" spans="1:5" x14ac:dyDescent="0.2">
      <c r="A4" s="5">
        <f t="shared" ref="A4:A45" si="0">IF(C4=C3,A3+1,1)</f>
        <v>1</v>
      </c>
      <c r="B4" s="79" t="s">
        <v>111</v>
      </c>
      <c r="C4" s="5" t="s">
        <v>3</v>
      </c>
      <c r="D4" s="5" t="s">
        <v>181</v>
      </c>
      <c r="E4" s="9" t="str">
        <f>C4&amp;"-"&amp;A4&amp;", "&amp;D4</f>
        <v>LO#1-1, a, b, c, d, f</v>
      </c>
    </row>
    <row r="5" spans="1:5" x14ac:dyDescent="0.2">
      <c r="A5" s="5">
        <f t="shared" si="0"/>
        <v>2</v>
      </c>
      <c r="B5" s="16" t="s">
        <v>112</v>
      </c>
      <c r="C5" s="5" t="s">
        <v>3</v>
      </c>
      <c r="D5" s="5" t="s">
        <v>183</v>
      </c>
      <c r="E5" s="9" t="str">
        <f t="shared" ref="E5:E45" si="1">C5&amp;"-"&amp;A5&amp;", "&amp;D5</f>
        <v>LO#1-2, b, h</v>
      </c>
    </row>
    <row r="6" spans="1:5" x14ac:dyDescent="0.2">
      <c r="A6" s="5">
        <f t="shared" si="0"/>
        <v>3</v>
      </c>
      <c r="B6" s="16" t="s">
        <v>113</v>
      </c>
      <c r="C6" s="5" t="s">
        <v>3</v>
      </c>
      <c r="D6" s="5" t="s">
        <v>184</v>
      </c>
      <c r="E6" s="9" t="str">
        <f t="shared" si="1"/>
        <v>LO#1-3, g</v>
      </c>
    </row>
    <row r="7" spans="1:5" x14ac:dyDescent="0.2">
      <c r="A7" s="5">
        <f t="shared" si="0"/>
        <v>4</v>
      </c>
      <c r="B7" s="16" t="s">
        <v>114</v>
      </c>
      <c r="C7" s="5" t="s">
        <v>3</v>
      </c>
      <c r="D7" s="5" t="s">
        <v>179</v>
      </c>
      <c r="E7" s="9" t="str">
        <f t="shared" si="1"/>
        <v>LO#1-4, a</v>
      </c>
    </row>
    <row r="8" spans="1:5" x14ac:dyDescent="0.2">
      <c r="A8" s="5">
        <f t="shared" si="0"/>
        <v>5</v>
      </c>
      <c r="B8" s="16" t="s">
        <v>116</v>
      </c>
      <c r="C8" s="5" t="s">
        <v>3</v>
      </c>
      <c r="D8" s="5" t="s">
        <v>180</v>
      </c>
      <c r="E8" s="9" t="str">
        <f t="shared" si="1"/>
        <v>LO#1-5, e</v>
      </c>
    </row>
    <row r="9" spans="1:5" ht="25.5" x14ac:dyDescent="0.2">
      <c r="A9" s="5">
        <f t="shared" si="0"/>
        <v>6</v>
      </c>
      <c r="B9" s="77" t="s">
        <v>178</v>
      </c>
      <c r="C9" s="5" t="s">
        <v>3</v>
      </c>
      <c r="D9" s="5" t="s">
        <v>186</v>
      </c>
      <c r="E9" s="9" t="str">
        <f t="shared" si="1"/>
        <v>LO#1-6, i</v>
      </c>
    </row>
    <row r="10" spans="1:5" x14ac:dyDescent="0.2">
      <c r="A10" s="5">
        <f t="shared" si="0"/>
        <v>7</v>
      </c>
      <c r="B10" s="79" t="s">
        <v>173</v>
      </c>
      <c r="C10" s="5" t="s">
        <v>3</v>
      </c>
      <c r="D10" s="5" t="s">
        <v>186</v>
      </c>
      <c r="E10" s="9" t="str">
        <f t="shared" si="1"/>
        <v>LO#1-7, i</v>
      </c>
    </row>
    <row r="11" spans="1:5" ht="13.5" thickBot="1" x14ac:dyDescent="0.25">
      <c r="A11" s="6">
        <f t="shared" si="0"/>
        <v>8</v>
      </c>
      <c r="B11" s="80" t="s">
        <v>174</v>
      </c>
      <c r="C11" s="6" t="s">
        <v>3</v>
      </c>
      <c r="D11" s="6" t="s">
        <v>186</v>
      </c>
      <c r="E11" s="10" t="str">
        <f t="shared" si="1"/>
        <v>LO#1-8, i</v>
      </c>
    </row>
    <row r="12" spans="1:5" x14ac:dyDescent="0.2">
      <c r="A12" s="5">
        <f t="shared" si="0"/>
        <v>1</v>
      </c>
      <c r="B12" s="17" t="s">
        <v>118</v>
      </c>
      <c r="C12" s="5" t="s">
        <v>4</v>
      </c>
      <c r="D12" s="5"/>
      <c r="E12" s="9" t="str">
        <f t="shared" si="1"/>
        <v xml:space="preserve">LO#2-1, </v>
      </c>
    </row>
    <row r="13" spans="1:5" x14ac:dyDescent="0.2">
      <c r="A13" s="5">
        <f t="shared" si="0"/>
        <v>2</v>
      </c>
      <c r="B13" s="17" t="s">
        <v>119</v>
      </c>
      <c r="C13" s="5" t="s">
        <v>4</v>
      </c>
      <c r="D13" s="5" t="s">
        <v>182</v>
      </c>
      <c r="E13" s="9" t="str">
        <f t="shared" si="1"/>
        <v>LO#2-2, b</v>
      </c>
    </row>
    <row r="14" spans="1:5" x14ac:dyDescent="0.2">
      <c r="A14" s="5">
        <f t="shared" si="0"/>
        <v>3</v>
      </c>
      <c r="B14" s="78" t="s">
        <v>120</v>
      </c>
      <c r="C14" s="5" t="s">
        <v>4</v>
      </c>
      <c r="D14" s="5" t="s">
        <v>184</v>
      </c>
      <c r="E14" s="9" t="str">
        <f t="shared" si="1"/>
        <v>LO#2-3, g</v>
      </c>
    </row>
    <row r="15" spans="1:5" x14ac:dyDescent="0.2">
      <c r="A15" s="5">
        <f t="shared" si="0"/>
        <v>4</v>
      </c>
      <c r="B15" s="78" t="s">
        <v>121</v>
      </c>
      <c r="C15" s="5" t="s">
        <v>4</v>
      </c>
      <c r="D15" s="5" t="s">
        <v>187</v>
      </c>
      <c r="E15" s="9" t="str">
        <f t="shared" si="1"/>
        <v>LO#2-4, d</v>
      </c>
    </row>
    <row r="16" spans="1:5" x14ac:dyDescent="0.2">
      <c r="A16" s="5">
        <f t="shared" si="0"/>
        <v>5</v>
      </c>
      <c r="B16" s="17" t="s">
        <v>122</v>
      </c>
      <c r="C16" s="5" t="s">
        <v>4</v>
      </c>
      <c r="D16" s="5" t="s">
        <v>195</v>
      </c>
      <c r="E16" s="9" t="str">
        <f t="shared" si="1"/>
        <v>LO#2-5, k</v>
      </c>
    </row>
    <row r="17" spans="1:5" x14ac:dyDescent="0.2">
      <c r="A17" s="5">
        <f t="shared" si="0"/>
        <v>6</v>
      </c>
      <c r="B17" s="76" t="s">
        <v>196</v>
      </c>
      <c r="C17" s="5" t="s">
        <v>4</v>
      </c>
      <c r="D17" s="5" t="s">
        <v>191</v>
      </c>
      <c r="E17" s="9" t="str">
        <f t="shared" si="1"/>
        <v>LO#2-6, h</v>
      </c>
    </row>
    <row r="18" spans="1:5" x14ac:dyDescent="0.2">
      <c r="A18" s="5">
        <f t="shared" si="0"/>
        <v>7</v>
      </c>
      <c r="B18" s="78" t="s">
        <v>123</v>
      </c>
      <c r="C18" s="5" t="s">
        <v>4</v>
      </c>
      <c r="D18" s="5" t="s">
        <v>195</v>
      </c>
      <c r="E18" s="9" t="str">
        <f t="shared" si="1"/>
        <v>LO#2-7, k</v>
      </c>
    </row>
    <row r="19" spans="1:5" x14ac:dyDescent="0.2">
      <c r="A19" s="5">
        <f t="shared" si="0"/>
        <v>8</v>
      </c>
      <c r="B19" s="17" t="s">
        <v>124</v>
      </c>
      <c r="C19" s="5" t="s">
        <v>4</v>
      </c>
      <c r="D19" s="5" t="s">
        <v>194</v>
      </c>
      <c r="E19" s="9" t="str">
        <f t="shared" si="1"/>
        <v>LO#2-8, j</v>
      </c>
    </row>
    <row r="20" spans="1:5" x14ac:dyDescent="0.2">
      <c r="A20" s="5">
        <f t="shared" si="0"/>
        <v>9</v>
      </c>
      <c r="B20" s="78" t="s">
        <v>125</v>
      </c>
      <c r="C20" s="5" t="s">
        <v>4</v>
      </c>
      <c r="D20" s="5" t="s">
        <v>180</v>
      </c>
      <c r="E20" s="9" t="str">
        <f t="shared" si="1"/>
        <v>LO#2-9, e</v>
      </c>
    </row>
    <row r="21" spans="1:5" x14ac:dyDescent="0.2">
      <c r="A21" s="5">
        <f t="shared" si="0"/>
        <v>10</v>
      </c>
      <c r="B21" s="17" t="s">
        <v>126</v>
      </c>
      <c r="C21" s="5" t="s">
        <v>4</v>
      </c>
      <c r="D21" s="5" t="s">
        <v>195</v>
      </c>
      <c r="E21" s="9" t="str">
        <f t="shared" si="1"/>
        <v>LO#2-10, k</v>
      </c>
    </row>
    <row r="22" spans="1:5" x14ac:dyDescent="0.2">
      <c r="A22" s="5">
        <f t="shared" si="0"/>
        <v>11</v>
      </c>
      <c r="B22" s="17" t="s">
        <v>127</v>
      </c>
      <c r="C22" s="5" t="s">
        <v>4</v>
      </c>
      <c r="D22" s="5" t="s">
        <v>195</v>
      </c>
      <c r="E22" s="9" t="str">
        <f t="shared" si="1"/>
        <v>LO#2-11, k</v>
      </c>
    </row>
    <row r="23" spans="1:5" x14ac:dyDescent="0.2">
      <c r="A23" s="5">
        <f t="shared" si="0"/>
        <v>12</v>
      </c>
      <c r="B23" s="17" t="s">
        <v>128</v>
      </c>
      <c r="C23" s="5" t="s">
        <v>4</v>
      </c>
      <c r="D23" s="5" t="s">
        <v>192</v>
      </c>
      <c r="E23" s="9" t="str">
        <f t="shared" si="1"/>
        <v>LO#2-12, a, b</v>
      </c>
    </row>
    <row r="24" spans="1:5" x14ac:dyDescent="0.2">
      <c r="A24" s="5">
        <f t="shared" si="0"/>
        <v>13</v>
      </c>
      <c r="B24" s="17" t="s">
        <v>129</v>
      </c>
      <c r="C24" s="5" t="s">
        <v>4</v>
      </c>
      <c r="D24" s="5" t="s">
        <v>179</v>
      </c>
      <c r="E24" s="9" t="str">
        <f t="shared" si="1"/>
        <v>LO#2-13, a</v>
      </c>
    </row>
    <row r="25" spans="1:5" x14ac:dyDescent="0.2">
      <c r="A25" s="5">
        <f t="shared" si="0"/>
        <v>14</v>
      </c>
      <c r="B25" s="17" t="s">
        <v>130</v>
      </c>
      <c r="C25" s="5" t="s">
        <v>4</v>
      </c>
      <c r="D25" s="5" t="s">
        <v>190</v>
      </c>
      <c r="E25" s="9" t="str">
        <f t="shared" si="1"/>
        <v>LO#2-14, f</v>
      </c>
    </row>
    <row r="26" spans="1:5" x14ac:dyDescent="0.2">
      <c r="A26" s="13">
        <f t="shared" si="0"/>
        <v>15</v>
      </c>
      <c r="B26" s="18" t="s">
        <v>131</v>
      </c>
      <c r="C26" s="5" t="s">
        <v>4</v>
      </c>
      <c r="D26" s="5" t="s">
        <v>186</v>
      </c>
      <c r="E26" s="9" t="str">
        <f t="shared" si="1"/>
        <v>LO#2-15, i</v>
      </c>
    </row>
    <row r="27" spans="1:5" x14ac:dyDescent="0.2">
      <c r="A27" s="13">
        <f t="shared" si="0"/>
        <v>16</v>
      </c>
      <c r="B27" s="18" t="s">
        <v>117</v>
      </c>
      <c r="C27" s="5" t="s">
        <v>4</v>
      </c>
      <c r="D27" s="5"/>
      <c r="E27" s="9" t="str">
        <f t="shared" si="1"/>
        <v xml:space="preserve">LO#2-16, </v>
      </c>
    </row>
    <row r="28" spans="1:5" ht="13.5" thickBot="1" x14ac:dyDescent="0.25">
      <c r="A28" s="6">
        <f t="shared" si="0"/>
        <v>17</v>
      </c>
      <c r="B28" s="75" t="s">
        <v>177</v>
      </c>
      <c r="C28" s="6" t="s">
        <v>4</v>
      </c>
      <c r="D28" s="6" t="s">
        <v>179</v>
      </c>
      <c r="E28" s="10" t="str">
        <f t="shared" si="1"/>
        <v>LO#2-17, a</v>
      </c>
    </row>
    <row r="29" spans="1:5" x14ac:dyDescent="0.2">
      <c r="A29" s="4">
        <f t="shared" si="0"/>
        <v>1</v>
      </c>
      <c r="B29" s="83" t="s">
        <v>132</v>
      </c>
      <c r="C29" s="4" t="s">
        <v>5</v>
      </c>
      <c r="D29" s="4" t="s">
        <v>180</v>
      </c>
      <c r="E29" s="8" t="str">
        <f t="shared" si="1"/>
        <v>LO#3-1, e</v>
      </c>
    </row>
    <row r="30" spans="1:5" x14ac:dyDescent="0.2">
      <c r="A30" s="13">
        <f t="shared" si="0"/>
        <v>2</v>
      </c>
      <c r="B30" s="18" t="s">
        <v>133</v>
      </c>
      <c r="C30" s="5" t="s">
        <v>5</v>
      </c>
      <c r="D30" s="5" t="s">
        <v>190</v>
      </c>
      <c r="E30" s="9" t="str">
        <f t="shared" si="1"/>
        <v>LO#3-2, f</v>
      </c>
    </row>
    <row r="31" spans="1:5" x14ac:dyDescent="0.2">
      <c r="A31" s="13">
        <f t="shared" si="0"/>
        <v>3</v>
      </c>
      <c r="B31" s="18" t="s">
        <v>134</v>
      </c>
      <c r="C31" s="5" t="s">
        <v>5</v>
      </c>
      <c r="D31" s="5" t="s">
        <v>184</v>
      </c>
      <c r="E31" s="9" t="str">
        <f t="shared" si="1"/>
        <v>LO#3-3, g</v>
      </c>
    </row>
    <row r="32" spans="1:5" x14ac:dyDescent="0.2">
      <c r="A32" s="13">
        <f t="shared" si="0"/>
        <v>4</v>
      </c>
      <c r="B32" s="81" t="s">
        <v>139</v>
      </c>
      <c r="C32" s="5" t="s">
        <v>5</v>
      </c>
      <c r="D32" s="5" t="s">
        <v>188</v>
      </c>
      <c r="E32" s="9" t="str">
        <f t="shared" si="1"/>
        <v>LO#3-4, a, d</v>
      </c>
    </row>
    <row r="33" spans="1:6" x14ac:dyDescent="0.2">
      <c r="A33" s="13">
        <f t="shared" si="0"/>
        <v>5</v>
      </c>
      <c r="B33" s="81" t="s">
        <v>135</v>
      </c>
      <c r="C33" s="5" t="s">
        <v>5</v>
      </c>
      <c r="D33" s="5" t="s">
        <v>191</v>
      </c>
      <c r="E33" s="9" t="str">
        <f t="shared" si="1"/>
        <v>LO#3-5, h</v>
      </c>
    </row>
    <row r="34" spans="1:6" x14ac:dyDescent="0.2">
      <c r="A34" s="13">
        <f t="shared" si="0"/>
        <v>6</v>
      </c>
      <c r="B34" s="81" t="s">
        <v>137</v>
      </c>
      <c r="C34" s="5" t="s">
        <v>5</v>
      </c>
      <c r="D34" s="5" t="s">
        <v>189</v>
      </c>
      <c r="E34" s="9" t="str">
        <f t="shared" si="1"/>
        <v>LO#3-6, b, c</v>
      </c>
    </row>
    <row r="35" spans="1:6" ht="13.5" thickBot="1" x14ac:dyDescent="0.25">
      <c r="A35" s="68">
        <f t="shared" si="0"/>
        <v>7</v>
      </c>
      <c r="B35" s="69" t="s">
        <v>138</v>
      </c>
      <c r="C35" s="6" t="s">
        <v>5</v>
      </c>
      <c r="D35" s="6" t="s">
        <v>189</v>
      </c>
      <c r="E35" s="10" t="str">
        <f t="shared" si="1"/>
        <v>LO#3-7, b, c</v>
      </c>
    </row>
    <row r="36" spans="1:6" x14ac:dyDescent="0.2">
      <c r="A36" s="70">
        <f t="shared" si="0"/>
        <v>1</v>
      </c>
      <c r="B36" s="20" t="s">
        <v>140</v>
      </c>
      <c r="C36" s="4" t="s">
        <v>136</v>
      </c>
      <c r="D36" s="4" t="s">
        <v>193</v>
      </c>
      <c r="E36" s="8" t="str">
        <f t="shared" si="1"/>
        <v>LO#4-1, d, e</v>
      </c>
    </row>
    <row r="37" spans="1:6" x14ac:dyDescent="0.2">
      <c r="A37" s="13">
        <f t="shared" si="0"/>
        <v>2</v>
      </c>
      <c r="B37" s="81" t="s">
        <v>141</v>
      </c>
      <c r="C37" s="5" t="s">
        <v>136</v>
      </c>
      <c r="D37" s="5" t="s">
        <v>193</v>
      </c>
      <c r="E37" s="9" t="str">
        <f t="shared" si="1"/>
        <v>LO#4-2, d, e</v>
      </c>
    </row>
    <row r="38" spans="1:6" x14ac:dyDescent="0.2">
      <c r="A38" s="13">
        <f t="shared" si="0"/>
        <v>3</v>
      </c>
      <c r="B38" s="18" t="s">
        <v>142</v>
      </c>
      <c r="C38" s="5" t="s">
        <v>136</v>
      </c>
      <c r="D38" s="5" t="s">
        <v>193</v>
      </c>
      <c r="E38" s="9" t="str">
        <f t="shared" si="1"/>
        <v>LO#4-3, d, e</v>
      </c>
    </row>
    <row r="39" spans="1:6" x14ac:dyDescent="0.2">
      <c r="A39" s="13">
        <f t="shared" si="0"/>
        <v>4</v>
      </c>
      <c r="B39" s="18" t="s">
        <v>145</v>
      </c>
      <c r="C39" s="5" t="s">
        <v>136</v>
      </c>
      <c r="D39" s="5" t="s">
        <v>193</v>
      </c>
      <c r="E39" s="9" t="str">
        <f t="shared" si="1"/>
        <v>LO#4-4, d, e</v>
      </c>
    </row>
    <row r="40" spans="1:6" x14ac:dyDescent="0.2">
      <c r="A40" s="13">
        <f t="shared" si="0"/>
        <v>5</v>
      </c>
      <c r="B40" s="18" t="s">
        <v>146</v>
      </c>
      <c r="C40" s="5" t="s">
        <v>136</v>
      </c>
      <c r="D40" s="5" t="s">
        <v>193</v>
      </c>
      <c r="E40" s="9" t="str">
        <f t="shared" si="1"/>
        <v>LO#4-5, d, e</v>
      </c>
    </row>
    <row r="41" spans="1:6" x14ac:dyDescent="0.2">
      <c r="A41" s="13">
        <f t="shared" si="0"/>
        <v>6</v>
      </c>
      <c r="B41" s="18" t="s">
        <v>143</v>
      </c>
      <c r="C41" s="5" t="s">
        <v>136</v>
      </c>
      <c r="D41" s="5" t="s">
        <v>193</v>
      </c>
      <c r="E41" s="9" t="str">
        <f t="shared" si="1"/>
        <v>LO#4-6, d, e</v>
      </c>
    </row>
    <row r="42" spans="1:6" x14ac:dyDescent="0.2">
      <c r="A42" s="13">
        <f t="shared" si="0"/>
        <v>7</v>
      </c>
      <c r="B42" s="18" t="s">
        <v>144</v>
      </c>
      <c r="C42" s="5" t="s">
        <v>136</v>
      </c>
      <c r="D42" s="5" t="s">
        <v>193</v>
      </c>
      <c r="E42" s="9" t="str">
        <f t="shared" si="1"/>
        <v>LO#4-7, d, e</v>
      </c>
    </row>
    <row r="43" spans="1:6" ht="25.5" x14ac:dyDescent="0.2">
      <c r="A43" s="13">
        <f t="shared" si="0"/>
        <v>8</v>
      </c>
      <c r="B43" s="73" t="s">
        <v>158</v>
      </c>
      <c r="C43" s="5" t="s">
        <v>136</v>
      </c>
      <c r="D43" s="5" t="s">
        <v>190</v>
      </c>
      <c r="E43" s="9" t="str">
        <f t="shared" si="1"/>
        <v>LO#4-8, f</v>
      </c>
      <c r="F43" s="49"/>
    </row>
    <row r="44" spans="1:6" x14ac:dyDescent="0.2">
      <c r="A44" s="13">
        <f t="shared" si="0"/>
        <v>9</v>
      </c>
      <c r="B44" s="18" t="s">
        <v>159</v>
      </c>
      <c r="C44" s="5" t="s">
        <v>136</v>
      </c>
      <c r="D44" s="5" t="s">
        <v>185</v>
      </c>
      <c r="E44" s="9" t="str">
        <f t="shared" si="1"/>
        <v>LO#4-9, c</v>
      </c>
      <c r="F44" s="49"/>
    </row>
    <row r="45" spans="1:6" ht="13.5" thickBot="1" x14ac:dyDescent="0.25">
      <c r="A45" s="68">
        <f t="shared" si="0"/>
        <v>10</v>
      </c>
      <c r="B45" s="82" t="s">
        <v>147</v>
      </c>
      <c r="C45" s="6" t="s">
        <v>136</v>
      </c>
      <c r="D45" s="6" t="s">
        <v>192</v>
      </c>
      <c r="E45" s="10" t="str">
        <f t="shared" si="1"/>
        <v>LO#4-10, a, b</v>
      </c>
      <c r="F45" s="49"/>
    </row>
    <row r="46" spans="1:6" x14ac:dyDescent="0.2">
      <c r="A46" t="s">
        <v>3</v>
      </c>
      <c r="B46" t="s">
        <v>29</v>
      </c>
      <c r="E46"/>
      <c r="F46" s="49"/>
    </row>
    <row r="47" spans="1:6" x14ac:dyDescent="0.2">
      <c r="A47" t="s">
        <v>4</v>
      </c>
      <c r="B47" t="s">
        <v>30</v>
      </c>
      <c r="E47"/>
      <c r="F47" s="49"/>
    </row>
    <row r="48" spans="1:6" x14ac:dyDescent="0.2">
      <c r="A48" t="s">
        <v>5</v>
      </c>
      <c r="B48" t="s">
        <v>31</v>
      </c>
      <c r="E48"/>
    </row>
    <row r="49" spans="1:2" x14ac:dyDescent="0.2">
      <c r="A49" t="s">
        <v>136</v>
      </c>
      <c r="B49" t="s">
        <v>32</v>
      </c>
    </row>
    <row r="50" spans="1:2" x14ac:dyDescent="0.2">
      <c r="A50" s="12"/>
    </row>
    <row r="51" spans="1:2" x14ac:dyDescent="0.2">
      <c r="A51" s="12"/>
    </row>
    <row r="52" spans="1:2" x14ac:dyDescent="0.2">
      <c r="A52" s="12"/>
    </row>
    <row r="53" spans="1:2" x14ac:dyDescent="0.2">
      <c r="A53" s="12"/>
    </row>
    <row r="54" spans="1:2" x14ac:dyDescent="0.2">
      <c r="A54" s="12"/>
    </row>
    <row r="55" spans="1:2" x14ac:dyDescent="0.2">
      <c r="A55" s="12"/>
    </row>
    <row r="66" spans="1:1" x14ac:dyDescent="0.2">
      <c r="A66" s="12"/>
    </row>
  </sheetData>
  <sortState xmlns:xlrd2="http://schemas.microsoft.com/office/spreadsheetml/2017/richdata2" ref="A45:B81">
    <sortCondition ref="A44"/>
  </sortState>
  <mergeCells count="1">
    <mergeCell ref="A1:E1"/>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9"/>
  <sheetViews>
    <sheetView topLeftCell="A17" zoomScaleNormal="100" workbookViewId="0">
      <selection sqref="A1:C1"/>
    </sheetView>
  </sheetViews>
  <sheetFormatPr defaultColWidth="9.140625" defaultRowHeight="15" x14ac:dyDescent="0.25"/>
  <cols>
    <col min="1" max="1" width="3.42578125" style="50" customWidth="1"/>
    <col min="2" max="2" width="145" style="44" customWidth="1"/>
    <col min="3" max="14" width="22.42578125" style="44" customWidth="1"/>
    <col min="15" max="16384" width="9.140625" style="44"/>
  </cols>
  <sheetData>
    <row r="1" spans="1:2" s="47" customFormat="1" ht="18.75" x14ac:dyDescent="0.3">
      <c r="A1" s="45" t="s">
        <v>62</v>
      </c>
      <c r="B1" s="46"/>
    </row>
    <row r="2" spans="1:2" ht="15.75" x14ac:dyDescent="0.25">
      <c r="A2" s="51" t="s">
        <v>157</v>
      </c>
    </row>
    <row r="3" spans="1:2" x14ac:dyDescent="0.25">
      <c r="A3" s="48"/>
    </row>
    <row r="4" spans="1:2" ht="15.75" x14ac:dyDescent="0.25">
      <c r="A4" s="52" t="s">
        <v>162</v>
      </c>
      <c r="B4" s="53"/>
    </row>
    <row r="5" spans="1:2" ht="30" x14ac:dyDescent="0.25">
      <c r="A5" s="54"/>
      <c r="B5" s="55" t="s">
        <v>161</v>
      </c>
    </row>
    <row r="6" spans="1:2" x14ac:dyDescent="0.25">
      <c r="A6" s="54"/>
      <c r="B6" s="55"/>
    </row>
    <row r="7" spans="1:2" x14ac:dyDescent="0.25">
      <c r="A7" s="54"/>
      <c r="B7" s="56" t="s">
        <v>28</v>
      </c>
    </row>
    <row r="8" spans="1:2" x14ac:dyDescent="0.25">
      <c r="A8" s="54"/>
      <c r="B8" s="57" t="s">
        <v>63</v>
      </c>
    </row>
    <row r="9" spans="1:2" x14ac:dyDescent="0.25">
      <c r="A9" s="54"/>
      <c r="B9" s="63" t="s">
        <v>65</v>
      </c>
    </row>
    <row r="10" spans="1:2" x14ac:dyDescent="0.25">
      <c r="A10" s="54"/>
      <c r="B10" s="63" t="s">
        <v>66</v>
      </c>
    </row>
    <row r="11" spans="1:2" x14ac:dyDescent="0.25">
      <c r="A11" s="54"/>
      <c r="B11" s="63" t="s">
        <v>67</v>
      </c>
    </row>
    <row r="12" spans="1:2" x14ac:dyDescent="0.25">
      <c r="A12" s="54"/>
      <c r="B12" s="63" t="s">
        <v>68</v>
      </c>
    </row>
    <row r="13" spans="1:2" x14ac:dyDescent="0.25">
      <c r="A13" s="54"/>
      <c r="B13" s="63" t="s">
        <v>69</v>
      </c>
    </row>
    <row r="14" spans="1:2" x14ac:dyDescent="0.25">
      <c r="A14" s="54"/>
      <c r="B14" s="63" t="s">
        <v>70</v>
      </c>
    </row>
    <row r="15" spans="1:2" ht="6" customHeight="1" x14ac:dyDescent="0.25">
      <c r="A15" s="54"/>
      <c r="B15" s="55"/>
    </row>
    <row r="16" spans="1:2" ht="25.5" x14ac:dyDescent="0.25">
      <c r="A16" s="54"/>
      <c r="B16" s="59" t="s">
        <v>64</v>
      </c>
    </row>
    <row r="17" spans="1:2" ht="6" customHeight="1" x14ac:dyDescent="0.25">
      <c r="A17" s="54"/>
      <c r="B17" s="71"/>
    </row>
    <row r="18" spans="1:2" ht="26.25" x14ac:dyDescent="0.25">
      <c r="A18" s="54"/>
      <c r="B18" s="71" t="s">
        <v>163</v>
      </c>
    </row>
    <row r="19" spans="1:2" ht="6" customHeight="1" x14ac:dyDescent="0.25">
      <c r="A19" s="54"/>
      <c r="B19" s="71"/>
    </row>
    <row r="20" spans="1:2" x14ac:dyDescent="0.25">
      <c r="A20" s="54"/>
      <c r="B20" s="71" t="s">
        <v>164</v>
      </c>
    </row>
    <row r="21" spans="1:2" ht="6.6" customHeight="1" x14ac:dyDescent="0.25">
      <c r="A21" s="60"/>
      <c r="B21" s="61"/>
    </row>
    <row r="22" spans="1:2" x14ac:dyDescent="0.25">
      <c r="B22" s="50"/>
    </row>
    <row r="23" spans="1:2" x14ac:dyDescent="0.25">
      <c r="B23" s="50"/>
    </row>
    <row r="24" spans="1:2" ht="15.75" x14ac:dyDescent="0.25">
      <c r="A24" s="52" t="s">
        <v>165</v>
      </c>
      <c r="B24" s="62"/>
    </row>
    <row r="25" spans="1:2" x14ac:dyDescent="0.25">
      <c r="A25" s="54"/>
      <c r="B25" s="55" t="s">
        <v>71</v>
      </c>
    </row>
    <row r="26" spans="1:2" x14ac:dyDescent="0.25">
      <c r="A26" s="54"/>
      <c r="B26" s="55"/>
    </row>
    <row r="27" spans="1:2" x14ac:dyDescent="0.25">
      <c r="A27" s="54"/>
      <c r="B27" s="56" t="s">
        <v>28</v>
      </c>
    </row>
    <row r="28" spans="1:2" x14ac:dyDescent="0.25">
      <c r="A28" s="54"/>
      <c r="B28" s="59" t="s">
        <v>72</v>
      </c>
    </row>
    <row r="29" spans="1:2" x14ac:dyDescent="0.25">
      <c r="A29" s="54"/>
      <c r="B29" s="63" t="s">
        <v>73</v>
      </c>
    </row>
    <row r="30" spans="1:2" x14ac:dyDescent="0.25">
      <c r="A30" s="54"/>
      <c r="B30" s="63" t="s">
        <v>74</v>
      </c>
    </row>
    <row r="31" spans="1:2" x14ac:dyDescent="0.25">
      <c r="A31" s="54"/>
      <c r="B31" s="63" t="s">
        <v>75</v>
      </c>
    </row>
    <row r="32" spans="1:2" x14ac:dyDescent="0.25">
      <c r="A32" s="54"/>
      <c r="B32" s="63" t="s">
        <v>76</v>
      </c>
    </row>
    <row r="33" spans="1:2" x14ac:dyDescent="0.25">
      <c r="A33" s="54"/>
      <c r="B33" s="63" t="s">
        <v>77</v>
      </c>
    </row>
    <row r="34" spans="1:2" x14ac:dyDescent="0.25">
      <c r="A34" s="54"/>
      <c r="B34" s="63" t="s">
        <v>78</v>
      </c>
    </row>
    <row r="35" spans="1:2" x14ac:dyDescent="0.25">
      <c r="A35" s="54"/>
      <c r="B35" s="63" t="s">
        <v>79</v>
      </c>
    </row>
    <row r="36" spans="1:2" x14ac:dyDescent="0.25">
      <c r="A36" s="54"/>
      <c r="B36" s="63" t="s">
        <v>80</v>
      </c>
    </row>
    <row r="37" spans="1:2" x14ac:dyDescent="0.25">
      <c r="A37" s="54"/>
      <c r="B37" s="63" t="s">
        <v>81</v>
      </c>
    </row>
    <row r="38" spans="1:2" x14ac:dyDescent="0.25">
      <c r="A38" s="54"/>
      <c r="B38" s="63" t="s">
        <v>166</v>
      </c>
    </row>
    <row r="39" spans="1:2" x14ac:dyDescent="0.25">
      <c r="A39" s="54"/>
      <c r="B39" s="63" t="s">
        <v>167</v>
      </c>
    </row>
    <row r="40" spans="1:2" x14ac:dyDescent="0.25">
      <c r="A40" s="54"/>
      <c r="B40" s="63" t="s">
        <v>168</v>
      </c>
    </row>
    <row r="41" spans="1:2" ht="6.6" customHeight="1" x14ac:dyDescent="0.25">
      <c r="A41" s="60"/>
      <c r="B41" s="61"/>
    </row>
    <row r="42" spans="1:2" x14ac:dyDescent="0.25">
      <c r="B42" s="50"/>
    </row>
    <row r="43" spans="1:2" x14ac:dyDescent="0.25">
      <c r="B43" s="50"/>
    </row>
    <row r="44" spans="1:2" ht="15.75" x14ac:dyDescent="0.25">
      <c r="A44" s="52" t="s">
        <v>169</v>
      </c>
      <c r="B44" s="62"/>
    </row>
    <row r="45" spans="1:2" ht="30" x14ac:dyDescent="0.25">
      <c r="A45" s="54"/>
      <c r="B45" s="55" t="s">
        <v>170</v>
      </c>
    </row>
    <row r="46" spans="1:2" x14ac:dyDescent="0.25">
      <c r="A46" s="54"/>
      <c r="B46" s="55"/>
    </row>
    <row r="47" spans="1:2" x14ac:dyDescent="0.25">
      <c r="A47" s="54"/>
      <c r="B47" s="56" t="s">
        <v>28</v>
      </c>
    </row>
    <row r="48" spans="1:2" x14ac:dyDescent="0.25">
      <c r="A48" s="54"/>
      <c r="B48" s="58" t="s">
        <v>82</v>
      </c>
    </row>
    <row r="49" spans="1:2" x14ac:dyDescent="0.25">
      <c r="A49" s="54"/>
      <c r="B49" s="63" t="s">
        <v>171</v>
      </c>
    </row>
    <row r="50" spans="1:2" x14ac:dyDescent="0.25">
      <c r="A50" s="54"/>
      <c r="B50" s="63" t="s">
        <v>84</v>
      </c>
    </row>
    <row r="51" spans="1:2" x14ac:dyDescent="0.25">
      <c r="A51" s="54"/>
      <c r="B51" s="64" t="s">
        <v>85</v>
      </c>
    </row>
    <row r="52" spans="1:2" x14ac:dyDescent="0.25">
      <c r="A52" s="54"/>
      <c r="B52" s="64" t="s">
        <v>94</v>
      </c>
    </row>
    <row r="53" spans="1:2" ht="25.5" x14ac:dyDescent="0.25">
      <c r="A53" s="54"/>
      <c r="B53" s="63" t="s">
        <v>86</v>
      </c>
    </row>
    <row r="54" spans="1:2" x14ac:dyDescent="0.25">
      <c r="A54" s="54"/>
      <c r="B54" s="63" t="s">
        <v>87</v>
      </c>
    </row>
    <row r="55" spans="1:2" ht="25.5" x14ac:dyDescent="0.25">
      <c r="A55" s="54"/>
      <c r="B55" s="63" t="s">
        <v>172</v>
      </c>
    </row>
    <row r="56" spans="1:2" x14ac:dyDescent="0.25">
      <c r="A56" s="54"/>
      <c r="B56" s="63" t="s">
        <v>88</v>
      </c>
    </row>
    <row r="57" spans="1:2" x14ac:dyDescent="0.25">
      <c r="A57" s="54"/>
      <c r="B57" s="63" t="s">
        <v>89</v>
      </c>
    </row>
    <row r="58" spans="1:2" ht="6" customHeight="1" x14ac:dyDescent="0.25">
      <c r="A58" s="54"/>
      <c r="B58" s="58"/>
    </row>
    <row r="59" spans="1:2" x14ac:dyDescent="0.25">
      <c r="A59" s="54"/>
      <c r="B59" s="58" t="s">
        <v>83</v>
      </c>
    </row>
    <row r="60" spans="1:2" x14ac:dyDescent="0.25">
      <c r="A60" s="54"/>
      <c r="B60" s="63" t="s">
        <v>90</v>
      </c>
    </row>
    <row r="61" spans="1:2" x14ac:dyDescent="0.25">
      <c r="A61" s="54"/>
      <c r="B61" s="63" t="s">
        <v>91</v>
      </c>
    </row>
    <row r="62" spans="1:2" x14ac:dyDescent="0.25">
      <c r="A62" s="54"/>
      <c r="B62" s="63" t="s">
        <v>92</v>
      </c>
    </row>
    <row r="63" spans="1:2" x14ac:dyDescent="0.25">
      <c r="A63" s="54"/>
      <c r="B63" s="63" t="s">
        <v>93</v>
      </c>
    </row>
    <row r="64" spans="1:2" ht="6" customHeight="1" x14ac:dyDescent="0.25">
      <c r="A64" s="60"/>
      <c r="B64" s="72"/>
    </row>
    <row r="65" spans="1:2" x14ac:dyDescent="0.25">
      <c r="B65" s="50"/>
    </row>
    <row r="66" spans="1:2" x14ac:dyDescent="0.25">
      <c r="B66" s="50"/>
    </row>
    <row r="67" spans="1:2" ht="15.75" x14ac:dyDescent="0.25">
      <c r="A67" s="52" t="s">
        <v>95</v>
      </c>
      <c r="B67" s="62"/>
    </row>
    <row r="68" spans="1:2" x14ac:dyDescent="0.25">
      <c r="A68" s="54"/>
      <c r="B68" s="55" t="s">
        <v>96</v>
      </c>
    </row>
    <row r="69" spans="1:2" x14ac:dyDescent="0.25">
      <c r="A69" s="54"/>
      <c r="B69" s="55"/>
    </row>
    <row r="70" spans="1:2" x14ac:dyDescent="0.25">
      <c r="A70" s="54"/>
      <c r="B70" s="56" t="s">
        <v>28</v>
      </c>
    </row>
    <row r="71" spans="1:2" x14ac:dyDescent="0.25">
      <c r="A71" s="54"/>
      <c r="B71" s="58" t="s">
        <v>97</v>
      </c>
    </row>
    <row r="72" spans="1:2" x14ac:dyDescent="0.25">
      <c r="A72" s="54"/>
      <c r="B72" s="63" t="s">
        <v>101</v>
      </c>
    </row>
    <row r="73" spans="1:2" x14ac:dyDescent="0.25">
      <c r="A73" s="54"/>
      <c r="B73" s="63" t="s">
        <v>102</v>
      </c>
    </row>
    <row r="74" spans="1:2" x14ac:dyDescent="0.25">
      <c r="A74" s="54"/>
      <c r="B74" s="63" t="s">
        <v>103</v>
      </c>
    </row>
    <row r="75" spans="1:2" ht="6" customHeight="1" x14ac:dyDescent="0.25">
      <c r="A75" s="54"/>
      <c r="B75" s="58"/>
    </row>
    <row r="76" spans="1:2" x14ac:dyDescent="0.25">
      <c r="A76" s="54"/>
      <c r="B76" s="58" t="s">
        <v>98</v>
      </c>
    </row>
    <row r="77" spans="1:2" x14ac:dyDescent="0.25">
      <c r="A77" s="54"/>
      <c r="B77" s="63" t="s">
        <v>104</v>
      </c>
    </row>
    <row r="78" spans="1:2" x14ac:dyDescent="0.25">
      <c r="A78" s="54"/>
      <c r="B78" s="63" t="s">
        <v>100</v>
      </c>
    </row>
    <row r="79" spans="1:2" x14ac:dyDescent="0.25">
      <c r="A79" s="60"/>
      <c r="B79" s="65" t="s">
        <v>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3072982E99EA46A6A02EB1A8F3E01F" ma:contentTypeVersion="0" ma:contentTypeDescription="Create a new document." ma:contentTypeScope="" ma:versionID="e27d0bd82a4622a0f99bca38b279053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50ECEE-8C9D-48CA-A4FE-7504A939C5B2}">
  <ds:schemaRefs>
    <ds:schemaRef ds:uri="http://schemas.microsoft.com/sharepoint/v3/contenttype/forms"/>
  </ds:schemaRefs>
</ds:datastoreItem>
</file>

<file path=customXml/itemProps2.xml><?xml version="1.0" encoding="utf-8"?>
<ds:datastoreItem xmlns:ds="http://schemas.openxmlformats.org/officeDocument/2006/customXml" ds:itemID="{FB0C3BF6-FDB7-49BC-9CD8-D9ADBCA5F37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7B79DB54-5567-4F45-92FB-E1516041B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Q2 (Part B Calc)</vt:lpstr>
      <vt:lpstr>Q2 (Part C Calc)</vt:lpstr>
      <vt:lpstr>Question 4</vt:lpstr>
      <vt:lpstr>syllabus list</vt:lpstr>
      <vt:lpstr>LO</vt:lpstr>
      <vt:lpstr>CognitiveLevels</vt:lpstr>
      <vt:lpstr>LOutcomeList</vt:lpstr>
      <vt:lpstr>SyllabusListing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Petersen, Eric</dc:creator>
  <cp:lastModifiedBy>A Zionce</cp:lastModifiedBy>
  <dcterms:created xsi:type="dcterms:W3CDTF">2019-01-15T00:59:31Z</dcterms:created>
  <dcterms:modified xsi:type="dcterms:W3CDTF">2021-07-23T19:46:20Z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0x010100B02B7C9C9136E74F9B785B1A3B79B6BE</vt:lpwstr>
  </property>
  <property fmtid="{D5CDD505-2E9C-101B-9397-08002B2CF9AE}" pid="3" name="MSIP_Label_fa63b730-a3c7-42a3-9b82-290f24634197_Enabled">
    <vt:lpwstr>True</vt:lpwstr>
  </property>
  <property fmtid="{D5CDD505-2E9C-101B-9397-08002B2CF9AE}" pid="4" name="MSIP_Label_fa63b730-a3c7-42a3-9b82-290f24634197_SiteId">
    <vt:lpwstr>582259a1-dcaa-4cca-b1cf-e60d3f045ecd</vt:lpwstr>
  </property>
  <property fmtid="{D5CDD505-2E9C-101B-9397-08002B2CF9AE}" pid="5" name="MSIP_Label_fa63b730-a3c7-42a3-9b82-290f24634197_Owner">
    <vt:lpwstr>ADang@munichre.com</vt:lpwstr>
  </property>
  <property fmtid="{D5CDD505-2E9C-101B-9397-08002B2CF9AE}" pid="6" name="MSIP_Label_fa63b730-a3c7-42a3-9b82-290f24634197_SetDate">
    <vt:lpwstr>2021-01-03T19:04:47.3128612Z</vt:lpwstr>
  </property>
  <property fmtid="{D5CDD505-2E9C-101B-9397-08002B2CF9AE}" pid="7" name="MSIP_Label_fa63b730-a3c7-42a3-9b82-290f24634197_Name">
    <vt:lpwstr>Confidential (C3)</vt:lpwstr>
  </property>
  <property fmtid="{D5CDD505-2E9C-101B-9397-08002B2CF9AE}" pid="8" name="MSIP_Label_fa63b730-a3c7-42a3-9b82-290f24634197_Application">
    <vt:lpwstr>Microsoft Azure Information Protection</vt:lpwstr>
  </property>
  <property fmtid="{D5CDD505-2E9C-101B-9397-08002B2CF9AE}" pid="9" name="MSIP_Label_fa63b730-a3c7-42a3-9b82-290f24634197_ActionId">
    <vt:lpwstr>41b28100-2f78-4184-8be7-ed5750a9a36c</vt:lpwstr>
  </property>
  <property fmtid="{D5CDD505-2E9C-101B-9397-08002B2CF9AE}" pid="10" name="MSIP_Label_fa63b730-a3c7-42a3-9b82-290f24634197_Extended_MSFT_Method">
    <vt:lpwstr>Manual</vt:lpwstr>
  </property>
  <property fmtid="{D5CDD505-2E9C-101B-9397-08002B2CF9AE}" pid="11" name="MSIP_Label_b6812621-54a3-4807-a8e5-5110932761ab_Enabled">
    <vt:lpwstr>True</vt:lpwstr>
  </property>
  <property fmtid="{D5CDD505-2E9C-101B-9397-08002B2CF9AE}" pid="12" name="MSIP_Label_b6812621-54a3-4807-a8e5-5110932761ab_SiteId">
    <vt:lpwstr>582259a1-dcaa-4cca-b1cf-e60d3f045ecd</vt:lpwstr>
  </property>
  <property fmtid="{D5CDD505-2E9C-101B-9397-08002B2CF9AE}" pid="13" name="MSIP_Label_b6812621-54a3-4807-a8e5-5110932761ab_Owner">
    <vt:lpwstr>ADang@munichre.com</vt:lpwstr>
  </property>
  <property fmtid="{D5CDD505-2E9C-101B-9397-08002B2CF9AE}" pid="14" name="MSIP_Label_b6812621-54a3-4807-a8e5-5110932761ab_SetDate">
    <vt:lpwstr>2021-01-03T19:04:47.3128612Z</vt:lpwstr>
  </property>
  <property fmtid="{D5CDD505-2E9C-101B-9397-08002B2CF9AE}" pid="15" name="MSIP_Label_b6812621-54a3-4807-a8e5-5110932761ab_Name">
    <vt:lpwstr>No footer</vt:lpwstr>
  </property>
  <property fmtid="{D5CDD505-2E9C-101B-9397-08002B2CF9AE}" pid="16" name="MSIP_Label_b6812621-54a3-4807-a8e5-5110932761ab_Application">
    <vt:lpwstr>Microsoft Azure Information Protection</vt:lpwstr>
  </property>
  <property fmtid="{D5CDD505-2E9C-101B-9397-08002B2CF9AE}" pid="17" name="MSIP_Label_b6812621-54a3-4807-a8e5-5110932761ab_ActionId">
    <vt:lpwstr>41b28100-2f78-4184-8be7-ed5750a9a36c</vt:lpwstr>
  </property>
  <property fmtid="{D5CDD505-2E9C-101B-9397-08002B2CF9AE}" pid="18" name="MSIP_Label_b6812621-54a3-4807-a8e5-5110932761ab_Parent">
    <vt:lpwstr>fa63b730-a3c7-42a3-9b82-290f24634197</vt:lpwstr>
  </property>
  <property fmtid="{D5CDD505-2E9C-101B-9397-08002B2CF9AE}" pid="19" name="MSIP_Label_b6812621-54a3-4807-a8e5-5110932761ab_Extended_MSFT_Method">
    <vt:lpwstr>Manual</vt:lpwstr>
  </property>
  <property fmtid="{D5CDD505-2E9C-101B-9397-08002B2CF9AE}" pid="20" name="MSIP_Label_d70e062b-3d76-4dca-9a83-e7b61f60b6d7_Enabled">
    <vt:lpwstr>true</vt:lpwstr>
  </property>
  <property fmtid="{D5CDD505-2E9C-101B-9397-08002B2CF9AE}" pid="21" name="MSIP_Label_d70e062b-3d76-4dca-9a83-e7b61f60b6d7_SetDate">
    <vt:lpwstr>2021-06-13T20:11:47Z</vt:lpwstr>
  </property>
  <property fmtid="{D5CDD505-2E9C-101B-9397-08002B2CF9AE}" pid="22" name="MSIP_Label_d70e062b-3d76-4dca-9a83-e7b61f60b6d7_Method">
    <vt:lpwstr>Privileged</vt:lpwstr>
  </property>
  <property fmtid="{D5CDD505-2E9C-101B-9397-08002B2CF9AE}" pid="23" name="MSIP_Label_d70e062b-3d76-4dca-9a83-e7b61f60b6d7_Name">
    <vt:lpwstr>d70e062b-3d76-4dca-9a83-e7b61f60b6d7</vt:lpwstr>
  </property>
  <property fmtid="{D5CDD505-2E9C-101B-9397-08002B2CF9AE}" pid="24" name="MSIP_Label_d70e062b-3d76-4dca-9a83-e7b61f60b6d7_SiteId">
    <vt:lpwstr>975c0940-6ee1-4da8-8016-f00c9fc8476f</vt:lpwstr>
  </property>
  <property fmtid="{D5CDD505-2E9C-101B-9397-08002B2CF9AE}" pid="25" name="MSIP_Label_d70e062b-3d76-4dca-9a83-e7b61f60b6d7_ActionId">
    <vt:lpwstr>08668c80-bc01-40ef-bf60-845c04c84531</vt:lpwstr>
  </property>
  <property fmtid="{D5CDD505-2E9C-101B-9397-08002B2CF9AE}" pid="26" name="MSIP_Label_d70e062b-3d76-4dca-9a83-e7b61f60b6d7_ContentBits">
    <vt:lpwstr>0</vt:lpwstr>
  </property>
</Properties>
</file>