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olutions\May 2022 Solutions\ERM\"/>
    </mc:Choice>
  </mc:AlternateContent>
  <xr:revisionPtr revIDLastSave="0" documentId="13_ncr:1_{5037513F-91F0-4F10-B903-EF0EEC51E98F}" xr6:coauthVersionLast="47" xr6:coauthVersionMax="47" xr10:uidLastSave="{00000000-0000-0000-0000-000000000000}"/>
  <bookViews>
    <workbookView xWindow="5760" yWindow="3252" windowWidth="17280" windowHeight="9024" firstSheet="5" activeTab="5" xr2:uid="{00000000-000D-0000-FFFF-FFFF00000000}"/>
  </bookViews>
  <sheets>
    <sheet name="Q1 (c)(i), (ii), (iii)" sheetId="153" r:id="rId1"/>
    <sheet name="Q4 (a)(i)" sheetId="154" r:id="rId2"/>
    <sheet name="Q4 (b)(ii)" sheetId="155" r:id="rId3"/>
    <sheet name="Q7 Treaty terms" sheetId="156" r:id="rId4"/>
    <sheet name="Q7 (c)" sheetId="157" r:id="rId5"/>
    <sheet name="Q7 (d)" sheetId="158" r:id="rId6"/>
    <sheet name="SLIC 4.10 UL" sheetId="159" r:id="rId7"/>
    <sheet name="Case Study Exhibits --&gt;" sheetId="160" r:id="rId8"/>
    <sheet name="Big Ben Inc St 1.5 " sheetId="161" r:id="rId9"/>
    <sheet name="Big Ben BS 1.5" sheetId="162" r:id="rId10"/>
    <sheet name="Lyon Sect 2.11" sheetId="163" r:id="rId11"/>
    <sheet name="SLIC 4.10 Term" sheetId="164" r:id="rId12"/>
    <sheet name="SLIC 4.10 VA" sheetId="165" r:id="rId13"/>
    <sheet name="SLIC 4.10 SPIA" sheetId="166" r:id="rId14"/>
    <sheet name="SLIC 4.10 Corp" sheetId="167" r:id="rId15"/>
    <sheet name="SLIC 4.10 Total" sheetId="168" r:id="rId16"/>
  </sheets>
  <externalReferences>
    <externalReference r:id="rId17"/>
    <externalReference r:id="rId18"/>
  </externalReferences>
  <definedNames>
    <definedName name="BaseYear">#REF!</definedName>
    <definedName name="CognitiveLevels" localSheetId="1">#REF!</definedName>
    <definedName name="CognitiveLevels" localSheetId="2">#REF!</definedName>
    <definedName name="CognitiveLevels">#REF!</definedName>
    <definedName name="CommonGuidance" localSheetId="1">#REF!</definedName>
    <definedName name="CommonGuidance" localSheetId="2">#REF!</definedName>
    <definedName name="CommonGuidance">#REF!</definedName>
    <definedName name="Divisor">[1]Inputs!$B$2</definedName>
    <definedName name="LO_1" localSheetId="1">#REF!</definedName>
    <definedName name="LO_1" localSheetId="2">#REF!</definedName>
    <definedName name="LO_1">#REF!</definedName>
    <definedName name="LO_2" localSheetId="1">#REF!</definedName>
    <definedName name="LO_2" localSheetId="2">#REF!</definedName>
    <definedName name="LO_2">#REF!</definedName>
    <definedName name="LOList" localSheetId="1">#REF!</definedName>
    <definedName name="LOList" localSheetId="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58" l="1"/>
  <c r="D23" i="158" s="1"/>
  <c r="E19" i="158"/>
  <c r="F19" i="158"/>
  <c r="F23" i="158" s="1"/>
  <c r="G19" i="158"/>
  <c r="E23" i="158"/>
  <c r="G23" i="158"/>
  <c r="D26" i="158"/>
  <c r="E27" i="158"/>
  <c r="F27" i="158"/>
  <c r="G27" i="158"/>
  <c r="E28" i="158"/>
  <c r="F28" i="158"/>
  <c r="G28" i="158"/>
  <c r="E29" i="158"/>
  <c r="E31" i="158" s="1"/>
  <c r="F29" i="158"/>
  <c r="G29" i="158"/>
  <c r="F31" i="158"/>
  <c r="G31" i="158"/>
  <c r="D35" i="158"/>
  <c r="D40" i="158"/>
  <c r="D44" i="158"/>
  <c r="D18" i="157"/>
  <c r="D23" i="157" s="1"/>
  <c r="E19" i="157"/>
  <c r="E28" i="157" s="1"/>
  <c r="F19" i="157"/>
  <c r="F28" i="157" s="1"/>
  <c r="G19" i="157"/>
  <c r="G23" i="157"/>
  <c r="D26" i="157"/>
  <c r="E27" i="157"/>
  <c r="F27" i="157"/>
  <c r="G27" i="157"/>
  <c r="G28" i="157"/>
  <c r="D31" i="157"/>
  <c r="D32" i="157" s="1"/>
  <c r="G31" i="157"/>
  <c r="G32" i="157" s="1"/>
  <c r="D35" i="157"/>
  <c r="D36" i="157"/>
  <c r="D38" i="157"/>
  <c r="D40" i="157"/>
  <c r="D41" i="157" s="1"/>
  <c r="F31" i="157" l="1"/>
  <c r="E31" i="157"/>
  <c r="D29" i="158"/>
  <c r="D31" i="158" s="1"/>
  <c r="D36" i="158" s="1"/>
  <c r="D38" i="158" s="1"/>
  <c r="D46" i="158" s="1"/>
  <c r="D48" i="158" s="1"/>
  <c r="F23" i="157"/>
  <c r="E23" i="157"/>
  <c r="D44" i="157"/>
  <c r="D46" i="157" s="1"/>
  <c r="E32" i="157" l="1"/>
  <c r="D48" i="157"/>
  <c r="F32" i="157"/>
  <c r="N22" i="155"/>
  <c r="P22" i="155" s="1"/>
  <c r="O22" i="155"/>
  <c r="Q22" i="155" s="1"/>
  <c r="S22" i="155"/>
  <c r="T22" i="155" s="1"/>
  <c r="U22" i="155"/>
  <c r="V22" i="155" s="1"/>
  <c r="W22" i="155"/>
  <c r="X22" i="155" s="1"/>
  <c r="N23" i="155"/>
  <c r="O23" i="155"/>
  <c r="S23" i="155" s="1"/>
  <c r="P23" i="155"/>
  <c r="Q23" i="155"/>
  <c r="R23" i="155" s="1"/>
  <c r="W23" i="155"/>
  <c r="X23" i="155"/>
  <c r="N24" i="155"/>
  <c r="P24" i="155" s="1"/>
  <c r="O24" i="155"/>
  <c r="Q24" i="155" s="1"/>
  <c r="U24" i="155"/>
  <c r="V24" i="155" s="1"/>
  <c r="W24" i="155"/>
  <c r="N25" i="155"/>
  <c r="O25" i="155"/>
  <c r="P25" i="155"/>
  <c r="Q25" i="155"/>
  <c r="R25" i="155"/>
  <c r="S25" i="155"/>
  <c r="T25" i="155" s="1"/>
  <c r="U25" i="155"/>
  <c r="V25" i="155" s="1"/>
  <c r="W25" i="155"/>
  <c r="X25" i="155"/>
  <c r="N26" i="155"/>
  <c r="O26" i="155"/>
  <c r="S26" i="155" s="1"/>
  <c r="W26" i="155"/>
  <c r="X26" i="155" s="1"/>
  <c r="P28" i="155"/>
  <c r="R28" i="155"/>
  <c r="T28" i="155"/>
  <c r="V28" i="155"/>
  <c r="X28" i="155"/>
  <c r="Q12" i="154"/>
  <c r="S12" i="154" s="1"/>
  <c r="R12" i="154"/>
  <c r="Q13" i="154"/>
  <c r="R13" i="154"/>
  <c r="S13" i="154"/>
  <c r="Q14" i="154"/>
  <c r="S14" i="154" s="1"/>
  <c r="R14" i="154"/>
  <c r="Q15" i="154"/>
  <c r="S15" i="154" s="1"/>
  <c r="R15" i="154"/>
  <c r="T23" i="155" l="1"/>
  <c r="Q26" i="155"/>
  <c r="R26" i="155" s="1"/>
  <c r="P26" i="155"/>
  <c r="P27" i="155" s="1"/>
  <c r="P29" i="155" s="1"/>
  <c r="R22" i="155"/>
  <c r="U26" i="155"/>
  <c r="V26" i="155" s="1"/>
  <c r="S24" i="155"/>
  <c r="T24" i="155" s="1"/>
  <c r="T26" i="155"/>
  <c r="R24" i="155"/>
  <c r="U23" i="155"/>
  <c r="V23" i="155" s="1"/>
  <c r="V27" i="155" s="1"/>
  <c r="V29" i="155" s="1"/>
  <c r="X24" i="155"/>
  <c r="X27" i="155" s="1"/>
  <c r="X29" i="155" s="1"/>
  <c r="L9" i="153"/>
  <c r="L21" i="153" s="1"/>
  <c r="L13" i="153"/>
  <c r="L27" i="153" s="1"/>
  <c r="M29" i="153"/>
  <c r="M30" i="153"/>
  <c r="M31" i="153"/>
  <c r="X30" i="155" l="1"/>
  <c r="X31" i="155"/>
  <c r="V30" i="155"/>
  <c r="V31" i="155"/>
  <c r="T27" i="155"/>
  <c r="T29" i="155" s="1"/>
  <c r="R27" i="155"/>
  <c r="R29" i="155" s="1"/>
  <c r="M33" i="153"/>
  <c r="L15" i="153"/>
  <c r="E20" i="153" s="1"/>
  <c r="M34" i="153"/>
  <c r="M35" i="153"/>
  <c r="R31" i="155" l="1"/>
  <c r="R30" i="155"/>
  <c r="T31" i="155"/>
  <c r="T30" i="155"/>
  <c r="L20" i="153"/>
  <c r="L22" i="153" s="1"/>
  <c r="M36" i="153"/>
  <c r="M38" i="153" s="1"/>
  <c r="D24" i="153" s="1"/>
  <c r="M39" i="153"/>
  <c r="D25" i="153" s="1"/>
  <c r="C24" i="153" l="1"/>
  <c r="C25" i="153"/>
  <c r="C26" i="153"/>
  <c r="M41" i="153"/>
  <c r="M40" i="153"/>
  <c r="D26" i="153" s="1"/>
  <c r="D28" i="153" s="1"/>
  <c r="C28" i="153" l="1"/>
</calcChain>
</file>

<file path=xl/sharedStrings.xml><?xml version="1.0" encoding="utf-8"?>
<sst xmlns="http://schemas.openxmlformats.org/spreadsheetml/2006/main" count="610" uniqueCount="302">
  <si>
    <t>Total</t>
  </si>
  <si>
    <t>Pro-rata Approach</t>
  </si>
  <si>
    <t>Discrete Marginal Contribution Approach</t>
  </si>
  <si>
    <t>A = 100/175*150.4 = 86</t>
  </si>
  <si>
    <t>L = 50/175*150.4 = 43</t>
  </si>
  <si>
    <t>P = 25/175*150.4 = 21.5</t>
  </si>
  <si>
    <t>Capital for AL = (100^2 + 50^2 + 2(100)(50)(.7))^.5 = 139.6</t>
  </si>
  <si>
    <t>Capital for AP = (100^2 + 25^2+ 2(100)(25)(.3))^.5 = 110.11</t>
  </si>
  <si>
    <t>Scaled Marginal Contribution of A = 86.19 / 137.37 * 150.42 = 94.45</t>
  </si>
  <si>
    <t>Scaled Marginal Contribution of L = 40.3 / 137.37 * 150.42 = 44.16</t>
  </si>
  <si>
    <t>Scaled Marginal Contribution of P = 10.77 / 137.37 * 150.42 = 11.81</t>
  </si>
  <si>
    <t>Capital for LP = (50^2 + 25^2 + 2(50)(25)(.4))^.5 = 64.2</t>
  </si>
  <si>
    <t>Scaled Marginal X</t>
  </si>
  <si>
    <t>Scaled Marginal A</t>
  </si>
  <si>
    <t>Discrete Marg Cont of P</t>
  </si>
  <si>
    <t>Discrete Marg Cont of L</t>
  </si>
  <si>
    <t>Discrete Marg Cont of A</t>
  </si>
  <si>
    <t>Capital for LP</t>
  </si>
  <si>
    <t>Capital for AP</t>
  </si>
  <si>
    <t>Capital for AL</t>
  </si>
  <si>
    <t>Total RC with diversification</t>
  </si>
  <si>
    <t>P</t>
  </si>
  <si>
    <t>L</t>
  </si>
  <si>
    <t>part c)iii</t>
  </si>
  <si>
    <t>Part (iii)</t>
  </si>
  <si>
    <t>A</t>
  </si>
  <si>
    <t>Pro Rata (linear) Approach</t>
  </si>
  <si>
    <t>Risk capital using</t>
  </si>
  <si>
    <t>Ratio</t>
  </si>
  <si>
    <t>Total Risk without diversification</t>
  </si>
  <si>
    <t>cell above should calcualte to 24.58</t>
  </si>
  <si>
    <t>Total Risk with diversification</t>
  </si>
  <si>
    <t>Redution in RC due to Diversification</t>
  </si>
  <si>
    <t>part c)ii</t>
  </si>
  <si>
    <t>Part (ii)</t>
  </si>
  <si>
    <t>Risk is reduced by</t>
  </si>
  <si>
    <t>Correlation Matrix</t>
  </si>
  <si>
    <t>Total risk with diversification</t>
  </si>
  <si>
    <t>Total risk with diversification formula</t>
  </si>
  <si>
    <t>RC without diversification</t>
  </si>
  <si>
    <t>RC</t>
  </si>
  <si>
    <t>Business Unit</t>
  </si>
  <si>
    <t>Part (i)</t>
  </si>
  <si>
    <t xml:space="preserve">                   your line of thinking.</t>
  </si>
  <si>
    <t xml:space="preserve">                   hard-coded figures and maximize the number of interim steps in the calculations that would demonstrate </t>
  </si>
  <si>
    <t xml:space="preserve">                   These cells should contain formulas with links to other calculations in the worksheet.  Minimize the use of   </t>
  </si>
  <si>
    <t xml:space="preserve">                  (3) enter the final answer in some or all of the cells highlighted in yellow, as applicable in each circumstance.  </t>
  </si>
  <si>
    <t xml:space="preserve">                  (2) show the necessary interim calculations, adding rows and / or columns, if necessary, and </t>
  </si>
  <si>
    <t xml:space="preserve">Instructions: For each question part requiring an answer in Excel, (1) clearly identify the inputs to the calculations, </t>
  </si>
  <si>
    <t>part c)i</t>
  </si>
  <si>
    <t>LVAR = MV * Critical Value * Volatility + 0.5 * MV * Bid/Ask Spread</t>
  </si>
  <si>
    <t>VAR = MV * Critical Value * Volatility</t>
  </si>
  <si>
    <t>Determine which, if any, of the individual assets have breached the asset liquidity limit.  Show all work.</t>
  </si>
  <si>
    <t>i)</t>
  </si>
  <si>
    <t>In considering which asset to sell, the CIO asks you if any of the four assets have breached the individual asset liquidity limit.  Assume a normal distribution and critical value of 1.645.</t>
  </si>
  <si>
    <t>Question</t>
  </si>
  <si>
    <t>Critical Value</t>
  </si>
  <si>
    <t>no</t>
  </si>
  <si>
    <t>Equity</t>
  </si>
  <si>
    <t>yes</t>
  </si>
  <si>
    <t>B Corp Bond</t>
  </si>
  <si>
    <t>BB Corp Bond</t>
  </si>
  <si>
    <t>BBB Corp Bond</t>
  </si>
  <si>
    <t>Breach (y/n)</t>
  </si>
  <si>
    <t>LVAR/VAR - 1</t>
  </si>
  <si>
    <t>VAR</t>
  </si>
  <si>
    <t>LVAR</t>
  </si>
  <si>
    <t>Volatility (σ)</t>
  </si>
  <si>
    <t>Bid/Ask Spread</t>
  </si>
  <si>
    <t>Market Value</t>
  </si>
  <si>
    <t>Asset</t>
  </si>
  <si>
    <t>Post-tax RBC Factor</t>
  </si>
  <si>
    <t>Volatility</t>
  </si>
  <si>
    <t>Statutory Book Value</t>
  </si>
  <si>
    <t>Part a(i) solution:</t>
  </si>
  <si>
    <t xml:space="preserve">Stem </t>
  </si>
  <si>
    <t>TAC is adjusted for each sale to remove the statutory book value of the sold asset and add the market value of the sold asset (cash received from the sale)</t>
  </si>
  <si>
    <t>H1 factor is adjusted to remove the statutory book value of the sold asset at its given post-tax RBC factor, replaced with the market value of the sold asset at a 0% RBC factor</t>
  </si>
  <si>
    <t>RBC Ratio = TAC / RBC requirement</t>
  </si>
  <si>
    <t>RBC Requirement = H0 + (H1^2 + H2^2 + H3^2 + H4^2)^(1/2)</t>
  </si>
  <si>
    <t>Analyze the impact on the company’s RBC ratio of selling each individual asset from part (a).  Show all work.</t>
  </si>
  <si>
    <t>Impact (ratio)</t>
  </si>
  <si>
    <t>Assume that cash held on the balance sheet has a 0% RBC factor.</t>
  </si>
  <si>
    <t>ii)</t>
  </si>
  <si>
    <t>Impact (difference)</t>
  </si>
  <si>
    <t>RBC Ratio =</t>
  </si>
  <si>
    <t>Total Adjusted Capital (TAC) =</t>
  </si>
  <si>
    <t>RBC =</t>
  </si>
  <si>
    <t>H4</t>
  </si>
  <si>
    <t>H3</t>
  </si>
  <si>
    <t>H2</t>
  </si>
  <si>
    <t>H1</t>
  </si>
  <si>
    <t>H0</t>
  </si>
  <si>
    <t>RBC Charge</t>
  </si>
  <si>
    <t>RBC Factors</t>
  </si>
  <si>
    <t>Avg Post-tax RBC Factor</t>
  </si>
  <si>
    <t>RBC Category</t>
  </si>
  <si>
    <t>Sell Equity</t>
  </si>
  <si>
    <t>Sell B</t>
  </si>
  <si>
    <t>Sell BB</t>
  </si>
  <si>
    <t>Sell BBB</t>
  </si>
  <si>
    <t>Current (pre-sale)</t>
  </si>
  <si>
    <t>Part b</t>
  </si>
  <si>
    <t>All other cash flows paid on December 31 of each year</t>
  </si>
  <si>
    <t>Inception cash flows paid on January 1, 2022</t>
  </si>
  <si>
    <t>Cash flow timing</t>
  </si>
  <si>
    <t>5% of prior year-end ModCo reserve</t>
  </si>
  <si>
    <t>N/A</t>
  </si>
  <si>
    <t>ModCo investment credit</t>
  </si>
  <si>
    <t>Equal to statutory reserve</t>
  </si>
  <si>
    <t>ModCo reserve</t>
  </si>
  <si>
    <t>0% thereafter</t>
  </si>
  <si>
    <t>14% of statutory reserves at treaty inception</t>
  </si>
  <si>
    <t>Ceding commission</t>
  </si>
  <si>
    <t>1% of ceded premium in each year thereafter</t>
  </si>
  <si>
    <t>3% of 2022 ceded premium, paid on December 31, 2022</t>
  </si>
  <si>
    <t>Expense allowance</t>
  </si>
  <si>
    <t>Quota share</t>
  </si>
  <si>
    <t>January 1, 2022</t>
  </si>
  <si>
    <t>Inception date</t>
  </si>
  <si>
    <t>SLIC’s entire UL in-force as of December 31, 2021 and new issues from 2022-2028</t>
  </si>
  <si>
    <t>Business covered</t>
  </si>
  <si>
    <t>Modified coinsurance</t>
  </si>
  <si>
    <t>Coinsurance</t>
  </si>
  <si>
    <t>Form of reinsurance</t>
  </si>
  <si>
    <t>Proposed treaty H</t>
  </si>
  <si>
    <t>Proposed treaty D</t>
  </si>
  <si>
    <t>Treaty feature</t>
  </si>
  <si>
    <t>Proposed treaty terms from Tropical Re</t>
  </si>
  <si>
    <t>Total Liabilities and Surplus</t>
  </si>
  <si>
    <t>Surplus</t>
  </si>
  <si>
    <t>Total Liabilities</t>
  </si>
  <si>
    <t>Separate Account Liabilities</t>
  </si>
  <si>
    <t>[Item 3]</t>
  </si>
  <si>
    <t>Ceded reserves</t>
  </si>
  <si>
    <t>Net General Account Reserve Liabilities</t>
  </si>
  <si>
    <t>Total Assets</t>
  </si>
  <si>
    <t>Separate account assets</t>
  </si>
  <si>
    <t>Ceded assets</t>
  </si>
  <si>
    <t>General account assets</t>
  </si>
  <si>
    <t>Proposed treaty D / Statutory Balance Sheet (000s)</t>
  </si>
  <si>
    <t>(iii)</t>
  </si>
  <si>
    <t>Net CF from Tropical to SLIC</t>
  </si>
  <si>
    <t>[Item 5]</t>
  </si>
  <si>
    <t>[Item 4]</t>
  </si>
  <si>
    <t>Expense allowance @ 3% FY &amp; 1% after</t>
  </si>
  <si>
    <t>Ceded benefits @ 80% of benefits</t>
  </si>
  <si>
    <t>Ceding Commission @ 14% of Stat Reserve * 80% coins</t>
  </si>
  <si>
    <t>Initial</t>
  </si>
  <si>
    <t>Tropical Re pays to SLIC</t>
  </si>
  <si>
    <t>Policyholder Premiums @ 80% of premiums</t>
  </si>
  <si>
    <t>Initial Considerations @ 80% of Stat Reserve</t>
  </si>
  <si>
    <t>SLIC pays to Tropical Re</t>
  </si>
  <si>
    <t>(ii)</t>
  </si>
  <si>
    <t>(i)</t>
  </si>
  <si>
    <t>Proposed treaty D / Cash Settlement (000s)</t>
  </si>
  <si>
    <t>(i) and (ii)</t>
  </si>
  <si>
    <t>(iii) Calculate the adjustments to the projected balance sheet at inception. Ignore the impact of taxes. Show your work.</t>
  </si>
  <si>
    <t>(ii) Calculate the subsequent settlement cash flows in 2022-2024 from SLIC to Tropical Re and Tropical Re to SLIC. Show your work.</t>
  </si>
  <si>
    <t>(i) Calculate the initial cash flow on January 1, 2022 from SLIC to Tropical Re and Tropical Re to SLIC. Show your work.</t>
  </si>
  <si>
    <t>(c)	 (3 points) For proposed treaty D,</t>
  </si>
  <si>
    <t>[Item 2]</t>
  </si>
  <si>
    <t>Additional assets from ceding commission</t>
  </si>
  <si>
    <t>Proposed treaty H / Statutory Balance Sheet (000s)</t>
  </si>
  <si>
    <t>Modco adjustment @ 80% (Rsv Inc - 5% Inv Credit)</t>
  </si>
  <si>
    <t>Proposed treaty H / Cash Settlement (000s)</t>
  </si>
  <si>
    <t xml:space="preserve">(i) Calculate the initial cash flow on January 1, 2022 from SLIC to Tropical Re and Tropical Re to SLIC. Show your work. </t>
  </si>
  <si>
    <t>(d)	 (3 points) For proposed treaty H,</t>
  </si>
  <si>
    <t>Transfer from/(to) Corporate</t>
  </si>
  <si>
    <t>Additional EC Balance Sheet Information</t>
  </si>
  <si>
    <t>Excess Capital</t>
  </si>
  <si>
    <t>Required Economic Capital</t>
  </si>
  <si>
    <t>Economic Reserve</t>
  </si>
  <si>
    <t>Market Value of Assets</t>
  </si>
  <si>
    <t>Economic Capital Balance Sheet (000s)</t>
  </si>
  <si>
    <t>Surplus Transfer from/(to) Corporate</t>
  </si>
  <si>
    <t>Additional Balance Sheet Information</t>
  </si>
  <si>
    <t>Statutory Balance Sheet (000s)</t>
  </si>
  <si>
    <t>Net Income</t>
  </si>
  <si>
    <t>Federal Income Tax</t>
  </si>
  <si>
    <t>Income Before Income Tax</t>
  </si>
  <si>
    <t>Total Benefits &amp; Expenses</t>
  </si>
  <si>
    <t>Net Transfers to/(from) Separate Account</t>
  </si>
  <si>
    <t>Expenses</t>
  </si>
  <si>
    <t>Increase in Net Reserves</t>
  </si>
  <si>
    <t xml:space="preserve">    Ceded Benefits</t>
  </si>
  <si>
    <t>Death Benefits</t>
  </si>
  <si>
    <t>Surrender &amp; Annuity Benefits</t>
  </si>
  <si>
    <t>Total Revenue</t>
  </si>
  <si>
    <t>Net Investment Income</t>
  </si>
  <si>
    <t xml:space="preserve">    Ceded Premiums</t>
  </si>
  <si>
    <t>Premiums &amp; Policy Fees</t>
  </si>
  <si>
    <t>Statutory Income Statement (000s)</t>
  </si>
  <si>
    <t>UNIVERSAL LIFE</t>
  </si>
  <si>
    <t>.</t>
  </si>
  <si>
    <t>Net income (loss)</t>
  </si>
  <si>
    <t>Income tax expense</t>
  </si>
  <si>
    <t>Income (loss) before income taxes</t>
  </si>
  <si>
    <t>Total noninterest expenses</t>
  </si>
  <si>
    <t>Restructuring activities</t>
  </si>
  <si>
    <t>Impairment of goodwill and other intangible assets</t>
  </si>
  <si>
    <t>General and administrative expenses</t>
  </si>
  <si>
    <t>Compensation and benefits</t>
  </si>
  <si>
    <t>Total noninterest income</t>
  </si>
  <si>
    <t>Other income (loss)</t>
  </si>
  <si>
    <t>Net income (loss) from equity method investments</t>
  </si>
  <si>
    <t>Net gains (losses) on financial assets available for sale</t>
  </si>
  <si>
    <t>Net gains (losses) on financial assets/liabilities at fair value through profit or loss</t>
  </si>
  <si>
    <t>Commissions and fee income</t>
  </si>
  <si>
    <t>Net interest income after provision for credit losses</t>
  </si>
  <si>
    <t>Provision for credit losses</t>
  </si>
  <si>
    <t>Net interest income</t>
  </si>
  <si>
    <t>Interest expense</t>
  </si>
  <si>
    <t>Interest income</t>
  </si>
  <si>
    <t>in millions of euros</t>
  </si>
  <si>
    <t>Consolidated Statement of Income</t>
  </si>
  <si>
    <t>Big Ben – Annual Report 2021</t>
  </si>
  <si>
    <t>Total liabilities and equity</t>
  </si>
  <si>
    <t>Total equity</t>
  </si>
  <si>
    <t>Noncontrolling interests</t>
  </si>
  <si>
    <t>Additional equity components</t>
  </si>
  <si>
    <t>Total shareholders’ equity</t>
  </si>
  <si>
    <t xml:space="preserve">Accumulated other comprehensive income (loss), net of tax </t>
  </si>
  <si>
    <t>Retained earnings</t>
  </si>
  <si>
    <t>Additional paid-in capital</t>
  </si>
  <si>
    <t>Common shares, valued at nominal value per share</t>
  </si>
  <si>
    <t>Total liabilities</t>
  </si>
  <si>
    <t>Trust preferred securities</t>
  </si>
  <si>
    <t>Long-term debt</t>
  </si>
  <si>
    <t>Deferred tax liabilities</t>
  </si>
  <si>
    <t>Liabilities for current tax</t>
  </si>
  <si>
    <t>Provisions</t>
  </si>
  <si>
    <t>Other liabilities</t>
  </si>
  <si>
    <t>Other short-term borrowings</t>
  </si>
  <si>
    <t xml:space="preserve">Total financial liabilities at fair value through profit or loss </t>
  </si>
  <si>
    <t xml:space="preserve">  Investment contract liabilities</t>
  </si>
  <si>
    <t xml:space="preserve">  Financial liabilities designated at fair value through profit or loss </t>
  </si>
  <si>
    <t xml:space="preserve">  Negative market values from derivative financial instruments</t>
  </si>
  <si>
    <t xml:space="preserve">  Trading liabilities</t>
  </si>
  <si>
    <t>Financial liabilities at fair value through profit or loss</t>
  </si>
  <si>
    <t>Securities loaned</t>
  </si>
  <si>
    <t xml:space="preserve">Central bank funds purchased and securities sold under repurchase agreements </t>
  </si>
  <si>
    <t>Deposits</t>
  </si>
  <si>
    <t>Liabilities and equity:</t>
  </si>
  <si>
    <t>Total assets</t>
  </si>
  <si>
    <t>Deferred tax assets</t>
  </si>
  <si>
    <t>Assets for current tax</t>
  </si>
  <si>
    <t>Other assets</t>
  </si>
  <si>
    <t xml:space="preserve">Goodwill and other intangible assets </t>
  </si>
  <si>
    <t>Property and equipment</t>
  </si>
  <si>
    <t xml:space="preserve">Securities held to maturity </t>
  </si>
  <si>
    <t>Loans</t>
  </si>
  <si>
    <t xml:space="preserve">Equity method investments </t>
  </si>
  <si>
    <t xml:space="preserve">Financial assets available for sale </t>
  </si>
  <si>
    <t>Total financial assets at fair value through profit or loss</t>
  </si>
  <si>
    <t xml:space="preserve">  Financial assets designated at fair value through profit or loss</t>
  </si>
  <si>
    <t xml:space="preserve">  Positive market values from derivative financial instruments </t>
  </si>
  <si>
    <t xml:space="preserve">  Trading assets</t>
  </si>
  <si>
    <t>Financial assets at fair value through profit or loss</t>
  </si>
  <si>
    <t>Securities borrowed</t>
  </si>
  <si>
    <t xml:space="preserve">Central bank funds sold and securities purchased under resale agreements </t>
  </si>
  <si>
    <t>Interbank balances (w/o central banks)</t>
  </si>
  <si>
    <t>Cash and central bank balances</t>
  </si>
  <si>
    <t>Assets:</t>
  </si>
  <si>
    <t>Dec 31, 2020</t>
  </si>
  <si>
    <t>Dec 31, 2021</t>
  </si>
  <si>
    <t>Consolidated Balance Sheet</t>
  </si>
  <si>
    <t xml:space="preserve">      Note:  SLIC and Pryde use Company Action Level RBC; AHA uses Authorized Control Level RBC</t>
  </si>
  <si>
    <t>** RBC Ratio reduced by any dividend to Lyon paid in following year</t>
  </si>
  <si>
    <t>* Excluding investments in subsidiaries</t>
  </si>
  <si>
    <t>Avalable Economic Capital</t>
  </si>
  <si>
    <t>Economic Capital</t>
  </si>
  <si>
    <t>Dividend/Capital Transfer from/(to) Lyon</t>
  </si>
  <si>
    <t xml:space="preserve">  RBC Ratio**</t>
  </si>
  <si>
    <t>Future policy benefits and claims, other liabilities</t>
  </si>
  <si>
    <t>Separate account liabilities</t>
  </si>
  <si>
    <t>Property and casualty loss and other liabilities</t>
  </si>
  <si>
    <t>Balance Sheet (000s)</t>
  </si>
  <si>
    <t>Income Tax</t>
  </si>
  <si>
    <t>TOTAL EXPENSES</t>
  </si>
  <si>
    <t>Other expenses</t>
  </si>
  <si>
    <t>Life, accident and health benefits</t>
  </si>
  <si>
    <t>Property and casualty losses and loss expense</t>
  </si>
  <si>
    <t>TOTAL REVENUE</t>
  </si>
  <si>
    <t>Investment Income</t>
  </si>
  <si>
    <t>Income Statement (000s)</t>
  </si>
  <si>
    <t>Combined
Financials</t>
  </si>
  <si>
    <t>Lyon 
Corporate *</t>
  </si>
  <si>
    <t>Helios</t>
  </si>
  <si>
    <t>Pryde</t>
  </si>
  <si>
    <t>AHA</t>
  </si>
  <si>
    <t>SLIC</t>
  </si>
  <si>
    <t>2021 FINANCIAL STATEMENTS</t>
  </si>
  <si>
    <t>TERM</t>
  </si>
  <si>
    <t>VARIABLE ANNUITIES</t>
  </si>
  <si>
    <t>SPIA</t>
  </si>
  <si>
    <t>Dividend/Capital Transfer (to)/from Lyon</t>
  </si>
  <si>
    <t>Transfer from/(to) Lines</t>
  </si>
  <si>
    <t>SLIC CORPORATE</t>
  </si>
  <si>
    <t>* RBC Ratio reduced by any dividend to Lyon paid in following year</t>
  </si>
  <si>
    <t xml:space="preserve">  RBC Ratio*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</si>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</sst>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(* #,##0.0_);_(* \(#,##0.0\);_(* &quot;-&quot;??_);_(@_)"/>
    <numFmt numFmtId="167" formatCode="_(* #,##0.000_);_(* \(#,##0.000\);_(* &quot;-&quot;??_);_(@_)"/>
    <numFmt numFmtId="168" formatCode="0.0%"/>
    <numFmt numFmtId="169" formatCode="_(* #,##0_);_(* \(#,##0\);_(* &quot;-&quot;??_);_(@_)"/>
    <numFmt numFmtId="170" formatCode="0.0000%"/>
    <numFmt numFmtId="171" formatCode="0_);\(0\)"/>
    <numFmt numFmtId="172" formatCode="#,##0;\(#,##0\)"/>
    <numFmt numFmtId="173" formatCode="0;\(0\)"/>
    <numFmt numFmtId="174" formatCode="mm/dd/yy;@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4"/>
      <name val="Times New Roman"/>
      <family val="1"/>
    </font>
    <font>
      <b/>
      <sz val="12"/>
      <color theme="4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C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C00000"/>
      <name val="Times New Roman"/>
      <family val="1"/>
    </font>
    <font>
      <sz val="10"/>
      <color rgb="FF1A1A1A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rgb="FF888888"/>
      <name val="Times New Roman"/>
      <family val="1"/>
    </font>
    <font>
      <sz val="9"/>
      <name val="Times New Roman"/>
      <family val="1"/>
    </font>
    <font>
      <sz val="9"/>
      <color rgb="FF888888"/>
      <name val="Times New Roman"/>
      <family val="1"/>
    </font>
    <font>
      <i/>
      <sz val="12"/>
      <name val="Times New Roman"/>
      <family val="1"/>
    </font>
    <font>
      <sz val="12"/>
      <color rgb="FF1A1A1A"/>
      <name val="Times New Roman"/>
      <family val="1"/>
    </font>
    <font>
      <b/>
      <sz val="14"/>
      <color rgb="FF0018A8"/>
      <name val="Times New Roman"/>
      <family val="1"/>
    </font>
    <font>
      <b/>
      <sz val="14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rgb="FF0000FF"/>
      <name val="Times New Roman"/>
      <family val="1"/>
    </font>
    <font>
      <u val="singleAccounting"/>
      <sz val="12"/>
      <name val="Times New Roman"/>
      <family val="1"/>
    </font>
    <font>
      <i/>
      <sz val="11"/>
      <color rgb="FFFF000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color rgb="FFC00000"/>
      <name val="Times New Roman"/>
      <family val="1"/>
    </font>
    <font>
      <b/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ck">
        <color indexed="9"/>
      </right>
      <top/>
      <bottom/>
      <diagonal/>
    </border>
  </borders>
  <cellStyleXfs count="123">
    <xf numFmtId="0" fontId="0" fillId="0" borderId="0"/>
    <xf numFmtId="0" fontId="23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7" fillId="23" borderId="7" applyNumberFormat="0" applyFont="0" applyAlignment="0" applyProtection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0" fontId="18" fillId="20" borderId="8" applyNumberFormat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9" fontId="3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3" fillId="0" borderId="0" applyFont="0" applyFill="0" applyBorder="0" applyAlignment="0" applyProtection="0"/>
    <xf numFmtId="0" fontId="29" fillId="0" borderId="0"/>
    <xf numFmtId="0" fontId="2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29" fillId="0" borderId="0" xfId="105"/>
    <xf numFmtId="43" fontId="29" fillId="0" borderId="0" xfId="105" applyNumberFormat="1"/>
    <xf numFmtId="166" fontId="29" fillId="0" borderId="0" xfId="105" applyNumberFormat="1"/>
    <xf numFmtId="0" fontId="29" fillId="0" borderId="0" xfId="105" applyAlignment="1">
      <alignment horizontal="center"/>
    </xf>
    <xf numFmtId="0" fontId="30" fillId="0" borderId="0" xfId="105" applyFont="1"/>
    <xf numFmtId="43" fontId="30" fillId="0" borderId="20" xfId="105" applyNumberFormat="1" applyFont="1" applyBorder="1"/>
    <xf numFmtId="43" fontId="30" fillId="0" borderId="19" xfId="105" applyNumberFormat="1" applyFont="1" applyBorder="1"/>
    <xf numFmtId="0" fontId="30" fillId="0" borderId="19" xfId="105" applyFont="1" applyBorder="1"/>
    <xf numFmtId="0" fontId="30" fillId="0" borderId="18" xfId="105" applyFont="1" applyBorder="1"/>
    <xf numFmtId="43" fontId="31" fillId="0" borderId="0" xfId="106" applyFont="1" applyFill="1" applyBorder="1" applyAlignment="1">
      <alignment horizontal="center"/>
    </xf>
    <xf numFmtId="0" fontId="30" fillId="0" borderId="16" xfId="105" applyFont="1" applyBorder="1"/>
    <xf numFmtId="0" fontId="30" fillId="0" borderId="17" xfId="105" applyFont="1" applyBorder="1"/>
    <xf numFmtId="43" fontId="30" fillId="0" borderId="0" xfId="105" applyNumberFormat="1" applyFont="1"/>
    <xf numFmtId="166" fontId="32" fillId="0" borderId="0" xfId="106" applyNumberFormat="1" applyFont="1" applyFill="1" applyBorder="1" applyAlignment="1">
      <alignment horizontal="center"/>
    </xf>
    <xf numFmtId="166" fontId="31" fillId="24" borderId="15" xfId="106" applyNumberFormat="1" applyFont="1" applyFill="1" applyBorder="1" applyAlignment="1">
      <alignment horizontal="center"/>
    </xf>
    <xf numFmtId="0" fontId="30" fillId="0" borderId="15" xfId="105" applyFont="1" applyBorder="1" applyAlignment="1">
      <alignment horizontal="center"/>
    </xf>
    <xf numFmtId="0" fontId="30" fillId="0" borderId="11" xfId="105" applyFont="1" applyBorder="1"/>
    <xf numFmtId="0" fontId="30" fillId="0" borderId="21" xfId="105" applyFont="1" applyBorder="1"/>
    <xf numFmtId="0" fontId="27" fillId="0" borderId="0" xfId="105" applyFont="1" applyAlignment="1">
      <alignment horizontal="left"/>
    </xf>
    <xf numFmtId="0" fontId="33" fillId="0" borderId="0" xfId="105" applyFont="1"/>
    <xf numFmtId="0" fontId="30" fillId="0" borderId="0" xfId="105" applyFont="1" applyAlignment="1">
      <alignment horizontal="center"/>
    </xf>
    <xf numFmtId="43" fontId="32" fillId="0" borderId="0" xfId="106" applyFont="1" applyFill="1" applyBorder="1" applyAlignment="1">
      <alignment horizontal="center"/>
    </xf>
    <xf numFmtId="43" fontId="30" fillId="24" borderId="15" xfId="105" applyNumberFormat="1" applyFont="1" applyFill="1" applyBorder="1"/>
    <xf numFmtId="165" fontId="30" fillId="0" borderId="15" xfId="105" applyNumberFormat="1" applyFont="1" applyBorder="1" applyAlignment="1">
      <alignment horizontal="center"/>
    </xf>
    <xf numFmtId="0" fontId="33" fillId="0" borderId="15" xfId="105" applyFont="1" applyBorder="1" applyAlignment="1">
      <alignment horizontal="center"/>
    </xf>
    <xf numFmtId="0" fontId="29" fillId="0" borderId="0" xfId="105" applyAlignment="1">
      <alignment horizontal="left"/>
    </xf>
    <xf numFmtId="0" fontId="30" fillId="0" borderId="0" xfId="105" applyFont="1" applyAlignment="1">
      <alignment horizontal="left"/>
    </xf>
    <xf numFmtId="43" fontId="30" fillId="0" borderId="17" xfId="106" applyFont="1" applyBorder="1"/>
    <xf numFmtId="0" fontId="33" fillId="0" borderId="0" xfId="105" applyFont="1" applyAlignment="1">
      <alignment horizontal="center"/>
    </xf>
    <xf numFmtId="0" fontId="29" fillId="0" borderId="10" xfId="105" applyBorder="1"/>
    <xf numFmtId="0" fontId="29" fillId="0" borderId="11" xfId="105" applyBorder="1"/>
    <xf numFmtId="0" fontId="27" fillId="0" borderId="0" xfId="105" applyFont="1"/>
    <xf numFmtId="0" fontId="34" fillId="0" borderId="0" xfId="105" applyFont="1"/>
    <xf numFmtId="0" fontId="28" fillId="0" borderId="0" xfId="84" applyFont="1" applyFill="1" applyBorder="1" applyAlignment="1" applyProtection="1">
      <alignment vertical="top" wrapText="1"/>
      <protection locked="0"/>
    </xf>
    <xf numFmtId="0" fontId="29" fillId="0" borderId="0" xfId="105" applyBorder="1"/>
    <xf numFmtId="0" fontId="29" fillId="0" borderId="0" xfId="105" applyBorder="1" applyAlignment="1">
      <alignment horizontal="center"/>
    </xf>
    <xf numFmtId="0" fontId="30" fillId="0" borderId="0" xfId="105" applyFont="1" applyBorder="1"/>
    <xf numFmtId="43" fontId="30" fillId="0" borderId="0" xfId="105" applyNumberFormat="1" applyFont="1" applyBorder="1"/>
    <xf numFmtId="0" fontId="29" fillId="0" borderId="11" xfId="105" applyBorder="1" applyAlignment="1">
      <alignment horizontal="center"/>
    </xf>
    <xf numFmtId="0" fontId="29" fillId="0" borderId="10" xfId="105" applyBorder="1" applyAlignment="1">
      <alignment horizontal="center"/>
    </xf>
    <xf numFmtId="43" fontId="32" fillId="0" borderId="17" xfId="106" applyFont="1" applyFill="1" applyBorder="1" applyAlignment="1">
      <alignment horizontal="center"/>
    </xf>
    <xf numFmtId="0" fontId="3" fillId="0" borderId="17" xfId="84" applyFont="1" applyFill="1" applyBorder="1" applyAlignment="1" applyProtection="1">
      <alignment vertical="top" wrapText="1"/>
      <protection locked="0"/>
    </xf>
    <xf numFmtId="0" fontId="29" fillId="0" borderId="19" xfId="105" applyBorder="1"/>
    <xf numFmtId="0" fontId="29" fillId="0" borderId="20" xfId="105" applyBorder="1"/>
    <xf numFmtId="0" fontId="3" fillId="0" borderId="20" xfId="84" applyFont="1" applyFill="1" applyBorder="1" applyAlignment="1" applyProtection="1">
      <alignment vertical="top" wrapText="1"/>
      <protection locked="0"/>
    </xf>
    <xf numFmtId="0" fontId="30" fillId="0" borderId="0" xfId="105" applyFont="1" applyBorder="1" applyAlignment="1">
      <alignment horizontal="center"/>
    </xf>
    <xf numFmtId="0" fontId="29" fillId="0" borderId="17" xfId="105" applyBorder="1"/>
    <xf numFmtId="165" fontId="31" fillId="0" borderId="15" xfId="106" applyNumberFormat="1" applyFont="1" applyFill="1" applyBorder="1" applyAlignment="1">
      <alignment horizontal="center"/>
    </xf>
    <xf numFmtId="0" fontId="35" fillId="25" borderId="0" xfId="113" applyFont="1" applyFill="1" applyBorder="1" applyAlignment="1">
      <alignment horizontal="center" wrapText="1"/>
    </xf>
    <xf numFmtId="0" fontId="35" fillId="25" borderId="0" xfId="113" applyFont="1" applyFill="1" applyAlignment="1">
      <alignment horizontal="center" wrapText="1"/>
    </xf>
    <xf numFmtId="0" fontId="35" fillId="25" borderId="14" xfId="113" applyFont="1" applyFill="1" applyBorder="1" applyAlignment="1">
      <alignment horizontal="left"/>
    </xf>
    <xf numFmtId="0" fontId="36" fillId="25" borderId="12" xfId="113" applyFont="1" applyFill="1" applyBorder="1"/>
    <xf numFmtId="0" fontId="36" fillId="25" borderId="13" xfId="113" applyFont="1" applyFill="1" applyBorder="1"/>
    <xf numFmtId="0" fontId="33" fillId="0" borderId="15" xfId="113" applyFont="1" applyBorder="1" applyAlignment="1">
      <alignment horizontal="center"/>
    </xf>
    <xf numFmtId="0" fontId="33" fillId="0" borderId="0" xfId="113" applyFont="1" applyFill="1" applyBorder="1" applyAlignment="1">
      <alignment horizontal="center" wrapText="1"/>
    </xf>
    <xf numFmtId="0" fontId="30" fillId="0" borderId="15" xfId="113" applyFont="1" applyBorder="1" applyAlignment="1">
      <alignment horizontal="center"/>
    </xf>
    <xf numFmtId="0" fontId="33" fillId="0" borderId="15" xfId="113" applyFont="1" applyBorder="1" applyAlignment="1">
      <alignment horizontal="center"/>
    </xf>
    <xf numFmtId="0" fontId="37" fillId="0" borderId="0" xfId="115" applyFont="1"/>
    <xf numFmtId="0" fontId="37" fillId="26" borderId="0" xfId="115" applyFont="1" applyFill="1"/>
    <xf numFmtId="0" fontId="38" fillId="0" borderId="0" xfId="115" applyFont="1"/>
    <xf numFmtId="0" fontId="39" fillId="0" borderId="0" xfId="115" applyFont="1"/>
    <xf numFmtId="0" fontId="37" fillId="0" borderId="0" xfId="116" applyFont="1"/>
    <xf numFmtId="0" fontId="40" fillId="0" borderId="0" xfId="115" applyFont="1"/>
    <xf numFmtId="0" fontId="38" fillId="0" borderId="0" xfId="116" applyFont="1"/>
    <xf numFmtId="167" fontId="41" fillId="0" borderId="15" xfId="117" applyNumberFormat="1" applyFont="1" applyFill="1" applyBorder="1"/>
    <xf numFmtId="0" fontId="37" fillId="0" borderId="15" xfId="115" applyFont="1" applyBorder="1"/>
    <xf numFmtId="0" fontId="42" fillId="24" borderId="15" xfId="115" applyFont="1" applyFill="1" applyBorder="1" applyAlignment="1">
      <alignment horizontal="center"/>
    </xf>
    <xf numFmtId="168" fontId="43" fillId="0" borderId="15" xfId="118" applyNumberFormat="1" applyFont="1" applyFill="1" applyBorder="1"/>
    <xf numFmtId="43" fontId="43" fillId="0" borderId="15" xfId="115" applyNumberFormat="1" applyFont="1" applyBorder="1"/>
    <xf numFmtId="43" fontId="41" fillId="0" borderId="15" xfId="117" applyFont="1" applyFill="1" applyBorder="1"/>
    <xf numFmtId="166" fontId="41" fillId="0" borderId="15" xfId="117" applyNumberFormat="1" applyFont="1" applyFill="1" applyBorder="1"/>
    <xf numFmtId="0" fontId="37" fillId="0" borderId="15" xfId="116" applyFont="1" applyBorder="1"/>
    <xf numFmtId="43" fontId="41" fillId="0" borderId="15" xfId="117" applyFont="1" applyBorder="1"/>
    <xf numFmtId="166" fontId="41" fillId="0" borderId="15" xfId="117" applyNumberFormat="1" applyFont="1" applyBorder="1"/>
    <xf numFmtId="167" fontId="41" fillId="0" borderId="15" xfId="117" applyNumberFormat="1" applyFont="1" applyBorder="1"/>
    <xf numFmtId="0" fontId="35" fillId="25" borderId="15" xfId="115" applyFont="1" applyFill="1" applyBorder="1" applyAlignment="1">
      <alignment horizontal="center" wrapText="1"/>
    </xf>
    <xf numFmtId="0" fontId="38" fillId="0" borderId="15" xfId="115" applyFont="1" applyBorder="1" applyAlignment="1">
      <alignment horizontal="center" wrapText="1"/>
    </xf>
    <xf numFmtId="0" fontId="38" fillId="0" borderId="15" xfId="116" applyFont="1" applyBorder="1" applyAlignment="1">
      <alignment horizontal="center" wrapText="1"/>
    </xf>
    <xf numFmtId="0" fontId="37" fillId="0" borderId="0" xfId="84" applyFont="1"/>
    <xf numFmtId="0" fontId="34" fillId="0" borderId="0" xfId="84" applyFont="1"/>
    <xf numFmtId="0" fontId="37" fillId="26" borderId="0" xfId="116" applyFont="1" applyFill="1"/>
    <xf numFmtId="10" fontId="37" fillId="0" borderId="0" xfId="116" applyNumberFormat="1" applyFont="1"/>
    <xf numFmtId="0" fontId="39" fillId="0" borderId="0" xfId="116" applyFont="1"/>
    <xf numFmtId="168" fontId="37" fillId="0" borderId="0" xfId="116" applyNumberFormat="1" applyFont="1"/>
    <xf numFmtId="169" fontId="37" fillId="0" borderId="0" xfId="116" applyNumberFormat="1" applyFont="1"/>
    <xf numFmtId="43" fontId="37" fillId="0" borderId="0" xfId="116" applyNumberFormat="1" applyFont="1"/>
    <xf numFmtId="167" fontId="37" fillId="0" borderId="0" xfId="116" applyNumberFormat="1" applyFont="1"/>
    <xf numFmtId="10" fontId="41" fillId="24" borderId="15" xfId="118" applyNumberFormat="1" applyFont="1" applyFill="1" applyBorder="1"/>
    <xf numFmtId="0" fontId="37" fillId="0" borderId="0" xfId="116" applyFont="1" applyAlignment="1">
      <alignment horizontal="right"/>
    </xf>
    <xf numFmtId="10" fontId="37" fillId="24" borderId="15" xfId="116" applyNumberFormat="1" applyFont="1" applyFill="1" applyBorder="1"/>
    <xf numFmtId="168" fontId="43" fillId="24" borderId="22" xfId="118" applyNumberFormat="1" applyFont="1" applyFill="1" applyBorder="1"/>
    <xf numFmtId="168" fontId="43" fillId="24" borderId="23" xfId="118" applyNumberFormat="1" applyFont="1" applyFill="1" applyBorder="1"/>
    <xf numFmtId="169" fontId="43" fillId="24" borderId="24" xfId="116" applyNumberFormat="1" applyFont="1" applyFill="1" applyBorder="1"/>
    <xf numFmtId="169" fontId="43" fillId="24" borderId="25" xfId="116" applyNumberFormat="1" applyFont="1" applyFill="1" applyBorder="1"/>
    <xf numFmtId="169" fontId="41" fillId="0" borderId="0" xfId="117" applyNumberFormat="1" applyFont="1" applyFill="1" applyBorder="1"/>
    <xf numFmtId="43" fontId="43" fillId="24" borderId="26" xfId="117" applyFont="1" applyFill="1" applyBorder="1"/>
    <xf numFmtId="43" fontId="43" fillId="24" borderId="27" xfId="117" applyFont="1" applyFill="1" applyBorder="1"/>
    <xf numFmtId="43" fontId="37" fillId="24" borderId="28" xfId="117" applyFont="1" applyFill="1" applyBorder="1"/>
    <xf numFmtId="167" fontId="37" fillId="24" borderId="28" xfId="117" applyNumberFormat="1" applyFont="1" applyFill="1" applyBorder="1"/>
    <xf numFmtId="43" fontId="43" fillId="24" borderId="28" xfId="117" applyFont="1" applyFill="1" applyBorder="1"/>
    <xf numFmtId="167" fontId="41" fillId="0" borderId="0" xfId="117" applyNumberFormat="1" applyFont="1"/>
    <xf numFmtId="169" fontId="41" fillId="0" borderId="0" xfId="117" applyNumberFormat="1" applyFont="1"/>
    <xf numFmtId="167" fontId="41" fillId="0" borderId="0" xfId="117" applyNumberFormat="1" applyFont="1" applyBorder="1"/>
    <xf numFmtId="169" fontId="41" fillId="0" borderId="0" xfId="117" applyNumberFormat="1" applyFont="1" applyBorder="1"/>
    <xf numFmtId="167" fontId="43" fillId="24" borderId="28" xfId="117" applyNumberFormat="1" applyFont="1" applyFill="1" applyBorder="1"/>
    <xf numFmtId="0" fontId="41" fillId="27" borderId="15" xfId="116" applyFont="1" applyFill="1" applyBorder="1" applyAlignment="1">
      <alignment horizontal="center"/>
    </xf>
    <xf numFmtId="0" fontId="41" fillId="28" borderId="15" xfId="116" applyFont="1" applyFill="1" applyBorder="1" applyAlignment="1">
      <alignment horizontal="center"/>
    </xf>
    <xf numFmtId="0" fontId="41" fillId="0" borderId="15" xfId="116" applyFont="1" applyBorder="1" applyAlignment="1">
      <alignment horizontal="center"/>
    </xf>
    <xf numFmtId="0" fontId="38" fillId="0" borderId="29" xfId="116" applyFont="1" applyBorder="1" applyAlignment="1">
      <alignment horizontal="center" wrapText="1"/>
    </xf>
    <xf numFmtId="0" fontId="38" fillId="0" borderId="29" xfId="116" applyFont="1" applyBorder="1"/>
    <xf numFmtId="0" fontId="37" fillId="27" borderId="13" xfId="116" applyFont="1" applyFill="1" applyBorder="1" applyAlignment="1">
      <alignment horizontal="centerContinuous"/>
    </xf>
    <xf numFmtId="0" fontId="37" fillId="27" borderId="14" xfId="116" applyFont="1" applyFill="1" applyBorder="1" applyAlignment="1">
      <alignment horizontal="centerContinuous"/>
    </xf>
    <xf numFmtId="0" fontId="37" fillId="28" borderId="13" xfId="116" applyFont="1" applyFill="1" applyBorder="1" applyAlignment="1">
      <alignment horizontal="centerContinuous"/>
    </xf>
    <xf numFmtId="0" fontId="37" fillId="28" borderId="14" xfId="116" applyFont="1" applyFill="1" applyBorder="1" applyAlignment="1">
      <alignment horizontal="centerContinuous"/>
    </xf>
    <xf numFmtId="0" fontId="37" fillId="0" borderId="15" xfId="116" applyFont="1" applyBorder="1" applyAlignment="1">
      <alignment horizontal="center" wrapText="1"/>
    </xf>
    <xf numFmtId="0" fontId="41" fillId="0" borderId="0" xfId="84" applyFont="1"/>
    <xf numFmtId="10" fontId="37" fillId="0" borderId="0" xfId="112" applyNumberFormat="1" applyFont="1" applyFill="1" applyBorder="1"/>
    <xf numFmtId="167" fontId="41" fillId="0" borderId="0" xfId="117" applyNumberFormat="1" applyFont="1" applyFill="1" applyBorder="1"/>
    <xf numFmtId="43" fontId="43" fillId="0" borderId="0" xfId="116" applyNumberFormat="1" applyFont="1" applyAlignment="1">
      <alignment horizontal="center"/>
    </xf>
    <xf numFmtId="168" fontId="43" fillId="0" borderId="0" xfId="118" applyNumberFormat="1" applyFont="1" applyFill="1" applyBorder="1"/>
    <xf numFmtId="43" fontId="41" fillId="0" borderId="0" xfId="117" applyFont="1" applyFill="1" applyBorder="1"/>
    <xf numFmtId="166" fontId="41" fillId="0" borderId="0" xfId="117" applyNumberFormat="1" applyFont="1" applyFill="1" applyBorder="1"/>
    <xf numFmtId="170" fontId="43" fillId="0" borderId="0" xfId="118" applyNumberFormat="1" applyFont="1" applyFill="1" applyBorder="1"/>
    <xf numFmtId="0" fontId="38" fillId="0" borderId="0" xfId="116" applyFont="1" applyAlignment="1">
      <alignment horizontal="center" wrapText="1"/>
    </xf>
    <xf numFmtId="0" fontId="37" fillId="0" borderId="0" xfId="116" applyFont="1" applyAlignment="1">
      <alignment wrapText="1"/>
    </xf>
    <xf numFmtId="0" fontId="37" fillId="0" borderId="0" xfId="116" applyFont="1" applyAlignment="1">
      <alignment horizontal="left" wrapText="1"/>
    </xf>
    <xf numFmtId="0" fontId="37" fillId="0" borderId="0" xfId="119" applyFont="1"/>
    <xf numFmtId="0" fontId="34" fillId="0" borderId="0" xfId="119" applyFont="1"/>
    <xf numFmtId="0" fontId="37" fillId="0" borderId="20" xfId="119" applyFont="1" applyBorder="1" applyAlignment="1">
      <alignment horizontal="center" vertical="center" wrapText="1"/>
    </xf>
    <xf numFmtId="0" fontId="37" fillId="0" borderId="18" xfId="119" applyFont="1" applyBorder="1" applyAlignment="1">
      <alignment horizontal="center" vertical="center" wrapText="1"/>
    </xf>
    <xf numFmtId="0" fontId="37" fillId="0" borderId="30" xfId="119" applyFont="1" applyBorder="1" applyAlignment="1">
      <alignment horizontal="justify" vertical="center" wrapText="1"/>
    </xf>
    <xf numFmtId="0" fontId="37" fillId="0" borderId="10" xfId="119" applyFont="1" applyBorder="1" applyAlignment="1">
      <alignment horizontal="center" vertical="center" wrapText="1"/>
    </xf>
    <xf numFmtId="0" fontId="37" fillId="0" borderId="21" xfId="119" applyFont="1" applyBorder="1" applyAlignment="1">
      <alignment horizontal="center" vertical="center" wrapText="1"/>
    </xf>
    <xf numFmtId="0" fontId="37" fillId="0" borderId="31" xfId="119" applyFont="1" applyBorder="1" applyAlignment="1">
      <alignment horizontal="justify" vertical="center" wrapText="1"/>
    </xf>
    <xf numFmtId="0" fontId="37" fillId="0" borderId="20" xfId="119" applyFont="1" applyBorder="1" applyAlignment="1">
      <alignment horizontal="center" vertical="center" wrapText="1"/>
    </xf>
    <xf numFmtId="0" fontId="37" fillId="0" borderId="30" xfId="119" applyFont="1" applyBorder="1" applyAlignment="1">
      <alignment horizontal="left" vertical="center" wrapText="1"/>
    </xf>
    <xf numFmtId="0" fontId="37" fillId="0" borderId="30" xfId="119" applyFont="1" applyBorder="1" applyAlignment="1">
      <alignment horizontal="justify" vertical="center" wrapText="1"/>
    </xf>
    <xf numFmtId="9" fontId="37" fillId="0" borderId="32" xfId="119" applyNumberFormat="1" applyFont="1" applyBorder="1" applyAlignment="1">
      <alignment horizontal="center" vertical="center" wrapText="1"/>
    </xf>
    <xf numFmtId="9" fontId="37" fillId="0" borderId="33" xfId="119" applyNumberFormat="1" applyFont="1" applyBorder="1" applyAlignment="1">
      <alignment horizontal="center" vertical="center" wrapText="1"/>
    </xf>
    <xf numFmtId="0" fontId="37" fillId="0" borderId="32" xfId="119" applyFont="1" applyBorder="1" applyAlignment="1">
      <alignment horizontal="center" vertical="center" wrapText="1"/>
    </xf>
    <xf numFmtId="0" fontId="37" fillId="0" borderId="33" xfId="119" applyFont="1" applyBorder="1" applyAlignment="1">
      <alignment horizontal="center" vertical="center" wrapText="1"/>
    </xf>
    <xf numFmtId="0" fontId="38" fillId="0" borderId="32" xfId="119" applyFont="1" applyBorder="1" applyAlignment="1">
      <alignment horizontal="center" vertical="center" wrapText="1"/>
    </xf>
    <xf numFmtId="0" fontId="38" fillId="0" borderId="34" xfId="119" applyFont="1" applyBorder="1" applyAlignment="1">
      <alignment horizontal="justify" vertical="center" wrapText="1"/>
    </xf>
    <xf numFmtId="0" fontId="38" fillId="0" borderId="0" xfId="119" applyFont="1"/>
    <xf numFmtId="0" fontId="44" fillId="0" borderId="0" xfId="119" applyFont="1"/>
    <xf numFmtId="3" fontId="45" fillId="0" borderId="0" xfId="119" applyNumberFormat="1" applyFont="1" applyAlignment="1">
      <alignment horizontal="right" vertical="center"/>
    </xf>
    <xf numFmtId="0" fontId="45" fillId="0" borderId="0" xfId="119" applyFont="1" applyAlignment="1">
      <alignment vertical="center"/>
    </xf>
    <xf numFmtId="0" fontId="45" fillId="0" borderId="0" xfId="119" applyFont="1" applyAlignment="1">
      <alignment horizontal="right" vertical="center"/>
    </xf>
    <xf numFmtId="0" fontId="46" fillId="0" borderId="0" xfId="119" applyFont="1" applyAlignment="1">
      <alignment horizontal="right" vertical="center"/>
    </xf>
    <xf numFmtId="0" fontId="46" fillId="0" borderId="0" xfId="119" applyFont="1" applyAlignment="1">
      <alignment vertical="center"/>
    </xf>
    <xf numFmtId="0" fontId="37" fillId="24" borderId="0" xfId="119" applyFont="1" applyFill="1"/>
    <xf numFmtId="0" fontId="46" fillId="24" borderId="0" xfId="119" applyFont="1" applyFill="1" applyAlignment="1">
      <alignment vertical="center"/>
    </xf>
    <xf numFmtId="0" fontId="47" fillId="0" borderId="0" xfId="119" applyFont="1"/>
    <xf numFmtId="3" fontId="46" fillId="29" borderId="0" xfId="119" applyNumberFormat="1" applyFont="1" applyFill="1" applyAlignment="1">
      <alignment horizontal="right" vertical="center"/>
    </xf>
    <xf numFmtId="0" fontId="37" fillId="29" borderId="0" xfId="119" applyFont="1" applyFill="1"/>
    <xf numFmtId="0" fontId="46" fillId="29" borderId="0" xfId="119" applyFont="1" applyFill="1" applyAlignment="1">
      <alignment vertical="center"/>
    </xf>
    <xf numFmtId="3" fontId="37" fillId="0" borderId="0" xfId="119" applyNumberFormat="1" applyFont="1"/>
    <xf numFmtId="14" fontId="45" fillId="0" borderId="0" xfId="119" applyNumberFormat="1" applyFont="1" applyAlignment="1">
      <alignment horizontal="right" vertical="center"/>
    </xf>
    <xf numFmtId="0" fontId="48" fillId="0" borderId="0" xfId="119" applyFont="1" applyAlignment="1">
      <alignment vertical="center"/>
    </xf>
    <xf numFmtId="0" fontId="48" fillId="0" borderId="0" xfId="119" applyFont="1" applyAlignment="1">
      <alignment horizontal="right" vertical="center"/>
    </xf>
    <xf numFmtId="169" fontId="37" fillId="0" borderId="0" xfId="119" applyNumberFormat="1" applyFont="1"/>
    <xf numFmtId="0" fontId="37" fillId="0" borderId="0" xfId="119" applyFont="1" applyAlignment="1">
      <alignment horizontal="right"/>
    </xf>
    <xf numFmtId="169" fontId="38" fillId="0" borderId="0" xfId="119" applyNumberFormat="1" applyFont="1"/>
    <xf numFmtId="169" fontId="37" fillId="24" borderId="0" xfId="120" applyNumberFormat="1" applyFont="1" applyFill="1" applyBorder="1"/>
    <xf numFmtId="169" fontId="37" fillId="29" borderId="0" xfId="120" applyNumberFormat="1" applyFont="1" applyFill="1" applyBorder="1"/>
    <xf numFmtId="0" fontId="37" fillId="0" borderId="0" xfId="119" applyFont="1" applyAlignment="1">
      <alignment horizontal="center"/>
    </xf>
    <xf numFmtId="0" fontId="38" fillId="30" borderId="0" xfId="119" applyFont="1" applyFill="1" applyAlignment="1">
      <alignment horizontal="center"/>
    </xf>
    <xf numFmtId="0" fontId="38" fillId="31" borderId="0" xfId="119" applyFont="1" applyFill="1" applyAlignment="1">
      <alignment horizontal="center"/>
    </xf>
    <xf numFmtId="0" fontId="37" fillId="0" borderId="0" xfId="119" applyFont="1" applyAlignment="1">
      <alignment vertical="center"/>
    </xf>
    <xf numFmtId="0" fontId="37" fillId="0" borderId="0" xfId="119" applyFont="1" applyAlignment="1">
      <alignment horizontal="left" vertical="top"/>
    </xf>
    <xf numFmtId="0" fontId="30" fillId="0" borderId="0" xfId="119" applyFont="1"/>
    <xf numFmtId="37" fontId="30" fillId="0" borderId="0" xfId="119" applyNumberFormat="1" applyFont="1"/>
    <xf numFmtId="37" fontId="30" fillId="27" borderId="0" xfId="119" applyNumberFormat="1" applyFont="1" applyFill="1"/>
    <xf numFmtId="0" fontId="30" fillId="27" borderId="0" xfId="119" applyFont="1" applyFill="1"/>
    <xf numFmtId="37" fontId="30" fillId="0" borderId="0" xfId="120" applyNumberFormat="1" applyFont="1" applyFill="1" applyBorder="1"/>
    <xf numFmtId="37" fontId="30" fillId="27" borderId="0" xfId="120" applyNumberFormat="1" applyFont="1" applyFill="1" applyBorder="1"/>
    <xf numFmtId="0" fontId="49" fillId="0" borderId="0" xfId="119" applyFont="1"/>
    <xf numFmtId="37" fontId="49" fillId="0" borderId="0" xfId="120" applyNumberFormat="1" applyFont="1" applyFill="1" applyBorder="1"/>
    <xf numFmtId="37" fontId="49" fillId="27" borderId="0" xfId="120" applyNumberFormat="1" applyFont="1" applyFill="1" applyBorder="1"/>
    <xf numFmtId="0" fontId="50" fillId="0" borderId="0" xfId="119" applyFont="1"/>
    <xf numFmtId="0" fontId="51" fillId="0" borderId="0" xfId="119" applyFont="1"/>
    <xf numFmtId="37" fontId="30" fillId="29" borderId="0" xfId="120" applyNumberFormat="1" applyFont="1" applyFill="1" applyBorder="1"/>
    <xf numFmtId="0" fontId="30" fillId="29" borderId="0" xfId="119" applyFont="1" applyFill="1"/>
    <xf numFmtId="37" fontId="49" fillId="0" borderId="0" xfId="119" applyNumberFormat="1" applyFont="1"/>
    <xf numFmtId="37" fontId="49" fillId="27" borderId="0" xfId="119" applyNumberFormat="1" applyFont="1" applyFill="1"/>
    <xf numFmtId="171" fontId="49" fillId="0" borderId="0" xfId="119" applyNumberFormat="1" applyFont="1"/>
    <xf numFmtId="171" fontId="49" fillId="27" borderId="0" xfId="119" applyNumberFormat="1" applyFont="1" applyFill="1"/>
    <xf numFmtId="0" fontId="30" fillId="32" borderId="0" xfId="119" applyFont="1" applyFill="1"/>
    <xf numFmtId="0" fontId="22" fillId="0" borderId="0" xfId="119" applyFont="1"/>
    <xf numFmtId="0" fontId="52" fillId="0" borderId="0" xfId="119" applyFont="1"/>
    <xf numFmtId="3" fontId="52" fillId="0" borderId="0" xfId="119" applyNumberFormat="1" applyFont="1"/>
    <xf numFmtId="0" fontId="22" fillId="0" borderId="35" xfId="119" applyFont="1" applyBorder="1"/>
    <xf numFmtId="0" fontId="52" fillId="0" borderId="35" xfId="119" applyFont="1" applyBorder="1"/>
    <xf numFmtId="0" fontId="53" fillId="0" borderId="0" xfId="119" applyFont="1"/>
    <xf numFmtId="172" fontId="54" fillId="0" borderId="36" xfId="119" applyNumberFormat="1" applyFont="1" applyBorder="1" applyAlignment="1" applyProtection="1">
      <alignment horizontal="right" wrapText="1"/>
      <protection locked="0"/>
    </xf>
    <xf numFmtId="172" fontId="54" fillId="0" borderId="37" xfId="119" applyNumberFormat="1" applyFont="1" applyBorder="1" applyAlignment="1" applyProtection="1">
      <alignment horizontal="right" wrapText="1"/>
      <protection locked="0"/>
    </xf>
    <xf numFmtId="49" fontId="54" fillId="0" borderId="38" xfId="119" applyNumberFormat="1" applyFont="1" applyBorder="1" applyAlignment="1" applyProtection="1">
      <alignment wrapText="1"/>
      <protection locked="0"/>
    </xf>
    <xf numFmtId="1" fontId="54" fillId="0" borderId="36" xfId="119" applyNumberFormat="1" applyFont="1" applyBorder="1" applyAlignment="1" applyProtection="1">
      <alignment horizontal="right" wrapText="1"/>
      <protection locked="0"/>
    </xf>
    <xf numFmtId="1" fontId="54" fillId="0" borderId="37" xfId="119" applyNumberFormat="1" applyFont="1" applyBorder="1" applyAlignment="1" applyProtection="1">
      <alignment horizontal="right" wrapText="1"/>
      <protection locked="0"/>
    </xf>
    <xf numFmtId="173" fontId="54" fillId="0" borderId="37" xfId="119" applyNumberFormat="1" applyFont="1" applyBorder="1" applyAlignment="1" applyProtection="1">
      <alignment horizontal="right" wrapText="1"/>
      <protection locked="0"/>
    </xf>
    <xf numFmtId="49" fontId="54" fillId="0" borderId="39" xfId="119" applyNumberFormat="1" applyFont="1" applyBorder="1" applyAlignment="1" applyProtection="1">
      <alignment wrapText="1"/>
      <protection locked="0"/>
    </xf>
    <xf numFmtId="3" fontId="54" fillId="0" borderId="40" xfId="119" applyNumberFormat="1" applyFont="1" applyBorder="1" applyAlignment="1" applyProtection="1">
      <alignment horizontal="right" wrapText="1"/>
      <protection locked="0"/>
    </xf>
    <xf numFmtId="3" fontId="54" fillId="0" borderId="35" xfId="119" applyNumberFormat="1" applyFont="1" applyBorder="1" applyAlignment="1" applyProtection="1">
      <alignment horizontal="right" wrapText="1"/>
      <protection locked="0"/>
    </xf>
    <xf numFmtId="49" fontId="54" fillId="0" borderId="41" xfId="119" applyNumberFormat="1" applyFont="1" applyBorder="1" applyAlignment="1" applyProtection="1">
      <alignment wrapText="1"/>
      <protection locked="0"/>
    </xf>
    <xf numFmtId="1" fontId="41" fillId="0" borderId="42" xfId="119" applyNumberFormat="1" applyFont="1" applyBorder="1" applyAlignment="1" applyProtection="1">
      <alignment horizontal="right" wrapText="1"/>
      <protection locked="0"/>
    </xf>
    <xf numFmtId="1" fontId="41" fillId="0" borderId="43" xfId="119" applyNumberFormat="1" applyFont="1" applyBorder="1" applyAlignment="1" applyProtection="1">
      <alignment horizontal="right" wrapText="1"/>
      <protection locked="0"/>
    </xf>
    <xf numFmtId="49" fontId="41" fillId="0" borderId="44" xfId="119" applyNumberFormat="1" applyFont="1" applyBorder="1" applyAlignment="1" applyProtection="1">
      <alignment wrapText="1"/>
      <protection locked="0"/>
    </xf>
    <xf numFmtId="3" fontId="41" fillId="0" borderId="42" xfId="119" applyNumberFormat="1" applyFont="1" applyBorder="1" applyAlignment="1" applyProtection="1">
      <alignment horizontal="right" wrapText="1"/>
      <protection locked="0"/>
    </xf>
    <xf numFmtId="3" fontId="41" fillId="0" borderId="43" xfId="119" applyNumberFormat="1" applyFont="1" applyBorder="1" applyAlignment="1" applyProtection="1">
      <alignment horizontal="right" wrapText="1"/>
      <protection locked="0"/>
    </xf>
    <xf numFmtId="3" fontId="41" fillId="0" borderId="40" xfId="119" applyNumberFormat="1" applyFont="1" applyBorder="1" applyAlignment="1" applyProtection="1">
      <alignment horizontal="right" wrapText="1"/>
      <protection locked="0"/>
    </xf>
    <xf numFmtId="3" fontId="41" fillId="0" borderId="35" xfId="119" applyNumberFormat="1" applyFont="1" applyBorder="1" applyAlignment="1" applyProtection="1">
      <alignment horizontal="right" wrapText="1"/>
      <protection locked="0"/>
    </xf>
    <xf numFmtId="49" fontId="41" fillId="0" borderId="45" xfId="119" applyNumberFormat="1" applyFont="1" applyBorder="1" applyAlignment="1" applyProtection="1">
      <alignment wrapText="1"/>
      <protection locked="0"/>
    </xf>
    <xf numFmtId="3" fontId="54" fillId="0" borderId="46" xfId="119" applyNumberFormat="1" applyFont="1" applyBorder="1" applyAlignment="1" applyProtection="1">
      <alignment horizontal="right" wrapText="1"/>
      <protection locked="0"/>
    </xf>
    <xf numFmtId="3" fontId="54" fillId="0" borderId="47" xfId="119" applyNumberFormat="1" applyFont="1" applyBorder="1" applyAlignment="1" applyProtection="1">
      <alignment horizontal="right" wrapText="1"/>
      <protection locked="0"/>
    </xf>
    <xf numFmtId="1" fontId="41" fillId="0" borderId="40" xfId="119" applyNumberFormat="1" applyFont="1" applyBorder="1" applyAlignment="1" applyProtection="1">
      <alignment horizontal="right" wrapText="1"/>
      <protection locked="0"/>
    </xf>
    <xf numFmtId="0" fontId="55" fillId="33" borderId="48" xfId="119" applyFont="1" applyFill="1" applyBorder="1" applyAlignment="1">
      <alignment horizontal="right" wrapText="1"/>
    </xf>
    <xf numFmtId="0" fontId="56" fillId="0" borderId="0" xfId="119" applyFont="1"/>
    <xf numFmtId="0" fontId="57" fillId="33" borderId="48" xfId="119" applyFont="1" applyFill="1" applyBorder="1" applyAlignment="1">
      <alignment horizontal="right" wrapText="1"/>
    </xf>
    <xf numFmtId="1" fontId="54" fillId="0" borderId="40" xfId="119" applyNumberFormat="1" applyFont="1" applyBorder="1" applyAlignment="1" applyProtection="1">
      <alignment horizontal="right" wrapText="1"/>
      <protection locked="0"/>
    </xf>
    <xf numFmtId="1" fontId="54" fillId="0" borderId="35" xfId="119" applyNumberFormat="1" applyFont="1" applyBorder="1" applyAlignment="1" applyProtection="1">
      <alignment horizontal="right" wrapText="1"/>
      <protection locked="0"/>
    </xf>
    <xf numFmtId="49" fontId="58" fillId="0" borderId="49" xfId="119" applyNumberFormat="1" applyFont="1" applyBorder="1" applyProtection="1">
      <protection locked="0"/>
    </xf>
    <xf numFmtId="0" fontId="41" fillId="0" borderId="17" xfId="119" applyFont="1" applyBorder="1" applyProtection="1">
      <protection locked="0"/>
    </xf>
    <xf numFmtId="0" fontId="59" fillId="0" borderId="0" xfId="119" applyFont="1" applyProtection="1">
      <protection locked="0"/>
    </xf>
    <xf numFmtId="0" fontId="41" fillId="0" borderId="16" xfId="119" applyFont="1" applyBorder="1" applyProtection="1">
      <protection locked="0"/>
    </xf>
    <xf numFmtId="0" fontId="60" fillId="0" borderId="0" xfId="119" applyFont="1"/>
    <xf numFmtId="0" fontId="54" fillId="0" borderId="32" xfId="119" applyFont="1" applyBorder="1" applyAlignment="1" applyProtection="1">
      <alignment horizontal="center" wrapText="1"/>
      <protection locked="0"/>
    </xf>
    <xf numFmtId="0" fontId="54" fillId="0" borderId="50" xfId="119" applyFont="1" applyBorder="1" applyAlignment="1" applyProtection="1">
      <alignment horizontal="center" wrapText="1"/>
      <protection locked="0"/>
    </xf>
    <xf numFmtId="0" fontId="54" fillId="0" borderId="33" xfId="119" applyFont="1" applyBorder="1" applyAlignment="1" applyProtection="1">
      <alignment horizontal="center" wrapText="1"/>
      <protection locked="0"/>
    </xf>
    <xf numFmtId="0" fontId="61" fillId="0" borderId="10" xfId="119" applyFont="1" applyBorder="1" applyAlignment="1" applyProtection="1">
      <alignment horizontal="center" wrapText="1"/>
      <protection locked="0"/>
    </xf>
    <xf numFmtId="0" fontId="61" fillId="0" borderId="11" xfId="119" applyFont="1" applyBorder="1" applyAlignment="1" applyProtection="1">
      <alignment horizontal="center" wrapText="1"/>
      <protection locked="0"/>
    </xf>
    <xf numFmtId="0" fontId="61" fillId="0" borderId="21" xfId="119" applyFont="1" applyBorder="1" applyAlignment="1" applyProtection="1">
      <alignment horizontal="center" wrapText="1"/>
      <protection locked="0"/>
    </xf>
    <xf numFmtId="0" fontId="63" fillId="0" borderId="0" xfId="121" applyNumberFormat="1" applyFont="1" applyFill="1" applyBorder="1" applyAlignment="1" applyProtection="1">
      <alignment horizontal="center" wrapText="1"/>
    </xf>
    <xf numFmtId="169" fontId="22" fillId="0" borderId="0" xfId="120" applyNumberFormat="1" applyFont="1" applyBorder="1" applyAlignment="1"/>
    <xf numFmtId="3" fontId="22" fillId="0" borderId="0" xfId="119" applyNumberFormat="1" applyFont="1"/>
    <xf numFmtId="0" fontId="22" fillId="0" borderId="51" xfId="119" applyFont="1" applyBorder="1"/>
    <xf numFmtId="169" fontId="54" fillId="0" borderId="32" xfId="120" applyNumberFormat="1" applyFont="1" applyBorder="1" applyAlignment="1"/>
    <xf numFmtId="169" fontId="54" fillId="0" borderId="50" xfId="120" applyNumberFormat="1" applyFont="1" applyBorder="1" applyAlignment="1"/>
    <xf numFmtId="0" fontId="54" fillId="0" borderId="52" xfId="119" applyFont="1" applyBorder="1"/>
    <xf numFmtId="0" fontId="54" fillId="0" borderId="53" xfId="119" applyFont="1" applyBorder="1"/>
    <xf numFmtId="169" fontId="41" fillId="0" borderId="54" xfId="120" applyNumberFormat="1" applyFont="1" applyBorder="1" applyAlignment="1"/>
    <xf numFmtId="169" fontId="41" fillId="0" borderId="55" xfId="120" applyNumberFormat="1" applyFont="1" applyBorder="1" applyAlignment="1"/>
    <xf numFmtId="0" fontId="41" fillId="0" borderId="53" xfId="119" applyFont="1" applyBorder="1"/>
    <xf numFmtId="169" fontId="41" fillId="0" borderId="17" xfId="120" applyNumberFormat="1" applyFont="1" applyBorder="1" applyAlignment="1"/>
    <xf numFmtId="169" fontId="41" fillId="0" borderId="0" xfId="120" applyNumberFormat="1" applyFont="1" applyBorder="1" applyAlignment="1"/>
    <xf numFmtId="0" fontId="41" fillId="0" borderId="16" xfId="119" applyFont="1" applyBorder="1"/>
    <xf numFmtId="0" fontId="53" fillId="0" borderId="56" xfId="119" applyFont="1" applyBorder="1"/>
    <xf numFmtId="169" fontId="54" fillId="0" borderId="57" xfId="120" applyNumberFormat="1" applyFont="1" applyBorder="1" applyAlignment="1"/>
    <xf numFmtId="169" fontId="54" fillId="0" borderId="58" xfId="120" applyNumberFormat="1" applyFont="1" applyBorder="1" applyAlignment="1"/>
    <xf numFmtId="0" fontId="54" fillId="0" borderId="59" xfId="119" applyFont="1" applyBorder="1"/>
    <xf numFmtId="169" fontId="41" fillId="0" borderId="60" xfId="120" applyNumberFormat="1" applyFont="1" applyBorder="1" applyAlignment="1"/>
    <xf numFmtId="169" fontId="41" fillId="0" borderId="29" xfId="120" applyNumberFormat="1" applyFont="1" applyBorder="1" applyAlignment="1"/>
    <xf numFmtId="0" fontId="41" fillId="0" borderId="61" xfId="119" applyFont="1" applyBorder="1"/>
    <xf numFmtId="169" fontId="53" fillId="0" borderId="0" xfId="119" applyNumberFormat="1" applyFont="1"/>
    <xf numFmtId="169" fontId="41" fillId="0" borderId="0" xfId="120" applyNumberFormat="1" applyFont="1" applyFill="1" applyBorder="1" applyAlignment="1"/>
    <xf numFmtId="169" fontId="64" fillId="0" borderId="17" xfId="120" applyNumberFormat="1" applyFont="1" applyBorder="1" applyAlignment="1"/>
    <xf numFmtId="169" fontId="64" fillId="0" borderId="0" xfId="120" applyNumberFormat="1" applyFont="1" applyFill="1" applyBorder="1" applyAlignment="1"/>
    <xf numFmtId="169" fontId="22" fillId="0" borderId="0" xfId="119" applyNumberFormat="1" applyFont="1"/>
    <xf numFmtId="0" fontId="54" fillId="0" borderId="16" xfId="119" applyFont="1" applyBorder="1"/>
    <xf numFmtId="169" fontId="54" fillId="0" borderId="54" xfId="120" applyNumberFormat="1" applyFont="1" applyBorder="1"/>
    <xf numFmtId="169" fontId="54" fillId="0" borderId="55" xfId="120" applyNumberFormat="1" applyFont="1" applyBorder="1"/>
    <xf numFmtId="169" fontId="41" fillId="0" borderId="60" xfId="120" applyNumberFormat="1" applyFont="1" applyBorder="1"/>
    <xf numFmtId="169" fontId="41" fillId="0" borderId="29" xfId="120" applyNumberFormat="1" applyFont="1" applyBorder="1"/>
    <xf numFmtId="43" fontId="22" fillId="0" borderId="0" xfId="119" applyNumberFormat="1" applyFont="1"/>
    <xf numFmtId="0" fontId="22" fillId="0" borderId="62" xfId="119" applyFont="1" applyBorder="1"/>
    <xf numFmtId="0" fontId="41" fillId="0" borderId="63" xfId="119" applyFont="1" applyBorder="1"/>
    <xf numFmtId="0" fontId="41" fillId="0" borderId="62" xfId="119" applyFont="1" applyBorder="1"/>
    <xf numFmtId="49" fontId="54" fillId="0" borderId="64" xfId="119" applyNumberFormat="1" applyFont="1" applyBorder="1" applyAlignment="1" applyProtection="1">
      <alignment wrapText="1"/>
      <protection locked="0"/>
    </xf>
    <xf numFmtId="174" fontId="54" fillId="0" borderId="17" xfId="120" quotePrefix="1" applyNumberFormat="1" applyFont="1" applyBorder="1" applyAlignment="1">
      <alignment horizontal="right"/>
    </xf>
    <xf numFmtId="174" fontId="54" fillId="0" borderId="0" xfId="120" applyNumberFormat="1" applyFont="1" applyBorder="1" applyAlignment="1">
      <alignment horizontal="right"/>
    </xf>
    <xf numFmtId="174" fontId="54" fillId="0" borderId="0" xfId="120" quotePrefix="1" applyNumberFormat="1" applyFont="1" applyBorder="1" applyAlignment="1">
      <alignment horizontal="right"/>
    </xf>
    <xf numFmtId="49" fontId="58" fillId="0" borderId="65" xfId="119" applyNumberFormat="1" applyFont="1" applyBorder="1" applyProtection="1">
      <protection locked="0"/>
    </xf>
    <xf numFmtId="0" fontId="54" fillId="0" borderId="32" xfId="119" applyFont="1" applyBorder="1"/>
    <xf numFmtId="0" fontId="54" fillId="0" borderId="50" xfId="119" applyFont="1" applyBorder="1"/>
    <xf numFmtId="0" fontId="54" fillId="0" borderId="33" xfId="119" applyFont="1" applyBorder="1"/>
    <xf numFmtId="0" fontId="54" fillId="0" borderId="0" xfId="119" applyFont="1"/>
    <xf numFmtId="0" fontId="65" fillId="0" borderId="0" xfId="119" applyFont="1"/>
    <xf numFmtId="0" fontId="31" fillId="0" borderId="0" xfId="119" applyFont="1"/>
    <xf numFmtId="169" fontId="30" fillId="0" borderId="0" xfId="120" applyNumberFormat="1" applyFont="1"/>
    <xf numFmtId="37" fontId="33" fillId="0" borderId="0" xfId="120" applyNumberFormat="1" applyFont="1"/>
    <xf numFmtId="0" fontId="66" fillId="0" borderId="0" xfId="119" applyFont="1"/>
    <xf numFmtId="37" fontId="30" fillId="0" borderId="0" xfId="120" applyNumberFormat="1" applyFont="1"/>
    <xf numFmtId="0" fontId="67" fillId="0" borderId="0" xfId="119" applyFont="1"/>
    <xf numFmtId="0" fontId="68" fillId="0" borderId="0" xfId="119" applyFont="1"/>
    <xf numFmtId="0" fontId="33" fillId="0" borderId="0" xfId="119" applyFont="1"/>
    <xf numFmtId="9" fontId="30" fillId="0" borderId="0" xfId="122" applyFont="1"/>
    <xf numFmtId="0" fontId="69" fillId="0" borderId="0" xfId="119" applyFont="1"/>
    <xf numFmtId="37" fontId="30" fillId="0" borderId="0" xfId="120" quotePrefix="1" applyNumberFormat="1" applyFont="1"/>
    <xf numFmtId="0" fontId="30" fillId="0" borderId="0" xfId="119" applyFont="1" applyAlignment="1">
      <alignment vertical="center"/>
    </xf>
    <xf numFmtId="0" fontId="68" fillId="0" borderId="0" xfId="119" applyFont="1" applyAlignment="1">
      <alignment horizontal="center" vertical="center" wrapText="1"/>
    </xf>
    <xf numFmtId="0" fontId="68" fillId="0" borderId="0" xfId="119" applyFont="1" applyAlignment="1">
      <alignment horizontal="center" vertical="center"/>
    </xf>
    <xf numFmtId="0" fontId="68" fillId="0" borderId="0" xfId="119" applyFont="1" applyAlignment="1">
      <alignment vertical="center"/>
    </xf>
    <xf numFmtId="37" fontId="50" fillId="0" borderId="0" xfId="120" applyNumberFormat="1" applyFont="1" applyFill="1" applyBorder="1"/>
    <xf numFmtId="9" fontId="30" fillId="0" borderId="0" xfId="122" applyFont="1" applyFill="1" applyBorder="1"/>
  </cellXfs>
  <cellStyles count="123">
    <cellStyle name="=C:\WINDOWS\SYSTEM32\COMMAND.COM" xfId="1" xr:uid="{00000000-0005-0000-0000-000000000000}"/>
    <cellStyle name="=C:\WINDOWS\SYSTEM32\COMMAND.COM 2" xfId="103" xr:uid="{00000000-0005-0000-0000-000001000000}"/>
    <cellStyle name="20% - Accent1" xfId="2" builtinId="30" customBuiltin="1"/>
    <cellStyle name="20% - Accent1 2" xfId="3" xr:uid="{00000000-0005-0000-0000-000003000000}"/>
    <cellStyle name="20% - Accent2" xfId="4" builtinId="34" customBuiltin="1"/>
    <cellStyle name="20% - Accent2 2" xfId="5" xr:uid="{00000000-0005-0000-0000-000005000000}"/>
    <cellStyle name="20% - Accent3" xfId="6" builtinId="38" customBuiltin="1"/>
    <cellStyle name="20% - Accent3 2" xfId="7" xr:uid="{00000000-0005-0000-0000-000007000000}"/>
    <cellStyle name="20% - Accent4" xfId="8" builtinId="42" customBuiltin="1"/>
    <cellStyle name="20% - Accent4 2" xfId="9" xr:uid="{00000000-0005-0000-0000-000009000000}"/>
    <cellStyle name="20% - Accent5" xfId="10" builtinId="46" customBuiltin="1"/>
    <cellStyle name="20% - Accent5 2" xfId="11" xr:uid="{00000000-0005-0000-0000-00000B000000}"/>
    <cellStyle name="20% - Accent6" xfId="12" builtinId="50" customBuiltin="1"/>
    <cellStyle name="20% - Accent6 2" xfId="13" xr:uid="{00000000-0005-0000-0000-00000D000000}"/>
    <cellStyle name="40% - Accent1" xfId="14" builtinId="31" customBuiltin="1"/>
    <cellStyle name="40% - Accent1 2" xfId="15" xr:uid="{00000000-0005-0000-0000-00000F000000}"/>
    <cellStyle name="40% - Accent2" xfId="16" builtinId="35" customBuiltin="1"/>
    <cellStyle name="40% - Accent2 2" xfId="17" xr:uid="{00000000-0005-0000-0000-000011000000}"/>
    <cellStyle name="40% - Accent3" xfId="18" builtinId="39" customBuiltin="1"/>
    <cellStyle name="40% - Accent3 2" xfId="19" xr:uid="{00000000-0005-0000-0000-000013000000}"/>
    <cellStyle name="40% - Accent4" xfId="20" builtinId="43" customBuiltin="1"/>
    <cellStyle name="40% - Accent4 2" xfId="21" xr:uid="{00000000-0005-0000-0000-000015000000}"/>
    <cellStyle name="40% - Accent5" xfId="22" builtinId="47" customBuiltin="1"/>
    <cellStyle name="40% - Accent5 2" xfId="23" xr:uid="{00000000-0005-0000-0000-000017000000}"/>
    <cellStyle name="40% - Accent6" xfId="24" builtinId="51" customBuiltin="1"/>
    <cellStyle name="40% - Accent6 2" xfId="25" xr:uid="{00000000-0005-0000-0000-000019000000}"/>
    <cellStyle name="60% - Accent1" xfId="26" builtinId="32" customBuiltin="1"/>
    <cellStyle name="60% - Accent1 2" xfId="27" xr:uid="{00000000-0005-0000-0000-00001B000000}"/>
    <cellStyle name="60% - Accent2" xfId="28" builtinId="36" customBuiltin="1"/>
    <cellStyle name="60% - Accent2 2" xfId="29" xr:uid="{00000000-0005-0000-0000-00001D000000}"/>
    <cellStyle name="60% - Accent3" xfId="30" builtinId="40" customBuiltin="1"/>
    <cellStyle name="60% - Accent3 2" xfId="31" xr:uid="{00000000-0005-0000-0000-00001F000000}"/>
    <cellStyle name="60% - Accent4" xfId="32" builtinId="44" customBuiltin="1"/>
    <cellStyle name="60% - Accent4 2" xfId="33" xr:uid="{00000000-0005-0000-0000-000021000000}"/>
    <cellStyle name="60% - Accent5" xfId="34" builtinId="48" customBuiltin="1"/>
    <cellStyle name="60% - Accent5 2" xfId="35" xr:uid="{00000000-0005-0000-0000-000023000000}"/>
    <cellStyle name="60% - Accent6" xfId="36" builtinId="52" customBuiltin="1"/>
    <cellStyle name="60% - Accent6 2" xfId="37" xr:uid="{00000000-0005-0000-0000-000025000000}"/>
    <cellStyle name="Accent1" xfId="38" builtinId="29" customBuiltin="1"/>
    <cellStyle name="Accent1 2" xfId="39" xr:uid="{00000000-0005-0000-0000-000027000000}"/>
    <cellStyle name="Accent2" xfId="40" builtinId="33" customBuiltin="1"/>
    <cellStyle name="Accent2 2" xfId="41" xr:uid="{00000000-0005-0000-0000-000029000000}"/>
    <cellStyle name="Accent3" xfId="42" builtinId="37" customBuiltin="1"/>
    <cellStyle name="Accent3 2" xfId="43" xr:uid="{00000000-0005-0000-0000-00002B000000}"/>
    <cellStyle name="Accent4" xfId="44" builtinId="41" customBuiltin="1"/>
    <cellStyle name="Accent4 2" xfId="45" xr:uid="{00000000-0005-0000-0000-00002D000000}"/>
    <cellStyle name="Accent5" xfId="46" builtinId="45" customBuiltin="1"/>
    <cellStyle name="Accent5 2" xfId="47" xr:uid="{00000000-0005-0000-0000-00002F000000}"/>
    <cellStyle name="Accent6" xfId="48" builtinId="49" customBuiltin="1"/>
    <cellStyle name="Accent6 2" xfId="49" xr:uid="{00000000-0005-0000-0000-000031000000}"/>
    <cellStyle name="Bad" xfId="50" builtinId="27" customBuiltin="1"/>
    <cellStyle name="Bad 2" xfId="51" xr:uid="{00000000-0005-0000-0000-000033000000}"/>
    <cellStyle name="Calculation" xfId="52" builtinId="22" customBuiltin="1"/>
    <cellStyle name="Calculation 2" xfId="53" xr:uid="{00000000-0005-0000-0000-000035000000}"/>
    <cellStyle name="Check Cell" xfId="54" builtinId="23" customBuiltin="1"/>
    <cellStyle name="Check Cell 2" xfId="55" xr:uid="{00000000-0005-0000-0000-000037000000}"/>
    <cellStyle name="Comma 2" xfId="56" xr:uid="{00000000-0005-0000-0000-000038000000}"/>
    <cellStyle name="Comma 3" xfId="57" xr:uid="{00000000-0005-0000-0000-000039000000}"/>
    <cellStyle name="Comma 4" xfId="58" xr:uid="{00000000-0005-0000-0000-00003A000000}"/>
    <cellStyle name="Comma 5" xfId="59" xr:uid="{00000000-0005-0000-0000-00003B000000}"/>
    <cellStyle name="Comma 6" xfId="60" xr:uid="{00000000-0005-0000-0000-00003C000000}"/>
    <cellStyle name="Comma 7" xfId="61" xr:uid="{00000000-0005-0000-0000-00003D000000}"/>
    <cellStyle name="Comma 8" xfId="106" xr:uid="{738493A9-EFE1-4C64-BB2E-DA1006FC4D61}"/>
    <cellStyle name="Comma 8 2" xfId="117" xr:uid="{105BD0ED-259C-4DE0-A5FA-F2173006FE37}"/>
    <cellStyle name="Comma 9" xfId="120" xr:uid="{BE9ABB79-3B1F-4EF3-BCEF-9F1ACE884A85}"/>
    <cellStyle name="Currency 2" xfId="62" xr:uid="{00000000-0005-0000-0000-00003E000000}"/>
    <cellStyle name="Currency 3" xfId="63" xr:uid="{00000000-0005-0000-0000-00003F000000}"/>
    <cellStyle name="Currency 4" xfId="64" xr:uid="{00000000-0005-0000-0000-000040000000}"/>
    <cellStyle name="Explanatory Text" xfId="65" builtinId="53" customBuiltin="1"/>
    <cellStyle name="Explanatory Text 2" xfId="66" xr:uid="{00000000-0005-0000-0000-000042000000}"/>
    <cellStyle name="Good" xfId="67" builtinId="26" customBuiltin="1"/>
    <cellStyle name="Good 2" xfId="68" xr:uid="{00000000-0005-0000-0000-000044000000}"/>
    <cellStyle name="Heading 1" xfId="69" builtinId="16" customBuiltin="1"/>
    <cellStyle name="Heading 1 2" xfId="70" xr:uid="{00000000-0005-0000-0000-000046000000}"/>
    <cellStyle name="Heading 2" xfId="71" builtinId="17" customBuiltin="1"/>
    <cellStyle name="Heading 2 2" xfId="72" xr:uid="{00000000-0005-0000-0000-000048000000}"/>
    <cellStyle name="Heading 3" xfId="73" builtinId="18" customBuiltin="1"/>
    <cellStyle name="Heading 3 2" xfId="74" xr:uid="{00000000-0005-0000-0000-00004A000000}"/>
    <cellStyle name="Heading 4" xfId="75" builtinId="19" customBuiltin="1"/>
    <cellStyle name="Heading 4 2" xfId="76" xr:uid="{00000000-0005-0000-0000-00004C000000}"/>
    <cellStyle name="Hyperlink" xfId="121" builtinId="8"/>
    <cellStyle name="Input" xfId="77" builtinId="20" customBuiltin="1"/>
    <cellStyle name="Input 2" xfId="78" xr:uid="{00000000-0005-0000-0000-00004E000000}"/>
    <cellStyle name="Linked Cell" xfId="79" builtinId="24" customBuiltin="1"/>
    <cellStyle name="Linked Cell 2" xfId="80" xr:uid="{00000000-0005-0000-0000-000050000000}"/>
    <cellStyle name="Neutral" xfId="81" builtinId="28" customBuiltin="1"/>
    <cellStyle name="Neutral 2" xfId="82" xr:uid="{00000000-0005-0000-0000-000052000000}"/>
    <cellStyle name="Normal" xfId="0" builtinId="0"/>
    <cellStyle name="Normal 10" xfId="113" xr:uid="{B01340E7-420E-4592-B59B-4A9F06470866}"/>
    <cellStyle name="Normal 11" xfId="119" xr:uid="{FE9AD0DD-B6B5-4DC6-A071-DC0D4F603164}"/>
    <cellStyle name="Normal 2" xfId="83" xr:uid="{00000000-0005-0000-0000-000054000000}"/>
    <cellStyle name="Normal 2 2" xfId="84" xr:uid="{00000000-0005-0000-0000-000055000000}"/>
    <cellStyle name="Normal 2_AFE201112_LO3_JZH_1_GO_v2" xfId="85" xr:uid="{00000000-0005-0000-0000-000056000000}"/>
    <cellStyle name="Normal 3" xfId="86" xr:uid="{00000000-0005-0000-0000-000057000000}"/>
    <cellStyle name="Normal 4" xfId="87" xr:uid="{00000000-0005-0000-0000-000058000000}"/>
    <cellStyle name="Normal 5" xfId="105" xr:uid="{4EF0748E-5081-4BE6-9B2A-4D6130AE39A7}"/>
    <cellStyle name="Normal 6" xfId="109" xr:uid="{FEAFB864-619D-42A3-AAD5-94AADA367B9A}"/>
    <cellStyle name="Normal 6 2" xfId="111" xr:uid="{27139144-9071-4292-B3AD-F9289CB75245}"/>
    <cellStyle name="Normal 6 2 2" xfId="116" xr:uid="{3B237439-9F14-40D0-BB5A-696E2C8BE72F}"/>
    <cellStyle name="Normal 6 3" xfId="115" xr:uid="{BF195C51-36E0-4269-B353-6EAB72EB6ECD}"/>
    <cellStyle name="Normal 7" xfId="107" xr:uid="{901D1410-DDFB-4F11-8F6E-55A759908103}"/>
    <cellStyle name="Normal 8" xfId="108" xr:uid="{5504E966-73D0-4908-9F89-B6EB8B1102E5}"/>
    <cellStyle name="Normal 9" xfId="114" xr:uid="{AB044BD8-1263-4623-95F2-6EDF55F867EB}"/>
    <cellStyle name="Note" xfId="88" builtinId="10" customBuiltin="1"/>
    <cellStyle name="Note 2" xfId="89" xr:uid="{00000000-0005-0000-0000-00005A000000}"/>
    <cellStyle name="Output" xfId="90" builtinId="21" customBuiltin="1"/>
    <cellStyle name="Output 2" xfId="91" xr:uid="{00000000-0005-0000-0000-00005C000000}"/>
    <cellStyle name="Percent 2" xfId="92" xr:uid="{00000000-0005-0000-0000-00005D000000}"/>
    <cellStyle name="Percent 2 2" xfId="112" xr:uid="{EBED66A9-3B3E-40EB-859B-70634707B43D}"/>
    <cellStyle name="Percent 3" xfId="93" xr:uid="{00000000-0005-0000-0000-00005E000000}"/>
    <cellStyle name="Percent 4" xfId="94" xr:uid="{00000000-0005-0000-0000-00005F000000}"/>
    <cellStyle name="Percent 5" xfId="95" xr:uid="{00000000-0005-0000-0000-000060000000}"/>
    <cellStyle name="Percent 6" xfId="96" xr:uid="{00000000-0005-0000-0000-000061000000}"/>
    <cellStyle name="Percent 7" xfId="104" xr:uid="{00000000-0005-0000-0000-000062000000}"/>
    <cellStyle name="Percent 8" xfId="110" xr:uid="{AD861961-28B0-4779-A3DD-110485AFFAEC}"/>
    <cellStyle name="Percent 8 2" xfId="118" xr:uid="{C3855FE7-E4CD-406E-83E5-F2C721ACCA97}"/>
    <cellStyle name="Percent 9" xfId="122" xr:uid="{F2157A95-1B00-4D57-8F84-F7C811780233}"/>
    <cellStyle name="Title" xfId="97" builtinId="15" customBuiltin="1"/>
    <cellStyle name="Title 2" xfId="98" xr:uid="{00000000-0005-0000-0000-000064000000}"/>
    <cellStyle name="Total" xfId="99" builtinId="25" customBuiltin="1"/>
    <cellStyle name="Total 2" xfId="100" xr:uid="{00000000-0005-0000-0000-000066000000}"/>
    <cellStyle name="Warning Text" xfId="101" builtinId="11" customBuiltin="1"/>
    <cellStyle name="Warning Text 2" xfId="102" xr:uid="{00000000-0005-0000-0000-000068000000}"/>
  </cellStyles>
  <dxfs count="0"/>
  <tableStyles count="0" defaultTableStyle="TableStyleMedium9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sfile3\gpc20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412F-33CF-4581-986D-D249583AFDCC}">
  <dimension ref="A1:X47"/>
  <sheetViews>
    <sheetView topLeftCell="A25" workbookViewId="0">
      <selection activeCell="L9" sqref="L9"/>
    </sheetView>
  </sheetViews>
  <sheetFormatPr defaultColWidth="9.21875" defaultRowHeight="14.4" x14ac:dyDescent="0.3"/>
  <cols>
    <col min="1" max="1" width="9.21875" style="1"/>
    <col min="2" max="2" width="15.44140625" style="1" customWidth="1"/>
    <col min="3" max="3" width="17.77734375" style="1" customWidth="1"/>
    <col min="4" max="4" width="18.21875" style="1" customWidth="1"/>
    <col min="5" max="5" width="15.44140625" style="1" customWidth="1"/>
    <col min="6" max="10" width="9.21875" style="1"/>
    <col min="11" max="11" width="12.44140625" style="1" customWidth="1"/>
    <col min="12" max="14" width="9.21875" style="1"/>
    <col min="15" max="15" width="59.77734375" style="1" bestFit="1" customWidth="1"/>
    <col min="16" max="16384" width="9.21875" style="1"/>
  </cols>
  <sheetData>
    <row r="1" spans="1:24" ht="15.6" x14ac:dyDescent="0.3">
      <c r="A1" s="33" t="s">
        <v>48</v>
      </c>
      <c r="B1" s="5"/>
    </row>
    <row r="2" spans="1:24" ht="15.6" x14ac:dyDescent="0.3">
      <c r="A2" s="33" t="s">
        <v>47</v>
      </c>
      <c r="B2" s="5"/>
    </row>
    <row r="3" spans="1:24" ht="15.6" x14ac:dyDescent="0.3">
      <c r="A3" s="33" t="s">
        <v>46</v>
      </c>
      <c r="B3" s="5"/>
    </row>
    <row r="4" spans="1:24" ht="15.6" x14ac:dyDescent="0.3">
      <c r="A4" s="33" t="s">
        <v>45</v>
      </c>
      <c r="B4" s="5"/>
    </row>
    <row r="5" spans="1:24" ht="15.6" x14ac:dyDescent="0.3">
      <c r="A5" s="33" t="s">
        <v>44</v>
      </c>
      <c r="B5" s="5"/>
    </row>
    <row r="6" spans="1:24" ht="15.6" x14ac:dyDescent="0.3">
      <c r="A6" s="33" t="s">
        <v>43</v>
      </c>
      <c r="B6" s="5"/>
    </row>
    <row r="7" spans="1:24" ht="15" thickBot="1" x14ac:dyDescent="0.35">
      <c r="M7" s="32"/>
    </row>
    <row r="8" spans="1:24" x14ac:dyDescent="0.3">
      <c r="G8" s="5" t="s">
        <v>42</v>
      </c>
      <c r="I8" s="18" t="s">
        <v>49</v>
      </c>
      <c r="J8" s="31"/>
      <c r="K8" s="31"/>
      <c r="L8" s="30"/>
    </row>
    <row r="9" spans="1:24" s="20" customFormat="1" x14ac:dyDescent="0.3">
      <c r="B9" s="57" t="s">
        <v>41</v>
      </c>
      <c r="C9" s="57" t="s">
        <v>40</v>
      </c>
      <c r="D9" s="29"/>
      <c r="E9" s="29"/>
      <c r="I9" s="11" t="s">
        <v>39</v>
      </c>
      <c r="J9" s="5"/>
      <c r="K9" s="5"/>
      <c r="L9" s="12">
        <f>SUM(C10:C12)</f>
        <v>175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x14ac:dyDescent="0.3">
      <c r="B10" s="57" t="s">
        <v>25</v>
      </c>
      <c r="C10" s="56">
        <v>100</v>
      </c>
      <c r="D10" s="21"/>
      <c r="E10" s="21"/>
      <c r="I10" s="11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x14ac:dyDescent="0.3">
      <c r="B11" s="57" t="s">
        <v>22</v>
      </c>
      <c r="C11" s="56">
        <v>50</v>
      </c>
      <c r="D11" s="21"/>
      <c r="E11" s="21"/>
      <c r="I11" s="11" t="s">
        <v>38</v>
      </c>
      <c r="L11" s="12"/>
      <c r="M11" s="4"/>
      <c r="N11" s="4"/>
      <c r="O11" s="4"/>
      <c r="P11" s="4"/>
      <c r="Q11" s="1"/>
      <c r="R11" s="1"/>
      <c r="S11" s="1"/>
      <c r="T11" s="1"/>
      <c r="U11" s="1"/>
      <c r="V11" s="1"/>
      <c r="W11" s="1"/>
      <c r="X11" s="1"/>
    </row>
    <row r="12" spans="1:24" s="5" customFormat="1" x14ac:dyDescent="0.3">
      <c r="B12" s="57" t="s">
        <v>21</v>
      </c>
      <c r="C12" s="56">
        <v>25</v>
      </c>
      <c r="D12" s="21"/>
      <c r="E12" s="21"/>
      <c r="I12" s="11"/>
      <c r="L12" s="12"/>
      <c r="M12" s="4"/>
      <c r="N12" s="4"/>
      <c r="O12" s="4"/>
      <c r="P12" s="4"/>
      <c r="Q12" s="1"/>
      <c r="R12" s="1"/>
      <c r="S12" s="1"/>
      <c r="T12" s="1"/>
      <c r="U12" s="1"/>
      <c r="V12" s="1"/>
      <c r="W12" s="1"/>
      <c r="X12" s="1"/>
    </row>
    <row r="13" spans="1:24" s="5" customFormat="1" x14ac:dyDescent="0.3">
      <c r="I13" s="11" t="s">
        <v>37</v>
      </c>
      <c r="L13" s="28">
        <f>(C10^2+C11^2+C12^2+2*C10*C11*D16+2*C10*C12*E16+2*C11*C12*D18)^0.5</f>
        <v>150.41608956491322</v>
      </c>
      <c r="M13" s="4"/>
      <c r="N13" s="4"/>
      <c r="O13" s="4"/>
      <c r="P13" s="4"/>
      <c r="Q13" s="1"/>
      <c r="R13" s="1"/>
      <c r="S13" s="1"/>
      <c r="T13" s="1"/>
      <c r="U13" s="1"/>
      <c r="V13" s="1"/>
      <c r="W13" s="1"/>
      <c r="X13" s="1"/>
    </row>
    <row r="14" spans="1:24" s="5" customFormat="1" x14ac:dyDescent="0.3">
      <c r="B14" s="27" t="s">
        <v>36</v>
      </c>
      <c r="I14" s="11"/>
      <c r="L14" s="12"/>
      <c r="M14" s="4"/>
      <c r="N14" s="4"/>
      <c r="O14" s="4"/>
      <c r="P14" s="4"/>
      <c r="Q14" s="1"/>
      <c r="R14" s="1"/>
      <c r="S14" s="1"/>
      <c r="T14" s="1"/>
      <c r="U14" s="1"/>
      <c r="V14" s="1"/>
      <c r="W14" s="1"/>
      <c r="X14" s="1"/>
    </row>
    <row r="15" spans="1:24" s="5" customFormat="1" ht="15" thickBot="1" x14ac:dyDescent="0.35">
      <c r="B15" s="16"/>
      <c r="C15" s="25" t="s">
        <v>25</v>
      </c>
      <c r="D15" s="25" t="s">
        <v>22</v>
      </c>
      <c r="E15" s="25" t="s">
        <v>21</v>
      </c>
      <c r="I15" s="9" t="s">
        <v>35</v>
      </c>
      <c r="J15" s="8"/>
      <c r="K15" s="8"/>
      <c r="L15" s="6">
        <f>L9-L13</f>
        <v>24.583910435086779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5" thickBot="1" x14ac:dyDescent="0.35">
      <c r="B16" s="25" t="s">
        <v>25</v>
      </c>
      <c r="C16" s="24">
        <v>1</v>
      </c>
      <c r="D16" s="48">
        <v>0.7</v>
      </c>
      <c r="E16" s="48">
        <v>0.3</v>
      </c>
      <c r="M16" s="26"/>
      <c r="N16" s="1"/>
      <c r="O16" s="35"/>
      <c r="P16" s="35"/>
      <c r="Q16" s="35"/>
      <c r="R16" s="35"/>
      <c r="S16" s="35"/>
      <c r="T16" s="35"/>
      <c r="U16" s="1"/>
      <c r="V16" s="1"/>
      <c r="W16" s="1"/>
      <c r="X16" s="1"/>
    </row>
    <row r="17" spans="2:24" s="5" customFormat="1" x14ac:dyDescent="0.3">
      <c r="B17" s="25" t="s">
        <v>22</v>
      </c>
      <c r="C17" s="24">
        <v>0.7</v>
      </c>
      <c r="D17" s="48">
        <v>1</v>
      </c>
      <c r="E17" s="48">
        <v>0.4</v>
      </c>
      <c r="G17" s="5" t="s">
        <v>34</v>
      </c>
      <c r="I17" s="18" t="s">
        <v>33</v>
      </c>
      <c r="J17" s="17"/>
      <c r="K17" s="17"/>
      <c r="L17" s="17"/>
      <c r="M17" s="39"/>
      <c r="N17" s="39"/>
      <c r="O17" s="40"/>
      <c r="P17" s="36"/>
      <c r="Q17" s="35"/>
      <c r="R17" s="35"/>
      <c r="S17" s="35"/>
      <c r="T17" s="35"/>
      <c r="U17" s="1"/>
      <c r="V17" s="1"/>
      <c r="W17" s="1"/>
      <c r="X17" s="1"/>
    </row>
    <row r="18" spans="2:24" s="5" customFormat="1" x14ac:dyDescent="0.3">
      <c r="B18" s="25" t="s">
        <v>21</v>
      </c>
      <c r="C18" s="24">
        <v>0.3</v>
      </c>
      <c r="D18" s="48">
        <v>0.4</v>
      </c>
      <c r="E18" s="48">
        <v>1</v>
      </c>
      <c r="I18" s="11" t="s">
        <v>1</v>
      </c>
      <c r="J18" s="37"/>
      <c r="K18" s="37"/>
      <c r="L18" s="37"/>
      <c r="M18" s="36"/>
      <c r="N18" s="36"/>
      <c r="O18" s="41"/>
      <c r="P18" s="22"/>
      <c r="Q18" s="35"/>
      <c r="R18" s="35"/>
      <c r="S18" s="35"/>
      <c r="T18" s="35"/>
      <c r="U18" s="1"/>
      <c r="V18" s="1"/>
      <c r="W18" s="1"/>
      <c r="X18" s="1"/>
    </row>
    <row r="19" spans="2:24" s="5" customFormat="1" x14ac:dyDescent="0.3">
      <c r="I19" s="11"/>
      <c r="J19" s="37"/>
      <c r="K19" s="37"/>
      <c r="L19" s="37"/>
      <c r="M19" s="36"/>
      <c r="N19" s="36"/>
      <c r="O19" s="12"/>
      <c r="P19" s="34"/>
      <c r="Q19" s="34"/>
      <c r="R19" s="34"/>
      <c r="S19" s="34"/>
      <c r="T19" s="35"/>
      <c r="U19" s="1"/>
      <c r="V19" s="1"/>
      <c r="W19" s="1"/>
      <c r="X19" s="1"/>
    </row>
    <row r="20" spans="2:24" s="5" customFormat="1" ht="18" x14ac:dyDescent="0.35">
      <c r="B20" s="51" t="s">
        <v>32</v>
      </c>
      <c r="C20" s="52"/>
      <c r="D20" s="53"/>
      <c r="E20" s="23">
        <f>L15</f>
        <v>24.583910435086779</v>
      </c>
      <c r="I20" s="11" t="s">
        <v>31</v>
      </c>
      <c r="J20" s="37"/>
      <c r="K20" s="37"/>
      <c r="L20" s="38">
        <f>L9-E20</f>
        <v>150.41608956491322</v>
      </c>
      <c r="M20" s="36"/>
      <c r="N20" s="36"/>
      <c r="O20" s="42" t="s">
        <v>3</v>
      </c>
      <c r="P20" s="34"/>
      <c r="Q20" s="34"/>
      <c r="R20" s="34"/>
      <c r="S20" s="34"/>
      <c r="T20" s="35"/>
      <c r="U20" s="1"/>
      <c r="V20" s="1"/>
      <c r="W20" s="1"/>
      <c r="X20" s="1"/>
    </row>
    <row r="21" spans="2:24" s="5" customFormat="1" x14ac:dyDescent="0.3">
      <c r="E21" s="21" t="s">
        <v>30</v>
      </c>
      <c r="I21" s="11" t="s">
        <v>29</v>
      </c>
      <c r="J21" s="37"/>
      <c r="K21" s="37"/>
      <c r="L21" s="37">
        <f>L9</f>
        <v>175</v>
      </c>
      <c r="M21" s="35"/>
      <c r="N21" s="35"/>
      <c r="O21" s="42" t="s">
        <v>4</v>
      </c>
      <c r="P21" s="34"/>
      <c r="Q21" s="34"/>
      <c r="R21" s="34"/>
      <c r="S21" s="34"/>
      <c r="T21" s="35"/>
      <c r="U21" s="1"/>
      <c r="V21" s="1"/>
      <c r="W21" s="1"/>
      <c r="X21" s="1"/>
    </row>
    <row r="22" spans="2:24" s="5" customFormat="1" ht="15" thickBot="1" x14ac:dyDescent="0.35">
      <c r="I22" s="9" t="s">
        <v>28</v>
      </c>
      <c r="J22" s="8"/>
      <c r="K22" s="8"/>
      <c r="L22" s="7">
        <f>L20/L21</f>
        <v>0.85952051179950417</v>
      </c>
      <c r="M22" s="43"/>
      <c r="N22" s="43"/>
      <c r="O22" s="45" t="s">
        <v>5</v>
      </c>
      <c r="P22" s="35"/>
      <c r="Q22" s="35"/>
      <c r="R22" s="35"/>
      <c r="S22" s="35"/>
      <c r="T22" s="35"/>
      <c r="U22" s="1"/>
      <c r="V22" s="1"/>
      <c r="W22" s="1"/>
      <c r="X22" s="1"/>
    </row>
    <row r="23" spans="2:24" s="5" customFormat="1" ht="70.2" thickBot="1" x14ac:dyDescent="0.35">
      <c r="B23" s="55" t="s">
        <v>27</v>
      </c>
      <c r="C23" s="49" t="s">
        <v>26</v>
      </c>
      <c r="D23" s="50" t="s">
        <v>2</v>
      </c>
      <c r="M23" s="19"/>
      <c r="N23" s="1"/>
      <c r="O23" s="1"/>
      <c r="P23" s="2"/>
      <c r="Q23" s="1"/>
      <c r="R23" s="1"/>
      <c r="S23" s="1"/>
      <c r="T23" s="1"/>
      <c r="U23" s="1"/>
      <c r="V23" s="1"/>
      <c r="W23" s="1"/>
      <c r="X23" s="1"/>
    </row>
    <row r="24" spans="2:24" s="5" customFormat="1" x14ac:dyDescent="0.3">
      <c r="B24" s="54" t="s">
        <v>25</v>
      </c>
      <c r="C24" s="15">
        <f>C10*L$22</f>
        <v>85.952051179950416</v>
      </c>
      <c r="D24" s="15">
        <f>M38</f>
        <v>94.446838073596865</v>
      </c>
      <c r="G24" s="5" t="s">
        <v>24</v>
      </c>
      <c r="I24" s="18" t="s">
        <v>23</v>
      </c>
      <c r="J24" s="17"/>
      <c r="K24" s="17"/>
      <c r="L24" s="17"/>
      <c r="M24" s="17"/>
      <c r="N24" s="31"/>
      <c r="O24" s="30"/>
      <c r="P24" s="35"/>
      <c r="Q24" s="35"/>
      <c r="R24" s="35"/>
      <c r="S24" s="35"/>
      <c r="T24" s="35"/>
      <c r="U24" s="1"/>
      <c r="V24" s="1"/>
      <c r="W24" s="1"/>
      <c r="X24" s="1"/>
    </row>
    <row r="25" spans="2:24" s="5" customFormat="1" x14ac:dyDescent="0.3">
      <c r="B25" s="54" t="s">
        <v>22</v>
      </c>
      <c r="C25" s="15">
        <f>C11*L$22</f>
        <v>42.976025589975208</v>
      </c>
      <c r="D25" s="15">
        <f>M39</f>
        <v>44.16345339229548</v>
      </c>
      <c r="I25" s="11" t="s">
        <v>2</v>
      </c>
      <c r="J25" s="37"/>
      <c r="K25" s="37"/>
      <c r="L25" s="37"/>
      <c r="M25" s="46"/>
      <c r="N25" s="14"/>
      <c r="O25" s="47"/>
      <c r="P25" s="35"/>
      <c r="Q25" s="35"/>
      <c r="R25" s="35"/>
      <c r="S25" s="35"/>
      <c r="T25" s="35"/>
      <c r="U25" s="1"/>
      <c r="V25" s="1"/>
      <c r="W25" s="1"/>
      <c r="X25" s="1"/>
    </row>
    <row r="26" spans="2:24" s="5" customFormat="1" x14ac:dyDescent="0.3">
      <c r="B26" s="54" t="s">
        <v>21</v>
      </c>
      <c r="C26" s="15">
        <f>C12*L$22</f>
        <v>21.488012794987604</v>
      </c>
      <c r="D26" s="15">
        <f>M40</f>
        <v>11.805798099020883</v>
      </c>
      <c r="I26" s="11"/>
      <c r="J26" s="37"/>
      <c r="K26" s="37"/>
      <c r="L26" s="37"/>
      <c r="M26" s="46"/>
      <c r="N26" s="14"/>
      <c r="O26" s="47"/>
      <c r="P26" s="35"/>
      <c r="Q26" s="35"/>
      <c r="R26" s="35"/>
      <c r="S26" s="35"/>
      <c r="T26" s="35"/>
      <c r="U26" s="1"/>
      <c r="V26" s="1"/>
      <c r="W26" s="1"/>
      <c r="X26" s="1"/>
    </row>
    <row r="27" spans="2:24" s="5" customFormat="1" x14ac:dyDescent="0.3">
      <c r="I27" s="11" t="s">
        <v>20</v>
      </c>
      <c r="J27" s="37"/>
      <c r="K27" s="37"/>
      <c r="L27" s="38">
        <f>L13</f>
        <v>150.41608956491322</v>
      </c>
      <c r="M27" s="37"/>
      <c r="N27" s="35"/>
      <c r="O27" s="47"/>
      <c r="P27" s="35"/>
      <c r="Q27" s="35"/>
      <c r="R27" s="35"/>
      <c r="S27" s="35"/>
      <c r="T27" s="35"/>
      <c r="U27" s="1"/>
      <c r="V27" s="1"/>
      <c r="W27" s="1"/>
      <c r="X27" s="1"/>
    </row>
    <row r="28" spans="2:24" s="5" customFormat="1" x14ac:dyDescent="0.3">
      <c r="B28" s="5" t="s">
        <v>0</v>
      </c>
      <c r="C28" s="13">
        <f>SUM(C24:C26)</f>
        <v>150.41608956491322</v>
      </c>
      <c r="D28" s="13">
        <f>SUM(D24:D26)</f>
        <v>150.41608956491322</v>
      </c>
      <c r="I28" s="11"/>
      <c r="J28" s="37"/>
      <c r="K28" s="37"/>
      <c r="L28" s="37"/>
      <c r="M28" s="37"/>
      <c r="N28" s="35"/>
      <c r="O28" s="47"/>
      <c r="P28" s="35"/>
      <c r="Q28" s="35"/>
      <c r="R28" s="35"/>
      <c r="S28" s="35"/>
      <c r="T28" s="35"/>
      <c r="U28" s="1"/>
      <c r="V28" s="1"/>
      <c r="W28" s="1"/>
      <c r="X28" s="1"/>
    </row>
    <row r="29" spans="2:24" ht="15" customHeight="1" x14ac:dyDescent="0.3">
      <c r="G29" s="5"/>
      <c r="H29" s="5"/>
      <c r="I29" s="11"/>
      <c r="J29" s="37" t="s">
        <v>19</v>
      </c>
      <c r="K29" s="37"/>
      <c r="L29" s="38"/>
      <c r="M29" s="37">
        <f>(C10^2+C11^2+2*C10*C11*D16)^0.5</f>
        <v>139.64240043768942</v>
      </c>
      <c r="N29" s="35"/>
      <c r="O29" s="42" t="s">
        <v>6</v>
      </c>
      <c r="P29" s="34"/>
      <c r="Q29" s="34"/>
      <c r="R29" s="34"/>
      <c r="S29" s="34"/>
      <c r="T29" s="35"/>
    </row>
    <row r="30" spans="2:24" ht="15" customHeight="1" x14ac:dyDescent="0.3">
      <c r="G30" s="5"/>
      <c r="H30" s="5"/>
      <c r="I30" s="11"/>
      <c r="J30" s="37" t="s">
        <v>18</v>
      </c>
      <c r="K30" s="37"/>
      <c r="L30" s="38"/>
      <c r="M30" s="37">
        <f>(C10^2+C12^2+2*C10*C12*E16)^0.5</f>
        <v>110.11357772772621</v>
      </c>
      <c r="N30" s="35"/>
      <c r="O30" s="42" t="s">
        <v>7</v>
      </c>
      <c r="P30" s="34"/>
      <c r="Q30" s="34"/>
      <c r="R30" s="34"/>
      <c r="S30" s="34"/>
      <c r="T30" s="35"/>
    </row>
    <row r="31" spans="2:24" ht="15" customHeight="1" x14ac:dyDescent="0.3">
      <c r="G31" s="5"/>
      <c r="H31" s="5"/>
      <c r="I31" s="11"/>
      <c r="J31" s="37" t="s">
        <v>17</v>
      </c>
      <c r="K31" s="37"/>
      <c r="L31" s="38"/>
      <c r="M31" s="37">
        <f>(C11^2+C12^2+2*C11*C12*E17)^0.5</f>
        <v>64.22616289332565</v>
      </c>
      <c r="N31" s="35"/>
      <c r="O31" s="42" t="s">
        <v>11</v>
      </c>
      <c r="P31" s="34"/>
      <c r="Q31" s="34"/>
      <c r="R31" s="34"/>
      <c r="S31" s="34"/>
      <c r="T31" s="35"/>
    </row>
    <row r="32" spans="2:24" x14ac:dyDescent="0.3">
      <c r="G32" s="5"/>
      <c r="H32" s="5"/>
      <c r="I32" s="11"/>
      <c r="J32" s="37"/>
      <c r="K32" s="37"/>
      <c r="L32" s="37"/>
      <c r="M32" s="37"/>
      <c r="N32" s="35"/>
      <c r="O32" s="47"/>
      <c r="P32" s="35"/>
      <c r="Q32" s="35"/>
      <c r="R32" s="35"/>
      <c r="S32" s="35"/>
      <c r="T32" s="35"/>
    </row>
    <row r="33" spans="7:20" x14ac:dyDescent="0.3">
      <c r="G33" s="5"/>
      <c r="H33" s="5"/>
      <c r="I33" s="11" t="s">
        <v>16</v>
      </c>
      <c r="J33" s="37"/>
      <c r="K33" s="37"/>
      <c r="L33" s="38"/>
      <c r="M33" s="38">
        <f>L27-M31</f>
        <v>86.189926671587571</v>
      </c>
      <c r="N33" s="35"/>
      <c r="O33" s="47"/>
      <c r="P33" s="35"/>
      <c r="Q33" s="35"/>
      <c r="R33" s="35"/>
      <c r="S33" s="35"/>
      <c r="T33" s="35"/>
    </row>
    <row r="34" spans="7:20" x14ac:dyDescent="0.3">
      <c r="G34" s="5"/>
      <c r="H34" s="5"/>
      <c r="I34" s="11" t="s">
        <v>15</v>
      </c>
      <c r="J34" s="37"/>
      <c r="K34" s="37"/>
      <c r="L34" s="38"/>
      <c r="M34" s="38">
        <f>L27-M30</f>
        <v>40.302511837187012</v>
      </c>
      <c r="N34" s="35"/>
      <c r="O34" s="47"/>
    </row>
    <row r="35" spans="7:20" x14ac:dyDescent="0.3">
      <c r="G35" s="5"/>
      <c r="H35" s="5"/>
      <c r="I35" s="11" t="s">
        <v>14</v>
      </c>
      <c r="J35" s="37"/>
      <c r="K35" s="37"/>
      <c r="L35" s="38"/>
      <c r="M35" s="38">
        <f>L27-M29</f>
        <v>10.773689127223804</v>
      </c>
      <c r="N35" s="35"/>
      <c r="O35" s="47"/>
    </row>
    <row r="36" spans="7:20" x14ac:dyDescent="0.3">
      <c r="G36" s="5"/>
      <c r="H36" s="5"/>
      <c r="I36" s="11" t="s">
        <v>0</v>
      </c>
      <c r="J36" s="37"/>
      <c r="K36" s="37"/>
      <c r="L36" s="38"/>
      <c r="M36" s="38">
        <f>M33+M34+M35</f>
        <v>137.26612763599837</v>
      </c>
      <c r="N36" s="35"/>
      <c r="O36" s="47"/>
    </row>
    <row r="37" spans="7:20" x14ac:dyDescent="0.3">
      <c r="G37" s="5"/>
      <c r="H37" s="5"/>
      <c r="I37" s="11"/>
      <c r="J37" s="37"/>
      <c r="K37" s="37"/>
      <c r="L37" s="37"/>
      <c r="M37" s="37"/>
      <c r="N37" s="35"/>
      <c r="O37" s="47"/>
    </row>
    <row r="38" spans="7:20" x14ac:dyDescent="0.3">
      <c r="G38" s="5"/>
      <c r="H38" s="5"/>
      <c r="I38" s="11" t="s">
        <v>13</v>
      </c>
      <c r="J38" s="37"/>
      <c r="K38" s="37"/>
      <c r="L38" s="10"/>
      <c r="M38" s="38">
        <f>M33/M36*L27</f>
        <v>94.446838073596865</v>
      </c>
      <c r="N38" s="35"/>
      <c r="O38" s="47" t="s">
        <v>8</v>
      </c>
    </row>
    <row r="39" spans="7:20" x14ac:dyDescent="0.3">
      <c r="G39" s="5"/>
      <c r="H39" s="5"/>
      <c r="I39" s="11" t="s">
        <v>12</v>
      </c>
      <c r="J39" s="37"/>
      <c r="K39" s="37"/>
      <c r="L39" s="10"/>
      <c r="M39" s="38">
        <f>M34/M36*L27</f>
        <v>44.16345339229548</v>
      </c>
      <c r="N39" s="35"/>
      <c r="O39" s="47" t="s">
        <v>9</v>
      </c>
    </row>
    <row r="40" spans="7:20" x14ac:dyDescent="0.3">
      <c r="G40" s="5"/>
      <c r="H40" s="5"/>
      <c r="I40" s="11" t="s">
        <v>12</v>
      </c>
      <c r="J40" s="37"/>
      <c r="K40" s="37"/>
      <c r="L40" s="10"/>
      <c r="M40" s="38">
        <f>M35/M36*L27</f>
        <v>11.805798099020883</v>
      </c>
      <c r="N40" s="35"/>
      <c r="O40" s="47" t="s">
        <v>10</v>
      </c>
    </row>
    <row r="41" spans="7:20" ht="15" thickBot="1" x14ac:dyDescent="0.35">
      <c r="G41" s="5"/>
      <c r="H41" s="5"/>
      <c r="I41" s="9" t="s">
        <v>0</v>
      </c>
      <c r="J41" s="8"/>
      <c r="K41" s="8"/>
      <c r="L41" s="7"/>
      <c r="M41" s="7">
        <f>SUM(M38:M40)</f>
        <v>150.41608956491322</v>
      </c>
      <c r="N41" s="43"/>
      <c r="O41" s="44"/>
    </row>
    <row r="42" spans="7:20" x14ac:dyDescent="0.3">
      <c r="G42" s="5"/>
      <c r="H42" s="5"/>
      <c r="I42" s="5"/>
      <c r="J42" s="5"/>
      <c r="K42" s="5"/>
      <c r="L42" s="5"/>
      <c r="M42" s="5"/>
    </row>
    <row r="43" spans="7:20" x14ac:dyDescent="0.3">
      <c r="G43" s="5"/>
      <c r="H43" s="5"/>
      <c r="I43" s="5"/>
      <c r="J43" s="5"/>
      <c r="K43" s="5"/>
      <c r="L43" s="5"/>
      <c r="M43" s="5"/>
    </row>
    <row r="45" spans="7:20" x14ac:dyDescent="0.3">
      <c r="I45" s="4"/>
      <c r="J45" s="3"/>
    </row>
    <row r="46" spans="7:20" x14ac:dyDescent="0.3">
      <c r="I46" s="4"/>
      <c r="J46" s="3"/>
    </row>
    <row r="47" spans="7:20" x14ac:dyDescent="0.3">
      <c r="I47" s="4"/>
      <c r="J47" s="3"/>
      <c r="O47" s="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72DE-8AFB-4E92-A545-BB81B7D443E1}">
  <sheetPr>
    <tabColor rgb="FFFFC000"/>
  </sheetPr>
  <dimension ref="A1:AFW65"/>
  <sheetViews>
    <sheetView zoomScale="90" zoomScaleNormal="90" workbookViewId="0"/>
  </sheetViews>
  <sheetFormatPr defaultColWidth="9.21875" defaultRowHeight="13.2" x14ac:dyDescent="0.25"/>
  <cols>
    <col min="1" max="1" width="77.77734375" style="189" bestFit="1" customWidth="1"/>
    <col min="2" max="2" width="14.44140625" style="233" customWidth="1"/>
    <col min="3" max="3" width="2.44140625" style="233" customWidth="1"/>
    <col min="4" max="4" width="14.44140625" style="233" customWidth="1"/>
    <col min="5" max="16384" width="9.21875" style="189"/>
  </cols>
  <sheetData>
    <row r="1" spans="1:855" s="194" customFormat="1" ht="16.2" thickBot="1" x14ac:dyDescent="0.35">
      <c r="A1" s="275"/>
    </row>
    <row r="2" spans="1:855" ht="18" thickBot="1" x14ac:dyDescent="0.35">
      <c r="A2" s="231" t="s">
        <v>216</v>
      </c>
      <c r="B2" s="230"/>
      <c r="C2" s="230"/>
      <c r="D2" s="229"/>
    </row>
    <row r="3" spans="1:855" ht="16.2" thickBot="1" x14ac:dyDescent="0.35">
      <c r="A3" s="274" t="s">
        <v>266</v>
      </c>
      <c r="B3" s="273"/>
      <c r="C3" s="273"/>
      <c r="D3" s="272"/>
    </row>
    <row r="4" spans="1:855" ht="15.6" x14ac:dyDescent="0.3">
      <c r="A4" s="245"/>
      <c r="B4" s="244"/>
      <c r="C4" s="244"/>
      <c r="D4" s="243"/>
    </row>
    <row r="5" spans="1:855" ht="15.6" x14ac:dyDescent="0.3">
      <c r="A5" s="271" t="s">
        <v>214</v>
      </c>
      <c r="B5" s="270" t="s">
        <v>265</v>
      </c>
      <c r="C5" s="269"/>
      <c r="D5" s="268" t="s">
        <v>264</v>
      </c>
    </row>
    <row r="6" spans="1:855" s="264" customFormat="1" ht="15.6" x14ac:dyDescent="0.3">
      <c r="A6" s="267" t="s">
        <v>263</v>
      </c>
      <c r="B6" s="266"/>
      <c r="C6" s="266"/>
      <c r="D6" s="265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89"/>
      <c r="CU6" s="189"/>
      <c r="CV6" s="189"/>
      <c r="CW6" s="189"/>
      <c r="CX6" s="189"/>
      <c r="CY6" s="189"/>
      <c r="CZ6" s="189"/>
      <c r="DA6" s="189"/>
      <c r="DB6" s="189"/>
      <c r="DC6" s="189"/>
      <c r="DD6" s="189"/>
      <c r="DE6" s="189"/>
      <c r="DF6" s="189"/>
      <c r="DG6" s="189"/>
      <c r="DH6" s="189"/>
      <c r="DI6" s="189"/>
      <c r="DJ6" s="189"/>
      <c r="DK6" s="189"/>
      <c r="DL6" s="189"/>
      <c r="DM6" s="189"/>
      <c r="DN6" s="189"/>
      <c r="DO6" s="189"/>
      <c r="DP6" s="189"/>
      <c r="DQ6" s="189"/>
      <c r="DR6" s="189"/>
      <c r="DS6" s="189"/>
      <c r="DT6" s="189"/>
      <c r="DU6" s="189"/>
      <c r="DV6" s="189"/>
      <c r="DW6" s="189"/>
      <c r="DX6" s="189"/>
      <c r="DY6" s="189"/>
      <c r="DZ6" s="189"/>
      <c r="EA6" s="189"/>
      <c r="EB6" s="189"/>
      <c r="EC6" s="189"/>
      <c r="ED6" s="189"/>
      <c r="EE6" s="189"/>
      <c r="EF6" s="189"/>
      <c r="EG6" s="189"/>
      <c r="EH6" s="189"/>
      <c r="EI6" s="189"/>
      <c r="EJ6" s="189"/>
      <c r="EK6" s="189"/>
      <c r="EL6" s="189"/>
      <c r="EM6" s="189"/>
      <c r="EN6" s="189"/>
      <c r="EO6" s="189"/>
      <c r="EP6" s="189"/>
      <c r="EQ6" s="189"/>
      <c r="ER6" s="189"/>
      <c r="ES6" s="189"/>
      <c r="ET6" s="189"/>
      <c r="EU6" s="189"/>
      <c r="EV6" s="189"/>
      <c r="EW6" s="189"/>
      <c r="EX6" s="189"/>
      <c r="EY6" s="189"/>
      <c r="EZ6" s="189"/>
      <c r="FA6" s="189"/>
      <c r="FB6" s="189"/>
      <c r="FC6" s="189"/>
      <c r="FD6" s="189"/>
      <c r="FE6" s="189"/>
      <c r="FF6" s="189"/>
      <c r="FG6" s="189"/>
      <c r="FH6" s="189"/>
      <c r="FI6" s="189"/>
      <c r="FJ6" s="189"/>
      <c r="FK6" s="189"/>
      <c r="FL6" s="189"/>
      <c r="FM6" s="189"/>
      <c r="FN6" s="189"/>
      <c r="FO6" s="189"/>
      <c r="FP6" s="189"/>
      <c r="FQ6" s="189"/>
      <c r="FR6" s="189"/>
      <c r="FS6" s="189"/>
      <c r="FT6" s="189"/>
      <c r="FU6" s="189"/>
      <c r="FV6" s="189"/>
      <c r="FW6" s="189"/>
      <c r="FX6" s="189"/>
      <c r="FY6" s="189"/>
      <c r="FZ6" s="189"/>
      <c r="GA6" s="189"/>
      <c r="GB6" s="189"/>
      <c r="GC6" s="189"/>
      <c r="GD6" s="189"/>
      <c r="GE6" s="189"/>
      <c r="GF6" s="189"/>
      <c r="GG6" s="189"/>
      <c r="GH6" s="189"/>
      <c r="GI6" s="189"/>
      <c r="GJ6" s="189"/>
      <c r="GK6" s="189"/>
      <c r="GL6" s="189"/>
      <c r="GM6" s="189"/>
      <c r="GN6" s="189"/>
      <c r="GO6" s="189"/>
      <c r="GP6" s="189"/>
      <c r="GQ6" s="189"/>
      <c r="GR6" s="189"/>
      <c r="GS6" s="189"/>
      <c r="GT6" s="189"/>
      <c r="GU6" s="189"/>
      <c r="GV6" s="189"/>
      <c r="GW6" s="189"/>
      <c r="GX6" s="189"/>
      <c r="GY6" s="189"/>
      <c r="GZ6" s="189"/>
      <c r="HA6" s="189"/>
      <c r="HB6" s="189"/>
      <c r="HC6" s="189"/>
      <c r="HD6" s="189"/>
      <c r="HE6" s="189"/>
      <c r="HF6" s="189"/>
      <c r="HG6" s="189"/>
      <c r="HH6" s="189"/>
      <c r="HI6" s="189"/>
      <c r="HJ6" s="189"/>
      <c r="HK6" s="189"/>
      <c r="HL6" s="189"/>
      <c r="HM6" s="189"/>
      <c r="HN6" s="189"/>
      <c r="HO6" s="189"/>
      <c r="HP6" s="189"/>
      <c r="HQ6" s="189"/>
      <c r="HR6" s="189"/>
      <c r="HS6" s="189"/>
      <c r="HT6" s="189"/>
      <c r="HU6" s="189"/>
      <c r="HV6" s="189"/>
      <c r="HW6" s="189"/>
      <c r="HX6" s="189"/>
      <c r="HY6" s="189"/>
      <c r="HZ6" s="189"/>
      <c r="IA6" s="189"/>
      <c r="IB6" s="189"/>
      <c r="IC6" s="189"/>
      <c r="ID6" s="189"/>
      <c r="IE6" s="189"/>
      <c r="IF6" s="189"/>
      <c r="IG6" s="189"/>
      <c r="IH6" s="189"/>
      <c r="II6" s="189"/>
      <c r="IJ6" s="189"/>
      <c r="IK6" s="189"/>
      <c r="IL6" s="189"/>
      <c r="IM6" s="189"/>
      <c r="IN6" s="189"/>
      <c r="IO6" s="189"/>
      <c r="IP6" s="189"/>
      <c r="IQ6" s="189"/>
      <c r="IR6" s="189"/>
      <c r="IS6" s="189"/>
      <c r="IT6" s="189"/>
      <c r="IU6" s="189"/>
      <c r="IV6" s="189"/>
      <c r="IW6" s="189"/>
      <c r="IX6" s="189"/>
      <c r="IY6" s="189"/>
      <c r="IZ6" s="189"/>
      <c r="JA6" s="189"/>
      <c r="JB6" s="189"/>
      <c r="JC6" s="189"/>
      <c r="JD6" s="189"/>
      <c r="JE6" s="189"/>
      <c r="JF6" s="189"/>
      <c r="JG6" s="189"/>
      <c r="JH6" s="189"/>
      <c r="JI6" s="189"/>
      <c r="JJ6" s="189"/>
      <c r="JK6" s="189"/>
      <c r="JL6" s="189"/>
      <c r="JM6" s="189"/>
      <c r="JN6" s="189"/>
      <c r="JO6" s="189"/>
      <c r="JP6" s="189"/>
      <c r="JQ6" s="189"/>
      <c r="JR6" s="189"/>
      <c r="JS6" s="189"/>
      <c r="JT6" s="189"/>
      <c r="JU6" s="189"/>
      <c r="JV6" s="189"/>
      <c r="JW6" s="189"/>
      <c r="JX6" s="189"/>
      <c r="JY6" s="189"/>
      <c r="JZ6" s="189"/>
      <c r="KA6" s="189"/>
      <c r="KB6" s="189"/>
      <c r="KC6" s="189"/>
      <c r="KD6" s="189"/>
      <c r="KE6" s="189"/>
      <c r="KF6" s="189"/>
      <c r="KG6" s="189"/>
      <c r="KH6" s="189"/>
      <c r="KI6" s="189"/>
      <c r="KJ6" s="189"/>
      <c r="KK6" s="189"/>
      <c r="KL6" s="189"/>
      <c r="KM6" s="189"/>
      <c r="KN6" s="189"/>
      <c r="KO6" s="189"/>
      <c r="KP6" s="189"/>
      <c r="KQ6" s="189"/>
      <c r="KR6" s="189"/>
      <c r="KS6" s="189"/>
      <c r="KT6" s="189"/>
      <c r="KU6" s="189"/>
      <c r="KV6" s="189"/>
      <c r="KW6" s="189"/>
      <c r="KX6" s="189"/>
      <c r="KY6" s="189"/>
      <c r="KZ6" s="189"/>
      <c r="LA6" s="189"/>
      <c r="LB6" s="189"/>
      <c r="LC6" s="189"/>
      <c r="LD6" s="189"/>
      <c r="LE6" s="189"/>
      <c r="LF6" s="189"/>
      <c r="LG6" s="189"/>
      <c r="LH6" s="189"/>
      <c r="LI6" s="189"/>
      <c r="LJ6" s="189"/>
      <c r="LK6" s="189"/>
      <c r="LL6" s="189"/>
      <c r="LM6" s="189"/>
      <c r="LN6" s="189"/>
      <c r="LO6" s="189"/>
      <c r="LP6" s="189"/>
      <c r="LQ6" s="189"/>
      <c r="LR6" s="189"/>
      <c r="LS6" s="189"/>
      <c r="LT6" s="189"/>
      <c r="LU6" s="189"/>
      <c r="LV6" s="189"/>
      <c r="LW6" s="189"/>
      <c r="LX6" s="189"/>
      <c r="LY6" s="189"/>
      <c r="LZ6" s="189"/>
      <c r="MA6" s="189"/>
      <c r="MB6" s="189"/>
      <c r="MC6" s="189"/>
      <c r="MD6" s="189"/>
      <c r="ME6" s="189"/>
      <c r="MF6" s="189"/>
      <c r="MG6" s="189"/>
      <c r="MH6" s="189"/>
      <c r="MI6" s="189"/>
      <c r="MJ6" s="189"/>
      <c r="MK6" s="189"/>
      <c r="ML6" s="189"/>
      <c r="MM6" s="189"/>
      <c r="MN6" s="189"/>
      <c r="MO6" s="189"/>
      <c r="MP6" s="189"/>
      <c r="MQ6" s="189"/>
      <c r="MR6" s="189"/>
      <c r="MS6" s="189"/>
      <c r="MT6" s="189"/>
      <c r="MU6" s="189"/>
      <c r="MV6" s="189"/>
      <c r="MW6" s="189"/>
      <c r="MX6" s="189"/>
      <c r="MY6" s="189"/>
      <c r="MZ6" s="189"/>
      <c r="NA6" s="189"/>
      <c r="NB6" s="189"/>
      <c r="NC6" s="189"/>
      <c r="ND6" s="189"/>
      <c r="NE6" s="189"/>
      <c r="NF6" s="189"/>
      <c r="NG6" s="189"/>
      <c r="NH6" s="189"/>
      <c r="NI6" s="189"/>
      <c r="NJ6" s="189"/>
      <c r="NK6" s="189"/>
      <c r="NL6" s="189"/>
      <c r="NM6" s="189"/>
      <c r="NN6" s="189"/>
      <c r="NO6" s="189"/>
      <c r="NP6" s="189"/>
      <c r="NQ6" s="189"/>
      <c r="NR6" s="189"/>
      <c r="NS6" s="189"/>
      <c r="NT6" s="189"/>
      <c r="NU6" s="189"/>
      <c r="NV6" s="189"/>
      <c r="NW6" s="189"/>
      <c r="NX6" s="189"/>
      <c r="NY6" s="189"/>
      <c r="NZ6" s="189"/>
      <c r="OA6" s="189"/>
      <c r="OB6" s="189"/>
      <c r="OC6" s="189"/>
      <c r="OD6" s="189"/>
      <c r="OE6" s="189"/>
      <c r="OF6" s="189"/>
      <c r="OG6" s="189"/>
      <c r="OH6" s="189"/>
      <c r="OI6" s="189"/>
      <c r="OJ6" s="189"/>
      <c r="OK6" s="189"/>
      <c r="OL6" s="189"/>
      <c r="OM6" s="189"/>
      <c r="ON6" s="189"/>
      <c r="OO6" s="189"/>
      <c r="OP6" s="189"/>
      <c r="OQ6" s="189"/>
      <c r="OR6" s="189"/>
      <c r="OS6" s="189"/>
      <c r="OT6" s="189"/>
      <c r="OU6" s="189"/>
      <c r="OV6" s="189"/>
      <c r="OW6" s="189"/>
      <c r="OX6" s="189"/>
      <c r="OY6" s="189"/>
      <c r="OZ6" s="189"/>
      <c r="PA6" s="189"/>
      <c r="PB6" s="189"/>
      <c r="PC6" s="189"/>
      <c r="PD6" s="189"/>
      <c r="PE6" s="189"/>
      <c r="PF6" s="189"/>
      <c r="PG6" s="189"/>
      <c r="PH6" s="189"/>
      <c r="PI6" s="189"/>
      <c r="PJ6" s="189"/>
      <c r="PK6" s="189"/>
      <c r="PL6" s="189"/>
      <c r="PM6" s="189"/>
      <c r="PN6" s="189"/>
      <c r="PO6" s="189"/>
      <c r="PP6" s="189"/>
      <c r="PQ6" s="189"/>
      <c r="PR6" s="189"/>
      <c r="PS6" s="189"/>
      <c r="PT6" s="189"/>
      <c r="PU6" s="189"/>
      <c r="PV6" s="189"/>
      <c r="PW6" s="189"/>
      <c r="PX6" s="189"/>
      <c r="PY6" s="189"/>
      <c r="PZ6" s="189"/>
      <c r="QA6" s="189"/>
      <c r="QB6" s="189"/>
      <c r="QC6" s="189"/>
      <c r="QD6" s="189"/>
      <c r="QE6" s="189"/>
      <c r="QF6" s="189"/>
      <c r="QG6" s="189"/>
      <c r="QH6" s="189"/>
      <c r="QI6" s="189"/>
      <c r="QJ6" s="189"/>
      <c r="QK6" s="189"/>
      <c r="QL6" s="189"/>
      <c r="QM6" s="189"/>
      <c r="QN6" s="189"/>
      <c r="QO6" s="189"/>
      <c r="QP6" s="189"/>
      <c r="QQ6" s="189"/>
      <c r="QR6" s="189"/>
      <c r="QS6" s="189"/>
      <c r="QT6" s="189"/>
      <c r="QU6" s="189"/>
      <c r="QV6" s="189"/>
      <c r="QW6" s="189"/>
      <c r="QX6" s="189"/>
      <c r="QY6" s="189"/>
      <c r="QZ6" s="189"/>
      <c r="RA6" s="189"/>
      <c r="RB6" s="189"/>
      <c r="RC6" s="189"/>
      <c r="RD6" s="189"/>
      <c r="RE6" s="189"/>
      <c r="RF6" s="189"/>
      <c r="RG6" s="189"/>
      <c r="RH6" s="189"/>
      <c r="RI6" s="189"/>
      <c r="RJ6" s="189"/>
      <c r="RK6" s="189"/>
      <c r="RL6" s="189"/>
      <c r="RM6" s="189"/>
      <c r="RN6" s="189"/>
      <c r="RO6" s="189"/>
      <c r="RP6" s="189"/>
      <c r="RQ6" s="189"/>
      <c r="RR6" s="189"/>
      <c r="RS6" s="189"/>
      <c r="RT6" s="189"/>
      <c r="RU6" s="189"/>
      <c r="RV6" s="189"/>
      <c r="RW6" s="189"/>
      <c r="RX6" s="189"/>
      <c r="RY6" s="189"/>
      <c r="RZ6" s="189"/>
      <c r="SA6" s="189"/>
      <c r="SB6" s="189"/>
      <c r="SC6" s="189"/>
      <c r="SD6" s="189"/>
      <c r="SE6" s="189"/>
      <c r="SF6" s="189"/>
      <c r="SG6" s="189"/>
      <c r="SH6" s="189"/>
      <c r="SI6" s="189"/>
      <c r="SJ6" s="189"/>
      <c r="SK6" s="189"/>
      <c r="SL6" s="189"/>
      <c r="SM6" s="189"/>
      <c r="SN6" s="189"/>
      <c r="SO6" s="189"/>
      <c r="SP6" s="189"/>
      <c r="SQ6" s="189"/>
      <c r="SR6" s="189"/>
      <c r="SS6" s="189"/>
      <c r="ST6" s="189"/>
      <c r="SU6" s="189"/>
      <c r="SV6" s="189"/>
      <c r="SW6" s="189"/>
      <c r="SX6" s="189"/>
      <c r="SY6" s="189"/>
      <c r="SZ6" s="189"/>
      <c r="TA6" s="189"/>
      <c r="TB6" s="189"/>
      <c r="TC6" s="189"/>
      <c r="TD6" s="189"/>
      <c r="TE6" s="189"/>
      <c r="TF6" s="189"/>
      <c r="TG6" s="189"/>
      <c r="TH6" s="189"/>
      <c r="TI6" s="189"/>
      <c r="TJ6" s="189"/>
      <c r="TK6" s="189"/>
      <c r="TL6" s="189"/>
      <c r="TM6" s="189"/>
      <c r="TN6" s="189"/>
      <c r="TO6" s="189"/>
      <c r="TP6" s="189"/>
      <c r="TQ6" s="189"/>
      <c r="TR6" s="189"/>
      <c r="TS6" s="189"/>
      <c r="TT6" s="189"/>
      <c r="TU6" s="189"/>
      <c r="TV6" s="189"/>
      <c r="TW6" s="189"/>
      <c r="TX6" s="189"/>
      <c r="TY6" s="189"/>
      <c r="TZ6" s="189"/>
      <c r="UA6" s="189"/>
      <c r="UB6" s="189"/>
      <c r="UC6" s="189"/>
      <c r="UD6" s="189"/>
      <c r="UE6" s="189"/>
      <c r="UF6" s="189"/>
      <c r="UG6" s="189"/>
      <c r="UH6" s="189"/>
      <c r="UI6" s="189"/>
      <c r="UJ6" s="189"/>
      <c r="UK6" s="189"/>
      <c r="UL6" s="189"/>
      <c r="UM6" s="189"/>
      <c r="UN6" s="189"/>
      <c r="UO6" s="189"/>
      <c r="UP6" s="189"/>
      <c r="UQ6" s="189"/>
      <c r="UR6" s="189"/>
      <c r="US6" s="189"/>
      <c r="UT6" s="189"/>
      <c r="UU6" s="189"/>
      <c r="UV6" s="189"/>
      <c r="UW6" s="189"/>
      <c r="UX6" s="189"/>
      <c r="UY6" s="189"/>
      <c r="UZ6" s="189"/>
      <c r="VA6" s="189"/>
      <c r="VB6" s="189"/>
      <c r="VC6" s="189"/>
      <c r="VD6" s="189"/>
      <c r="VE6" s="189"/>
      <c r="VF6" s="189"/>
      <c r="VG6" s="189"/>
      <c r="VH6" s="189"/>
      <c r="VI6" s="189"/>
      <c r="VJ6" s="189"/>
      <c r="VK6" s="189"/>
      <c r="VL6" s="189"/>
      <c r="VM6" s="189"/>
      <c r="VN6" s="189"/>
      <c r="VO6" s="189"/>
      <c r="VP6" s="189"/>
      <c r="VQ6" s="189"/>
      <c r="VR6" s="189"/>
      <c r="VS6" s="189"/>
      <c r="VT6" s="189"/>
      <c r="VU6" s="189"/>
      <c r="VV6" s="189"/>
      <c r="VW6" s="189"/>
      <c r="VX6" s="189"/>
      <c r="VY6" s="189"/>
      <c r="VZ6" s="189"/>
      <c r="WA6" s="189"/>
      <c r="WB6" s="189"/>
      <c r="WC6" s="189"/>
      <c r="WD6" s="189"/>
      <c r="WE6" s="189"/>
      <c r="WF6" s="189"/>
      <c r="WG6" s="189"/>
      <c r="WH6" s="189"/>
      <c r="WI6" s="189"/>
      <c r="WJ6" s="189"/>
      <c r="WK6" s="189"/>
      <c r="WL6" s="189"/>
      <c r="WM6" s="189"/>
      <c r="WN6" s="189"/>
      <c r="WO6" s="189"/>
      <c r="WP6" s="189"/>
      <c r="WQ6" s="189"/>
      <c r="WR6" s="189"/>
      <c r="WS6" s="189"/>
      <c r="WT6" s="189"/>
      <c r="WU6" s="189"/>
      <c r="WV6" s="189"/>
      <c r="WW6" s="189"/>
      <c r="WX6" s="189"/>
      <c r="WY6" s="189"/>
      <c r="WZ6" s="189"/>
      <c r="XA6" s="189"/>
      <c r="XB6" s="189"/>
      <c r="XC6" s="189"/>
      <c r="XD6" s="189"/>
      <c r="XE6" s="189"/>
      <c r="XF6" s="189"/>
      <c r="XG6" s="189"/>
      <c r="XH6" s="189"/>
      <c r="XI6" s="189"/>
      <c r="XJ6" s="189"/>
      <c r="XK6" s="189"/>
      <c r="XL6" s="189"/>
      <c r="XM6" s="189"/>
      <c r="XN6" s="189"/>
      <c r="XO6" s="189"/>
      <c r="XP6" s="189"/>
      <c r="XQ6" s="189"/>
      <c r="XR6" s="189"/>
      <c r="XS6" s="189"/>
      <c r="XT6" s="189"/>
      <c r="XU6" s="189"/>
      <c r="XV6" s="189"/>
      <c r="XW6" s="189"/>
      <c r="XX6" s="189"/>
      <c r="XY6" s="189"/>
      <c r="XZ6" s="189"/>
      <c r="YA6" s="189"/>
      <c r="YB6" s="189"/>
      <c r="YC6" s="189"/>
      <c r="YD6" s="189"/>
      <c r="YE6" s="189"/>
      <c r="YF6" s="189"/>
      <c r="YG6" s="189"/>
      <c r="YH6" s="189"/>
      <c r="YI6" s="189"/>
      <c r="YJ6" s="189"/>
      <c r="YK6" s="189"/>
      <c r="YL6" s="189"/>
      <c r="YM6" s="189"/>
      <c r="YN6" s="189"/>
      <c r="YO6" s="189"/>
      <c r="YP6" s="189"/>
      <c r="YQ6" s="189"/>
      <c r="YR6" s="189"/>
      <c r="YS6" s="189"/>
      <c r="YT6" s="189"/>
      <c r="YU6" s="189"/>
      <c r="YV6" s="189"/>
      <c r="YW6" s="189"/>
      <c r="YX6" s="189"/>
      <c r="YY6" s="189"/>
      <c r="YZ6" s="189"/>
      <c r="ZA6" s="189"/>
      <c r="ZB6" s="189"/>
      <c r="ZC6" s="189"/>
      <c r="ZD6" s="189"/>
      <c r="ZE6" s="189"/>
      <c r="ZF6" s="189"/>
      <c r="ZG6" s="189"/>
      <c r="ZH6" s="189"/>
      <c r="ZI6" s="189"/>
      <c r="ZJ6" s="189"/>
      <c r="ZK6" s="189"/>
      <c r="ZL6" s="189"/>
      <c r="ZM6" s="189"/>
      <c r="ZN6" s="189"/>
      <c r="ZO6" s="189"/>
      <c r="ZP6" s="189"/>
      <c r="ZQ6" s="189"/>
      <c r="ZR6" s="189"/>
      <c r="ZS6" s="189"/>
      <c r="ZT6" s="189"/>
      <c r="ZU6" s="189"/>
      <c r="ZV6" s="189"/>
      <c r="ZW6" s="189"/>
      <c r="ZX6" s="189"/>
      <c r="ZY6" s="189"/>
      <c r="ZZ6" s="189"/>
      <c r="AAA6" s="189"/>
      <c r="AAB6" s="189"/>
      <c r="AAC6" s="189"/>
      <c r="AAD6" s="189"/>
      <c r="AAE6" s="189"/>
      <c r="AAF6" s="189"/>
      <c r="AAG6" s="189"/>
      <c r="AAH6" s="189"/>
      <c r="AAI6" s="189"/>
      <c r="AAJ6" s="189"/>
      <c r="AAK6" s="189"/>
      <c r="AAL6" s="189"/>
      <c r="AAM6" s="189"/>
      <c r="AAN6" s="189"/>
      <c r="AAO6" s="189"/>
      <c r="AAP6" s="189"/>
      <c r="AAQ6" s="189"/>
      <c r="AAR6" s="189"/>
      <c r="AAS6" s="189"/>
      <c r="AAT6" s="189"/>
      <c r="AAU6" s="189"/>
      <c r="AAV6" s="189"/>
      <c r="AAW6" s="189"/>
      <c r="AAX6" s="189"/>
      <c r="AAY6" s="189"/>
      <c r="AAZ6" s="189"/>
      <c r="ABA6" s="189"/>
      <c r="ABB6" s="189"/>
      <c r="ABC6" s="189"/>
      <c r="ABD6" s="189"/>
      <c r="ABE6" s="189"/>
      <c r="ABF6" s="189"/>
      <c r="ABG6" s="189"/>
      <c r="ABH6" s="189"/>
      <c r="ABI6" s="189"/>
      <c r="ABJ6" s="189"/>
      <c r="ABK6" s="189"/>
      <c r="ABL6" s="189"/>
      <c r="ABM6" s="189"/>
      <c r="ABN6" s="189"/>
      <c r="ABO6" s="189"/>
      <c r="ABP6" s="189"/>
      <c r="ABQ6" s="189"/>
      <c r="ABR6" s="189"/>
      <c r="ABS6" s="189"/>
      <c r="ABT6" s="189"/>
      <c r="ABU6" s="189"/>
      <c r="ABV6" s="189"/>
      <c r="ABW6" s="189"/>
      <c r="ABX6" s="189"/>
      <c r="ABY6" s="189"/>
      <c r="ABZ6" s="189"/>
      <c r="ACA6" s="189"/>
      <c r="ACB6" s="189"/>
      <c r="ACC6" s="189"/>
      <c r="ACD6" s="189"/>
      <c r="ACE6" s="189"/>
      <c r="ACF6" s="189"/>
      <c r="ACG6" s="189"/>
      <c r="ACH6" s="189"/>
      <c r="ACI6" s="189"/>
      <c r="ACJ6" s="189"/>
      <c r="ACK6" s="189"/>
      <c r="ACL6" s="189"/>
      <c r="ACM6" s="189"/>
      <c r="ACN6" s="189"/>
      <c r="ACO6" s="189"/>
      <c r="ACP6" s="189"/>
      <c r="ACQ6" s="189"/>
      <c r="ACR6" s="189"/>
      <c r="ACS6" s="189"/>
      <c r="ACT6" s="189"/>
      <c r="ACU6" s="189"/>
      <c r="ACV6" s="189"/>
      <c r="ACW6" s="189"/>
      <c r="ACX6" s="189"/>
      <c r="ACY6" s="189"/>
      <c r="ACZ6" s="189"/>
      <c r="ADA6" s="189"/>
      <c r="ADB6" s="189"/>
      <c r="ADC6" s="189"/>
      <c r="ADD6" s="189"/>
      <c r="ADE6" s="189"/>
      <c r="ADF6" s="189"/>
      <c r="ADG6" s="189"/>
      <c r="ADH6" s="189"/>
      <c r="ADI6" s="189"/>
      <c r="ADJ6" s="189"/>
      <c r="ADK6" s="189"/>
      <c r="ADL6" s="189"/>
      <c r="ADM6" s="189"/>
      <c r="ADN6" s="189"/>
      <c r="ADO6" s="189"/>
      <c r="ADP6" s="189"/>
      <c r="ADQ6" s="189"/>
      <c r="ADR6" s="189"/>
      <c r="ADS6" s="189"/>
      <c r="ADT6" s="189"/>
      <c r="ADU6" s="189"/>
      <c r="ADV6" s="189"/>
      <c r="ADW6" s="189"/>
      <c r="ADX6" s="189"/>
      <c r="ADY6" s="189"/>
      <c r="ADZ6" s="189"/>
      <c r="AEA6" s="189"/>
      <c r="AEB6" s="189"/>
      <c r="AEC6" s="189"/>
      <c r="AED6" s="189"/>
      <c r="AEE6" s="189"/>
      <c r="AEF6" s="189"/>
      <c r="AEG6" s="189"/>
      <c r="AEH6" s="189"/>
      <c r="AEI6" s="189"/>
      <c r="AEJ6" s="189"/>
      <c r="AEK6" s="189"/>
      <c r="AEL6" s="189"/>
      <c r="AEM6" s="189"/>
      <c r="AEN6" s="189"/>
      <c r="AEO6" s="189"/>
      <c r="AEP6" s="189"/>
      <c r="AEQ6" s="189"/>
      <c r="AER6" s="189"/>
      <c r="AES6" s="189"/>
      <c r="AET6" s="189"/>
      <c r="AEU6" s="189"/>
      <c r="AEV6" s="189"/>
      <c r="AEW6" s="189"/>
      <c r="AEX6" s="189"/>
      <c r="AEY6" s="189"/>
      <c r="AEZ6" s="189"/>
      <c r="AFA6" s="189"/>
      <c r="AFB6" s="189"/>
      <c r="AFC6" s="189"/>
      <c r="AFD6" s="189"/>
      <c r="AFE6" s="189"/>
      <c r="AFF6" s="189"/>
      <c r="AFG6" s="189"/>
      <c r="AFH6" s="189"/>
      <c r="AFI6" s="189"/>
      <c r="AFJ6" s="189"/>
      <c r="AFK6" s="189"/>
      <c r="AFL6" s="189"/>
      <c r="AFM6" s="189"/>
      <c r="AFN6" s="189"/>
      <c r="AFO6" s="189"/>
      <c r="AFP6" s="189"/>
      <c r="AFQ6" s="189"/>
      <c r="AFR6" s="189"/>
      <c r="AFS6" s="189"/>
      <c r="AFT6" s="189"/>
      <c r="AFU6" s="189"/>
      <c r="AFV6" s="189"/>
      <c r="AFW6" s="189"/>
    </row>
    <row r="7" spans="1:855" ht="15.6" x14ac:dyDescent="0.3">
      <c r="A7" s="245" t="s">
        <v>262</v>
      </c>
      <c r="B7" s="254">
        <v>4901.72972972973</v>
      </c>
      <c r="C7" s="244"/>
      <c r="D7" s="243">
        <v>2620</v>
      </c>
    </row>
    <row r="8" spans="1:855" ht="15.6" x14ac:dyDescent="0.3">
      <c r="A8" s="245" t="s">
        <v>261</v>
      </c>
      <c r="B8" s="254">
        <v>313.67567567567568</v>
      </c>
      <c r="C8" s="244"/>
      <c r="D8" s="243">
        <v>347.08108108108109</v>
      </c>
    </row>
    <row r="9" spans="1:855" ht="15.6" x14ac:dyDescent="0.3">
      <c r="A9" s="245" t="s">
        <v>260</v>
      </c>
      <c r="B9" s="254">
        <v>440.18918918918916</v>
      </c>
      <c r="C9" s="244"/>
      <c r="D9" s="243">
        <v>606.91891891891896</v>
      </c>
    </row>
    <row r="10" spans="1:855" ht="15.6" x14ac:dyDescent="0.3">
      <c r="A10" s="245" t="s">
        <v>259</v>
      </c>
      <c r="B10" s="254">
        <v>542.72972972972968</v>
      </c>
      <c r="C10" s="244"/>
      <c r="D10" s="243">
        <v>906.94594594594594</v>
      </c>
    </row>
    <row r="11" spans="1:855" ht="15.6" x14ac:dyDescent="0.3">
      <c r="A11" s="245" t="s">
        <v>258</v>
      </c>
      <c r="B11" s="254"/>
      <c r="C11" s="244"/>
      <c r="D11" s="243"/>
    </row>
    <row r="12" spans="1:855" ht="15.6" x14ac:dyDescent="0.3">
      <c r="A12" s="245" t="s">
        <v>257</v>
      </c>
      <c r="B12" s="254">
        <v>4622.8108108108108</v>
      </c>
      <c r="C12" s="244"/>
      <c r="D12" s="243">
        <v>5298.2432432432433</v>
      </c>
    </row>
    <row r="13" spans="1:855" ht="15.6" x14ac:dyDescent="0.3">
      <c r="A13" s="245" t="s">
        <v>256</v>
      </c>
      <c r="B13" s="254">
        <v>13112.162162162162</v>
      </c>
      <c r="C13" s="244"/>
      <c r="D13" s="243">
        <v>13934.972972972973</v>
      </c>
    </row>
    <row r="14" spans="1:855" ht="17.399999999999999" x14ac:dyDescent="0.45">
      <c r="A14" s="245" t="s">
        <v>255</v>
      </c>
      <c r="B14" s="256">
        <v>2367.2162162162163</v>
      </c>
      <c r="C14" s="244"/>
      <c r="D14" s="255">
        <v>2952.7837837837837</v>
      </c>
    </row>
    <row r="15" spans="1:855" ht="15.6" x14ac:dyDescent="0.3">
      <c r="A15" s="245" t="s">
        <v>254</v>
      </c>
      <c r="B15" s="254">
        <v>20102.18918918919</v>
      </c>
      <c r="C15" s="244"/>
      <c r="D15" s="243">
        <v>22186</v>
      </c>
    </row>
    <row r="16" spans="1:855" ht="15.6" x14ac:dyDescent="0.3">
      <c r="A16" s="245" t="s">
        <v>253</v>
      </c>
      <c r="B16" s="254">
        <v>1519.6756756756756</v>
      </c>
      <c r="C16" s="244"/>
      <c r="D16" s="243">
        <v>1988.7297297297298</v>
      </c>
    </row>
    <row r="17" spans="1:855" ht="15.6" x14ac:dyDescent="0.3">
      <c r="A17" s="245" t="s">
        <v>252</v>
      </c>
      <c r="B17" s="254">
        <v>27.756756756756758</v>
      </c>
      <c r="C17" s="244"/>
      <c r="D17" s="243">
        <v>27.378378378378379</v>
      </c>
      <c r="G17" s="257"/>
    </row>
    <row r="18" spans="1:855" ht="15.6" x14ac:dyDescent="0.3">
      <c r="A18" s="245" t="s">
        <v>251</v>
      </c>
      <c r="B18" s="254">
        <v>11051.594594594595</v>
      </c>
      <c r="C18" s="244"/>
      <c r="D18" s="243">
        <v>11560.783783783783</v>
      </c>
      <c r="F18" s="257"/>
    </row>
    <row r="19" spans="1:855" ht="15.6" x14ac:dyDescent="0.3">
      <c r="A19" s="245" t="s">
        <v>250</v>
      </c>
      <c r="B19" s="254">
        <v>86.648648648648646</v>
      </c>
      <c r="C19" s="244"/>
      <c r="D19" s="243">
        <v>0</v>
      </c>
      <c r="F19" s="257"/>
    </row>
    <row r="20" spans="1:855" ht="15.6" x14ac:dyDescent="0.3">
      <c r="A20" s="245" t="s">
        <v>249</v>
      </c>
      <c r="B20" s="254">
        <v>75.78378378378379</v>
      </c>
      <c r="C20" s="244"/>
      <c r="D20" s="243">
        <v>76.918918918918919</v>
      </c>
    </row>
    <row r="21" spans="1:855" ht="15.6" x14ac:dyDescent="0.3">
      <c r="A21" s="245" t="s">
        <v>248</v>
      </c>
      <c r="B21" s="254">
        <v>242.75675675675674</v>
      </c>
      <c r="C21" s="244"/>
      <c r="D21" s="243">
        <v>272.37837837837839</v>
      </c>
    </row>
    <row r="22" spans="1:855" ht="15.6" x14ac:dyDescent="0.3">
      <c r="A22" s="245" t="s">
        <v>247</v>
      </c>
      <c r="B22" s="254">
        <v>3406.6216216216217</v>
      </c>
      <c r="C22" s="244"/>
      <c r="D22" s="243">
        <v>3192.8918918918921</v>
      </c>
    </row>
    <row r="23" spans="1:855" ht="15.6" x14ac:dyDescent="0.3">
      <c r="A23" s="245" t="s">
        <v>246</v>
      </c>
      <c r="B23" s="254">
        <v>42.135135135135137</v>
      </c>
      <c r="C23" s="244"/>
      <c r="D23" s="243">
        <v>34.729729729729726</v>
      </c>
      <c r="E23" s="263"/>
    </row>
    <row r="24" spans="1:855" s="235" customFormat="1" ht="16.2" thickBot="1" x14ac:dyDescent="0.35">
      <c r="A24" s="252" t="s">
        <v>245</v>
      </c>
      <c r="B24" s="262">
        <v>234.21621621621622</v>
      </c>
      <c r="C24" s="244"/>
      <c r="D24" s="261">
        <v>209.78378378378378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  <c r="IW24" s="189"/>
      <c r="IX24" s="189"/>
      <c r="IY24" s="189"/>
      <c r="IZ24" s="189"/>
      <c r="JA24" s="189"/>
      <c r="JB24" s="189"/>
      <c r="JC24" s="189"/>
      <c r="JD24" s="189"/>
      <c r="JE24" s="189"/>
      <c r="JF24" s="189"/>
      <c r="JG24" s="189"/>
      <c r="JH24" s="189"/>
      <c r="JI24" s="189"/>
      <c r="JJ24" s="189"/>
      <c r="JK24" s="189"/>
      <c r="JL24" s="189"/>
      <c r="JM24" s="189"/>
      <c r="JN24" s="189"/>
      <c r="JO24" s="189"/>
      <c r="JP24" s="189"/>
      <c r="JQ24" s="189"/>
      <c r="JR24" s="189"/>
      <c r="JS24" s="189"/>
      <c r="JT24" s="189"/>
      <c r="JU24" s="189"/>
      <c r="JV24" s="189"/>
      <c r="JW24" s="189"/>
      <c r="JX24" s="189"/>
      <c r="JY24" s="189"/>
      <c r="JZ24" s="189"/>
      <c r="KA24" s="189"/>
      <c r="KB24" s="189"/>
      <c r="KC24" s="189"/>
      <c r="KD24" s="189"/>
      <c r="KE24" s="189"/>
      <c r="KF24" s="189"/>
      <c r="KG24" s="189"/>
      <c r="KH24" s="189"/>
      <c r="KI24" s="189"/>
      <c r="KJ24" s="189"/>
      <c r="KK24" s="189"/>
      <c r="KL24" s="189"/>
      <c r="KM24" s="189"/>
      <c r="KN24" s="189"/>
      <c r="KO24" s="189"/>
      <c r="KP24" s="189"/>
      <c r="KQ24" s="189"/>
      <c r="KR24" s="189"/>
      <c r="KS24" s="189"/>
      <c r="KT24" s="189"/>
      <c r="KU24" s="189"/>
      <c r="KV24" s="189"/>
      <c r="KW24" s="189"/>
      <c r="KX24" s="189"/>
      <c r="KY24" s="189"/>
      <c r="KZ24" s="189"/>
      <c r="LA24" s="189"/>
      <c r="LB24" s="189"/>
      <c r="LC24" s="189"/>
      <c r="LD24" s="189"/>
      <c r="LE24" s="189"/>
      <c r="LF24" s="189"/>
      <c r="LG24" s="189"/>
      <c r="LH24" s="189"/>
      <c r="LI24" s="189"/>
      <c r="LJ24" s="189"/>
      <c r="LK24" s="189"/>
      <c r="LL24" s="189"/>
      <c r="LM24" s="189"/>
      <c r="LN24" s="189"/>
      <c r="LO24" s="189"/>
      <c r="LP24" s="189"/>
      <c r="LQ24" s="189"/>
      <c r="LR24" s="189"/>
      <c r="LS24" s="189"/>
      <c r="LT24" s="189"/>
      <c r="LU24" s="189"/>
      <c r="LV24" s="189"/>
      <c r="LW24" s="189"/>
      <c r="LX24" s="189"/>
      <c r="LY24" s="189"/>
      <c r="LZ24" s="189"/>
      <c r="MA24" s="189"/>
      <c r="MB24" s="189"/>
      <c r="MC24" s="189"/>
      <c r="MD24" s="189"/>
      <c r="ME24" s="189"/>
      <c r="MF24" s="189"/>
      <c r="MG24" s="189"/>
      <c r="MH24" s="189"/>
      <c r="MI24" s="189"/>
      <c r="MJ24" s="189"/>
      <c r="MK24" s="189"/>
      <c r="ML24" s="189"/>
      <c r="MM24" s="189"/>
      <c r="MN24" s="189"/>
      <c r="MO24" s="189"/>
      <c r="MP24" s="189"/>
      <c r="MQ24" s="189"/>
      <c r="MR24" s="189"/>
      <c r="MS24" s="189"/>
      <c r="MT24" s="189"/>
      <c r="MU24" s="189"/>
      <c r="MV24" s="189"/>
      <c r="MW24" s="189"/>
      <c r="MX24" s="189"/>
      <c r="MY24" s="189"/>
      <c r="MZ24" s="189"/>
      <c r="NA24" s="189"/>
      <c r="NB24" s="189"/>
      <c r="NC24" s="189"/>
      <c r="ND24" s="189"/>
      <c r="NE24" s="189"/>
      <c r="NF24" s="189"/>
      <c r="NG24" s="189"/>
      <c r="NH24" s="189"/>
      <c r="NI24" s="189"/>
      <c r="NJ24" s="189"/>
      <c r="NK24" s="189"/>
      <c r="NL24" s="189"/>
      <c r="NM24" s="189"/>
      <c r="NN24" s="189"/>
      <c r="NO24" s="189"/>
      <c r="NP24" s="189"/>
      <c r="NQ24" s="189"/>
      <c r="NR24" s="189"/>
      <c r="NS24" s="189"/>
      <c r="NT24" s="189"/>
      <c r="NU24" s="189"/>
      <c r="NV24" s="189"/>
      <c r="NW24" s="189"/>
      <c r="NX24" s="189"/>
      <c r="NY24" s="189"/>
      <c r="NZ24" s="189"/>
      <c r="OA24" s="189"/>
      <c r="OB24" s="189"/>
      <c r="OC24" s="189"/>
      <c r="OD24" s="189"/>
      <c r="OE24" s="189"/>
      <c r="OF24" s="189"/>
      <c r="OG24" s="189"/>
      <c r="OH24" s="189"/>
      <c r="OI24" s="189"/>
      <c r="OJ24" s="189"/>
      <c r="OK24" s="189"/>
      <c r="OL24" s="189"/>
      <c r="OM24" s="189"/>
      <c r="ON24" s="189"/>
      <c r="OO24" s="189"/>
      <c r="OP24" s="189"/>
      <c r="OQ24" s="189"/>
      <c r="OR24" s="189"/>
      <c r="OS24" s="189"/>
      <c r="OT24" s="189"/>
      <c r="OU24" s="189"/>
      <c r="OV24" s="189"/>
      <c r="OW24" s="189"/>
      <c r="OX24" s="189"/>
      <c r="OY24" s="189"/>
      <c r="OZ24" s="189"/>
      <c r="PA24" s="189"/>
      <c r="PB24" s="189"/>
      <c r="PC24" s="189"/>
      <c r="PD24" s="189"/>
      <c r="PE24" s="189"/>
      <c r="PF24" s="189"/>
      <c r="PG24" s="189"/>
      <c r="PH24" s="189"/>
      <c r="PI24" s="189"/>
      <c r="PJ24" s="189"/>
      <c r="PK24" s="189"/>
      <c r="PL24" s="189"/>
      <c r="PM24" s="189"/>
      <c r="PN24" s="189"/>
      <c r="PO24" s="189"/>
      <c r="PP24" s="189"/>
      <c r="PQ24" s="189"/>
      <c r="PR24" s="189"/>
      <c r="PS24" s="189"/>
      <c r="PT24" s="189"/>
      <c r="PU24" s="189"/>
      <c r="PV24" s="189"/>
      <c r="PW24" s="189"/>
      <c r="PX24" s="189"/>
      <c r="PY24" s="189"/>
      <c r="PZ24" s="189"/>
      <c r="QA24" s="189"/>
      <c r="QB24" s="189"/>
      <c r="QC24" s="189"/>
      <c r="QD24" s="189"/>
      <c r="QE24" s="189"/>
      <c r="QF24" s="189"/>
      <c r="QG24" s="189"/>
      <c r="QH24" s="189"/>
      <c r="QI24" s="189"/>
      <c r="QJ24" s="189"/>
      <c r="QK24" s="189"/>
      <c r="QL24" s="189"/>
      <c r="QM24" s="189"/>
      <c r="QN24" s="189"/>
      <c r="QO24" s="189"/>
      <c r="QP24" s="189"/>
      <c r="QQ24" s="189"/>
      <c r="QR24" s="189"/>
      <c r="QS24" s="189"/>
      <c r="QT24" s="189"/>
      <c r="QU24" s="189"/>
      <c r="QV24" s="189"/>
      <c r="QW24" s="189"/>
      <c r="QX24" s="189"/>
      <c r="QY24" s="189"/>
      <c r="QZ24" s="189"/>
      <c r="RA24" s="189"/>
      <c r="RB24" s="189"/>
      <c r="RC24" s="189"/>
      <c r="RD24" s="189"/>
      <c r="RE24" s="189"/>
      <c r="RF24" s="189"/>
      <c r="RG24" s="189"/>
      <c r="RH24" s="189"/>
      <c r="RI24" s="189"/>
      <c r="RJ24" s="189"/>
      <c r="RK24" s="189"/>
      <c r="RL24" s="189"/>
      <c r="RM24" s="189"/>
      <c r="RN24" s="189"/>
      <c r="RO24" s="189"/>
      <c r="RP24" s="189"/>
      <c r="RQ24" s="189"/>
      <c r="RR24" s="189"/>
      <c r="RS24" s="189"/>
      <c r="RT24" s="189"/>
      <c r="RU24" s="189"/>
      <c r="RV24" s="189"/>
      <c r="RW24" s="189"/>
      <c r="RX24" s="189"/>
      <c r="RY24" s="189"/>
      <c r="RZ24" s="189"/>
      <c r="SA24" s="189"/>
      <c r="SB24" s="189"/>
      <c r="SC24" s="189"/>
      <c r="SD24" s="189"/>
      <c r="SE24" s="189"/>
      <c r="SF24" s="189"/>
      <c r="SG24" s="189"/>
      <c r="SH24" s="189"/>
      <c r="SI24" s="189"/>
      <c r="SJ24" s="189"/>
      <c r="SK24" s="189"/>
      <c r="SL24" s="189"/>
      <c r="SM24" s="189"/>
      <c r="SN24" s="189"/>
      <c r="SO24" s="189"/>
      <c r="SP24" s="189"/>
      <c r="SQ24" s="189"/>
      <c r="SR24" s="189"/>
      <c r="SS24" s="189"/>
      <c r="ST24" s="189"/>
      <c r="SU24" s="189"/>
      <c r="SV24" s="189"/>
      <c r="SW24" s="189"/>
      <c r="SX24" s="189"/>
      <c r="SY24" s="189"/>
      <c r="SZ24" s="189"/>
      <c r="TA24" s="189"/>
      <c r="TB24" s="189"/>
      <c r="TC24" s="189"/>
      <c r="TD24" s="189"/>
      <c r="TE24" s="189"/>
      <c r="TF24" s="189"/>
      <c r="TG24" s="189"/>
      <c r="TH24" s="189"/>
      <c r="TI24" s="189"/>
      <c r="TJ24" s="189"/>
      <c r="TK24" s="189"/>
      <c r="TL24" s="189"/>
      <c r="TM24" s="189"/>
      <c r="TN24" s="189"/>
      <c r="TO24" s="189"/>
      <c r="TP24" s="189"/>
      <c r="TQ24" s="189"/>
      <c r="TR24" s="189"/>
      <c r="TS24" s="189"/>
      <c r="TT24" s="189"/>
      <c r="TU24" s="189"/>
      <c r="TV24" s="189"/>
      <c r="TW24" s="189"/>
      <c r="TX24" s="189"/>
      <c r="TY24" s="189"/>
      <c r="TZ24" s="189"/>
      <c r="UA24" s="189"/>
      <c r="UB24" s="189"/>
      <c r="UC24" s="189"/>
      <c r="UD24" s="189"/>
      <c r="UE24" s="189"/>
      <c r="UF24" s="189"/>
      <c r="UG24" s="189"/>
      <c r="UH24" s="189"/>
      <c r="UI24" s="189"/>
      <c r="UJ24" s="189"/>
      <c r="UK24" s="189"/>
      <c r="UL24" s="189"/>
      <c r="UM24" s="189"/>
      <c r="UN24" s="189"/>
      <c r="UO24" s="189"/>
      <c r="UP24" s="189"/>
      <c r="UQ24" s="189"/>
      <c r="UR24" s="189"/>
      <c r="US24" s="189"/>
      <c r="UT24" s="189"/>
      <c r="UU24" s="189"/>
      <c r="UV24" s="189"/>
      <c r="UW24" s="189"/>
      <c r="UX24" s="189"/>
      <c r="UY24" s="189"/>
      <c r="UZ24" s="189"/>
      <c r="VA24" s="189"/>
      <c r="VB24" s="189"/>
      <c r="VC24" s="189"/>
      <c r="VD24" s="189"/>
      <c r="VE24" s="189"/>
      <c r="VF24" s="189"/>
      <c r="VG24" s="189"/>
      <c r="VH24" s="189"/>
      <c r="VI24" s="189"/>
      <c r="VJ24" s="189"/>
      <c r="VK24" s="189"/>
      <c r="VL24" s="189"/>
      <c r="VM24" s="189"/>
      <c r="VN24" s="189"/>
      <c r="VO24" s="189"/>
      <c r="VP24" s="189"/>
      <c r="VQ24" s="189"/>
      <c r="VR24" s="189"/>
      <c r="VS24" s="189"/>
      <c r="VT24" s="189"/>
      <c r="VU24" s="189"/>
      <c r="VV24" s="189"/>
      <c r="VW24" s="189"/>
      <c r="VX24" s="189"/>
      <c r="VY24" s="189"/>
      <c r="VZ24" s="189"/>
      <c r="WA24" s="189"/>
      <c r="WB24" s="189"/>
      <c r="WC24" s="189"/>
      <c r="WD24" s="189"/>
      <c r="WE24" s="189"/>
      <c r="WF24" s="189"/>
      <c r="WG24" s="189"/>
      <c r="WH24" s="189"/>
      <c r="WI24" s="189"/>
      <c r="WJ24" s="189"/>
      <c r="WK24" s="189"/>
      <c r="WL24" s="189"/>
      <c r="WM24" s="189"/>
      <c r="WN24" s="189"/>
      <c r="WO24" s="189"/>
      <c r="WP24" s="189"/>
      <c r="WQ24" s="189"/>
      <c r="WR24" s="189"/>
      <c r="WS24" s="189"/>
      <c r="WT24" s="189"/>
      <c r="WU24" s="189"/>
      <c r="WV24" s="189"/>
      <c r="WW24" s="189"/>
      <c r="WX24" s="189"/>
      <c r="WY24" s="189"/>
      <c r="WZ24" s="189"/>
      <c r="XA24" s="189"/>
      <c r="XB24" s="189"/>
      <c r="XC24" s="189"/>
      <c r="XD24" s="189"/>
      <c r="XE24" s="189"/>
      <c r="XF24" s="189"/>
      <c r="XG24" s="189"/>
      <c r="XH24" s="189"/>
      <c r="XI24" s="189"/>
      <c r="XJ24" s="189"/>
      <c r="XK24" s="189"/>
      <c r="XL24" s="189"/>
      <c r="XM24" s="189"/>
      <c r="XN24" s="189"/>
      <c r="XO24" s="189"/>
      <c r="XP24" s="189"/>
      <c r="XQ24" s="189"/>
      <c r="XR24" s="189"/>
      <c r="XS24" s="189"/>
      <c r="XT24" s="189"/>
      <c r="XU24" s="189"/>
      <c r="XV24" s="189"/>
      <c r="XW24" s="189"/>
      <c r="XX24" s="189"/>
      <c r="XY24" s="189"/>
      <c r="XZ24" s="189"/>
      <c r="YA24" s="189"/>
      <c r="YB24" s="189"/>
      <c r="YC24" s="189"/>
      <c r="YD24" s="189"/>
      <c r="YE24" s="189"/>
      <c r="YF24" s="189"/>
      <c r="YG24" s="189"/>
      <c r="YH24" s="189"/>
      <c r="YI24" s="189"/>
      <c r="YJ24" s="189"/>
      <c r="YK24" s="189"/>
      <c r="YL24" s="189"/>
      <c r="YM24" s="189"/>
      <c r="YN24" s="189"/>
      <c r="YO24" s="189"/>
      <c r="YP24" s="189"/>
      <c r="YQ24" s="189"/>
      <c r="YR24" s="189"/>
      <c r="YS24" s="189"/>
      <c r="YT24" s="189"/>
      <c r="YU24" s="189"/>
      <c r="YV24" s="189"/>
      <c r="YW24" s="189"/>
      <c r="YX24" s="189"/>
      <c r="YY24" s="189"/>
      <c r="YZ24" s="189"/>
      <c r="ZA24" s="189"/>
      <c r="ZB24" s="189"/>
      <c r="ZC24" s="189"/>
      <c r="ZD24" s="189"/>
      <c r="ZE24" s="189"/>
      <c r="ZF24" s="189"/>
      <c r="ZG24" s="189"/>
      <c r="ZH24" s="189"/>
      <c r="ZI24" s="189"/>
      <c r="ZJ24" s="189"/>
      <c r="ZK24" s="189"/>
      <c r="ZL24" s="189"/>
      <c r="ZM24" s="189"/>
      <c r="ZN24" s="189"/>
      <c r="ZO24" s="189"/>
      <c r="ZP24" s="189"/>
      <c r="ZQ24" s="189"/>
      <c r="ZR24" s="189"/>
      <c r="ZS24" s="189"/>
      <c r="ZT24" s="189"/>
      <c r="ZU24" s="189"/>
      <c r="ZV24" s="189"/>
      <c r="ZW24" s="189"/>
      <c r="ZX24" s="189"/>
      <c r="ZY24" s="189"/>
      <c r="ZZ24" s="189"/>
      <c r="AAA24" s="189"/>
      <c r="AAB24" s="189"/>
      <c r="AAC24" s="189"/>
      <c r="AAD24" s="189"/>
      <c r="AAE24" s="189"/>
      <c r="AAF24" s="189"/>
      <c r="AAG24" s="189"/>
      <c r="AAH24" s="189"/>
      <c r="AAI24" s="189"/>
      <c r="AAJ24" s="189"/>
      <c r="AAK24" s="189"/>
      <c r="AAL24" s="189"/>
      <c r="AAM24" s="189"/>
      <c r="AAN24" s="189"/>
      <c r="AAO24" s="189"/>
      <c r="AAP24" s="189"/>
      <c r="AAQ24" s="189"/>
      <c r="AAR24" s="189"/>
      <c r="AAS24" s="189"/>
      <c r="AAT24" s="189"/>
      <c r="AAU24" s="189"/>
      <c r="AAV24" s="189"/>
      <c r="AAW24" s="189"/>
      <c r="AAX24" s="189"/>
      <c r="AAY24" s="189"/>
      <c r="AAZ24" s="189"/>
      <c r="ABA24" s="189"/>
      <c r="ABB24" s="189"/>
      <c r="ABC24" s="189"/>
      <c r="ABD24" s="189"/>
      <c r="ABE24" s="189"/>
      <c r="ABF24" s="189"/>
      <c r="ABG24" s="189"/>
      <c r="ABH24" s="189"/>
      <c r="ABI24" s="189"/>
      <c r="ABJ24" s="189"/>
      <c r="ABK24" s="189"/>
      <c r="ABL24" s="189"/>
      <c r="ABM24" s="189"/>
      <c r="ABN24" s="189"/>
      <c r="ABO24" s="189"/>
      <c r="ABP24" s="189"/>
      <c r="ABQ24" s="189"/>
      <c r="ABR24" s="189"/>
      <c r="ABS24" s="189"/>
      <c r="ABT24" s="189"/>
      <c r="ABU24" s="189"/>
      <c r="ABV24" s="189"/>
      <c r="ABW24" s="189"/>
      <c r="ABX24" s="189"/>
      <c r="ABY24" s="189"/>
      <c r="ABZ24" s="189"/>
      <c r="ACA24" s="189"/>
      <c r="ACB24" s="189"/>
      <c r="ACC24" s="189"/>
      <c r="ACD24" s="189"/>
      <c r="ACE24" s="189"/>
      <c r="ACF24" s="189"/>
      <c r="ACG24" s="189"/>
      <c r="ACH24" s="189"/>
      <c r="ACI24" s="189"/>
      <c r="ACJ24" s="189"/>
      <c r="ACK24" s="189"/>
      <c r="ACL24" s="189"/>
      <c r="ACM24" s="189"/>
      <c r="ACN24" s="189"/>
      <c r="ACO24" s="189"/>
      <c r="ACP24" s="189"/>
      <c r="ACQ24" s="189"/>
      <c r="ACR24" s="189"/>
      <c r="ACS24" s="189"/>
      <c r="ACT24" s="189"/>
      <c r="ACU24" s="189"/>
      <c r="ACV24" s="189"/>
      <c r="ACW24" s="189"/>
      <c r="ACX24" s="189"/>
      <c r="ACY24" s="189"/>
      <c r="ACZ24" s="189"/>
      <c r="ADA24" s="189"/>
      <c r="ADB24" s="189"/>
      <c r="ADC24" s="189"/>
      <c r="ADD24" s="189"/>
      <c r="ADE24" s="189"/>
      <c r="ADF24" s="189"/>
      <c r="ADG24" s="189"/>
      <c r="ADH24" s="189"/>
      <c r="ADI24" s="189"/>
      <c r="ADJ24" s="189"/>
      <c r="ADK24" s="189"/>
      <c r="ADL24" s="189"/>
      <c r="ADM24" s="189"/>
      <c r="ADN24" s="189"/>
      <c r="ADO24" s="189"/>
      <c r="ADP24" s="189"/>
      <c r="ADQ24" s="189"/>
      <c r="ADR24" s="189"/>
      <c r="ADS24" s="189"/>
      <c r="ADT24" s="189"/>
      <c r="ADU24" s="189"/>
      <c r="ADV24" s="189"/>
      <c r="ADW24" s="189"/>
      <c r="ADX24" s="189"/>
      <c r="ADY24" s="189"/>
      <c r="ADZ24" s="189"/>
      <c r="AEA24" s="189"/>
      <c r="AEB24" s="189"/>
      <c r="AEC24" s="189"/>
      <c r="AED24" s="189"/>
      <c r="AEE24" s="189"/>
      <c r="AEF24" s="189"/>
      <c r="AEG24" s="189"/>
      <c r="AEH24" s="189"/>
      <c r="AEI24" s="189"/>
      <c r="AEJ24" s="189"/>
      <c r="AEK24" s="189"/>
      <c r="AEL24" s="189"/>
      <c r="AEM24" s="189"/>
      <c r="AEN24" s="189"/>
      <c r="AEO24" s="189"/>
      <c r="AEP24" s="189"/>
      <c r="AEQ24" s="189"/>
      <c r="AER24" s="189"/>
      <c r="AES24" s="189"/>
      <c r="AET24" s="189"/>
      <c r="AEU24" s="189"/>
      <c r="AEV24" s="189"/>
      <c r="AEW24" s="189"/>
      <c r="AEX24" s="189"/>
      <c r="AEY24" s="189"/>
      <c r="AEZ24" s="189"/>
      <c r="AFA24" s="189"/>
      <c r="AFB24" s="189"/>
      <c r="AFC24" s="189"/>
      <c r="AFD24" s="189"/>
      <c r="AFE24" s="189"/>
      <c r="AFF24" s="189"/>
      <c r="AFG24" s="189"/>
      <c r="AFH24" s="189"/>
      <c r="AFI24" s="189"/>
      <c r="AFJ24" s="189"/>
      <c r="AFK24" s="189"/>
      <c r="AFL24" s="189"/>
      <c r="AFM24" s="189"/>
      <c r="AFN24" s="189"/>
      <c r="AFO24" s="189"/>
      <c r="AFP24" s="189"/>
      <c r="AFQ24" s="189"/>
      <c r="AFR24" s="189"/>
      <c r="AFS24" s="189"/>
      <c r="AFT24" s="189"/>
      <c r="AFU24" s="189"/>
      <c r="AFV24" s="189"/>
      <c r="AFW24" s="189"/>
    </row>
    <row r="25" spans="1:855" s="235" customFormat="1" ht="16.2" thickBot="1" x14ac:dyDescent="0.35">
      <c r="A25" s="238" t="s">
        <v>244</v>
      </c>
      <c r="B25" s="260">
        <v>42987.702702702707</v>
      </c>
      <c r="C25" s="260"/>
      <c r="D25" s="259">
        <v>44030.54054054054</v>
      </c>
      <c r="E25" s="189"/>
      <c r="F25" s="189"/>
      <c r="G25" s="257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9"/>
      <c r="DT25" s="189"/>
      <c r="DU25" s="189"/>
      <c r="DV25" s="189"/>
      <c r="DW25" s="189"/>
      <c r="DX25" s="189"/>
      <c r="DY25" s="189"/>
      <c r="DZ25" s="189"/>
      <c r="EA25" s="189"/>
      <c r="EB25" s="189"/>
      <c r="EC25" s="189"/>
      <c r="ED25" s="189"/>
      <c r="EE25" s="189"/>
      <c r="EF25" s="189"/>
      <c r="EG25" s="189"/>
      <c r="EH25" s="189"/>
      <c r="EI25" s="189"/>
      <c r="EJ25" s="189"/>
      <c r="EK25" s="189"/>
      <c r="EL25" s="189"/>
      <c r="EM25" s="189"/>
      <c r="EN25" s="189"/>
      <c r="EO25" s="189"/>
      <c r="EP25" s="189"/>
      <c r="EQ25" s="189"/>
      <c r="ER25" s="189"/>
      <c r="ES25" s="189"/>
      <c r="ET25" s="189"/>
      <c r="EU25" s="189"/>
      <c r="EV25" s="189"/>
      <c r="EW25" s="189"/>
      <c r="EX25" s="189"/>
      <c r="EY25" s="189"/>
      <c r="EZ25" s="189"/>
      <c r="FA25" s="189"/>
      <c r="FB25" s="189"/>
      <c r="FC25" s="189"/>
      <c r="FD25" s="189"/>
      <c r="FE25" s="189"/>
      <c r="FF25" s="189"/>
      <c r="FG25" s="189"/>
      <c r="FH25" s="189"/>
      <c r="FI25" s="189"/>
      <c r="FJ25" s="189"/>
      <c r="FK25" s="189"/>
      <c r="FL25" s="189"/>
      <c r="FM25" s="189"/>
      <c r="FN25" s="189"/>
      <c r="FO25" s="189"/>
      <c r="FP25" s="189"/>
      <c r="FQ25" s="189"/>
      <c r="FR25" s="189"/>
      <c r="FS25" s="189"/>
      <c r="FT25" s="189"/>
      <c r="FU25" s="189"/>
      <c r="FV25" s="189"/>
      <c r="FW25" s="189"/>
      <c r="FX25" s="189"/>
      <c r="FY25" s="189"/>
      <c r="FZ25" s="189"/>
      <c r="GA25" s="189"/>
      <c r="GB25" s="189"/>
      <c r="GC25" s="189"/>
      <c r="GD25" s="189"/>
      <c r="GE25" s="189"/>
      <c r="GF25" s="189"/>
      <c r="GG25" s="189"/>
      <c r="GH25" s="189"/>
      <c r="GI25" s="189"/>
      <c r="GJ25" s="189"/>
      <c r="GK25" s="189"/>
      <c r="GL25" s="189"/>
      <c r="GM25" s="189"/>
      <c r="GN25" s="189"/>
      <c r="GO25" s="189"/>
      <c r="GP25" s="189"/>
      <c r="GQ25" s="189"/>
      <c r="GR25" s="189"/>
      <c r="GS25" s="189"/>
      <c r="GT25" s="189"/>
      <c r="GU25" s="189"/>
      <c r="GV25" s="189"/>
      <c r="GW25" s="189"/>
      <c r="GX25" s="189"/>
      <c r="GY25" s="189"/>
      <c r="GZ25" s="189"/>
      <c r="HA25" s="189"/>
      <c r="HB25" s="189"/>
      <c r="HC25" s="189"/>
      <c r="HD25" s="189"/>
      <c r="HE25" s="189"/>
      <c r="HF25" s="189"/>
      <c r="HG25" s="189"/>
      <c r="HH25" s="189"/>
      <c r="HI25" s="189"/>
      <c r="HJ25" s="189"/>
      <c r="HK25" s="189"/>
      <c r="HL25" s="189"/>
      <c r="HM25" s="189"/>
      <c r="HN25" s="189"/>
      <c r="HO25" s="189"/>
      <c r="HP25" s="189"/>
      <c r="HQ25" s="189"/>
      <c r="HR25" s="189"/>
      <c r="HS25" s="189"/>
      <c r="HT25" s="189"/>
      <c r="HU25" s="189"/>
      <c r="HV25" s="189"/>
      <c r="HW25" s="189"/>
      <c r="HX25" s="189"/>
      <c r="HY25" s="189"/>
      <c r="HZ25" s="189"/>
      <c r="IA25" s="189"/>
      <c r="IB25" s="189"/>
      <c r="IC25" s="189"/>
      <c r="ID25" s="189"/>
      <c r="IE25" s="189"/>
      <c r="IF25" s="189"/>
      <c r="IG25" s="189"/>
      <c r="IH25" s="189"/>
      <c r="II25" s="189"/>
      <c r="IJ25" s="189"/>
      <c r="IK25" s="189"/>
      <c r="IL25" s="189"/>
      <c r="IM25" s="189"/>
      <c r="IN25" s="189"/>
      <c r="IO25" s="189"/>
      <c r="IP25" s="189"/>
      <c r="IQ25" s="189"/>
      <c r="IR25" s="189"/>
      <c r="IS25" s="189"/>
      <c r="IT25" s="189"/>
      <c r="IU25" s="189"/>
      <c r="IV25" s="189"/>
      <c r="IW25" s="189"/>
      <c r="IX25" s="189"/>
      <c r="IY25" s="189"/>
      <c r="IZ25" s="189"/>
      <c r="JA25" s="189"/>
      <c r="JB25" s="189"/>
      <c r="JC25" s="189"/>
      <c r="JD25" s="189"/>
      <c r="JE25" s="189"/>
      <c r="JF25" s="189"/>
      <c r="JG25" s="189"/>
      <c r="JH25" s="189"/>
      <c r="JI25" s="189"/>
      <c r="JJ25" s="189"/>
      <c r="JK25" s="189"/>
      <c r="JL25" s="189"/>
      <c r="JM25" s="189"/>
      <c r="JN25" s="189"/>
      <c r="JO25" s="189"/>
      <c r="JP25" s="189"/>
      <c r="JQ25" s="189"/>
      <c r="JR25" s="189"/>
      <c r="JS25" s="189"/>
      <c r="JT25" s="189"/>
      <c r="JU25" s="189"/>
      <c r="JV25" s="189"/>
      <c r="JW25" s="189"/>
      <c r="JX25" s="189"/>
      <c r="JY25" s="189"/>
      <c r="JZ25" s="189"/>
      <c r="KA25" s="189"/>
      <c r="KB25" s="189"/>
      <c r="KC25" s="189"/>
      <c r="KD25" s="189"/>
      <c r="KE25" s="189"/>
      <c r="KF25" s="189"/>
      <c r="KG25" s="189"/>
      <c r="KH25" s="189"/>
      <c r="KI25" s="189"/>
      <c r="KJ25" s="189"/>
      <c r="KK25" s="189"/>
      <c r="KL25" s="189"/>
      <c r="KM25" s="189"/>
      <c r="KN25" s="189"/>
      <c r="KO25" s="189"/>
      <c r="KP25" s="189"/>
      <c r="KQ25" s="189"/>
      <c r="KR25" s="189"/>
      <c r="KS25" s="189"/>
      <c r="KT25" s="189"/>
      <c r="KU25" s="189"/>
      <c r="KV25" s="189"/>
      <c r="KW25" s="189"/>
      <c r="KX25" s="189"/>
      <c r="KY25" s="189"/>
      <c r="KZ25" s="189"/>
      <c r="LA25" s="189"/>
      <c r="LB25" s="189"/>
      <c r="LC25" s="189"/>
      <c r="LD25" s="189"/>
      <c r="LE25" s="189"/>
      <c r="LF25" s="189"/>
      <c r="LG25" s="189"/>
      <c r="LH25" s="189"/>
      <c r="LI25" s="189"/>
      <c r="LJ25" s="189"/>
      <c r="LK25" s="189"/>
      <c r="LL25" s="189"/>
      <c r="LM25" s="189"/>
      <c r="LN25" s="189"/>
      <c r="LO25" s="189"/>
      <c r="LP25" s="189"/>
      <c r="LQ25" s="189"/>
      <c r="LR25" s="189"/>
      <c r="LS25" s="189"/>
      <c r="LT25" s="189"/>
      <c r="LU25" s="189"/>
      <c r="LV25" s="189"/>
      <c r="LW25" s="189"/>
      <c r="LX25" s="189"/>
      <c r="LY25" s="189"/>
      <c r="LZ25" s="189"/>
      <c r="MA25" s="189"/>
      <c r="MB25" s="189"/>
      <c r="MC25" s="189"/>
      <c r="MD25" s="189"/>
      <c r="ME25" s="189"/>
      <c r="MF25" s="189"/>
      <c r="MG25" s="189"/>
      <c r="MH25" s="189"/>
      <c r="MI25" s="189"/>
      <c r="MJ25" s="189"/>
      <c r="MK25" s="189"/>
      <c r="ML25" s="189"/>
      <c r="MM25" s="189"/>
      <c r="MN25" s="189"/>
      <c r="MO25" s="189"/>
      <c r="MP25" s="189"/>
      <c r="MQ25" s="189"/>
      <c r="MR25" s="189"/>
      <c r="MS25" s="189"/>
      <c r="MT25" s="189"/>
      <c r="MU25" s="189"/>
      <c r="MV25" s="189"/>
      <c r="MW25" s="189"/>
      <c r="MX25" s="189"/>
      <c r="MY25" s="189"/>
      <c r="MZ25" s="189"/>
      <c r="NA25" s="189"/>
      <c r="NB25" s="189"/>
      <c r="NC25" s="189"/>
      <c r="ND25" s="189"/>
      <c r="NE25" s="189"/>
      <c r="NF25" s="189"/>
      <c r="NG25" s="189"/>
      <c r="NH25" s="189"/>
      <c r="NI25" s="189"/>
      <c r="NJ25" s="189"/>
      <c r="NK25" s="189"/>
      <c r="NL25" s="189"/>
      <c r="NM25" s="189"/>
      <c r="NN25" s="189"/>
      <c r="NO25" s="189"/>
      <c r="NP25" s="189"/>
      <c r="NQ25" s="189"/>
      <c r="NR25" s="189"/>
      <c r="NS25" s="189"/>
      <c r="NT25" s="189"/>
      <c r="NU25" s="189"/>
      <c r="NV25" s="189"/>
      <c r="NW25" s="189"/>
      <c r="NX25" s="189"/>
      <c r="NY25" s="189"/>
      <c r="NZ25" s="189"/>
      <c r="OA25" s="189"/>
      <c r="OB25" s="189"/>
      <c r="OC25" s="189"/>
      <c r="OD25" s="189"/>
      <c r="OE25" s="189"/>
      <c r="OF25" s="189"/>
      <c r="OG25" s="189"/>
      <c r="OH25" s="189"/>
      <c r="OI25" s="189"/>
      <c r="OJ25" s="189"/>
      <c r="OK25" s="189"/>
      <c r="OL25" s="189"/>
      <c r="OM25" s="189"/>
      <c r="ON25" s="189"/>
      <c r="OO25" s="189"/>
      <c r="OP25" s="189"/>
      <c r="OQ25" s="189"/>
      <c r="OR25" s="189"/>
      <c r="OS25" s="189"/>
      <c r="OT25" s="189"/>
      <c r="OU25" s="189"/>
      <c r="OV25" s="189"/>
      <c r="OW25" s="189"/>
      <c r="OX25" s="189"/>
      <c r="OY25" s="189"/>
      <c r="OZ25" s="189"/>
      <c r="PA25" s="189"/>
      <c r="PB25" s="189"/>
      <c r="PC25" s="189"/>
      <c r="PD25" s="189"/>
      <c r="PE25" s="189"/>
      <c r="PF25" s="189"/>
      <c r="PG25" s="189"/>
      <c r="PH25" s="189"/>
      <c r="PI25" s="189"/>
      <c r="PJ25" s="189"/>
      <c r="PK25" s="189"/>
      <c r="PL25" s="189"/>
      <c r="PM25" s="189"/>
      <c r="PN25" s="189"/>
      <c r="PO25" s="189"/>
      <c r="PP25" s="189"/>
      <c r="PQ25" s="189"/>
      <c r="PR25" s="189"/>
      <c r="PS25" s="189"/>
      <c r="PT25" s="189"/>
      <c r="PU25" s="189"/>
      <c r="PV25" s="189"/>
      <c r="PW25" s="189"/>
      <c r="PX25" s="189"/>
      <c r="PY25" s="189"/>
      <c r="PZ25" s="189"/>
      <c r="QA25" s="189"/>
      <c r="QB25" s="189"/>
      <c r="QC25" s="189"/>
      <c r="QD25" s="189"/>
      <c r="QE25" s="189"/>
      <c r="QF25" s="189"/>
      <c r="QG25" s="189"/>
      <c r="QH25" s="189"/>
      <c r="QI25" s="189"/>
      <c r="QJ25" s="189"/>
      <c r="QK25" s="189"/>
      <c r="QL25" s="189"/>
      <c r="QM25" s="189"/>
      <c r="QN25" s="189"/>
      <c r="QO25" s="189"/>
      <c r="QP25" s="189"/>
      <c r="QQ25" s="189"/>
      <c r="QR25" s="189"/>
      <c r="QS25" s="189"/>
      <c r="QT25" s="189"/>
      <c r="QU25" s="189"/>
      <c r="QV25" s="189"/>
      <c r="QW25" s="189"/>
      <c r="QX25" s="189"/>
      <c r="QY25" s="189"/>
      <c r="QZ25" s="189"/>
      <c r="RA25" s="189"/>
      <c r="RB25" s="189"/>
      <c r="RC25" s="189"/>
      <c r="RD25" s="189"/>
      <c r="RE25" s="189"/>
      <c r="RF25" s="189"/>
      <c r="RG25" s="189"/>
      <c r="RH25" s="189"/>
      <c r="RI25" s="189"/>
      <c r="RJ25" s="189"/>
      <c r="RK25" s="189"/>
      <c r="RL25" s="189"/>
      <c r="RM25" s="189"/>
      <c r="RN25" s="189"/>
      <c r="RO25" s="189"/>
      <c r="RP25" s="189"/>
      <c r="RQ25" s="189"/>
      <c r="RR25" s="189"/>
      <c r="RS25" s="189"/>
      <c r="RT25" s="189"/>
      <c r="RU25" s="189"/>
      <c r="RV25" s="189"/>
      <c r="RW25" s="189"/>
      <c r="RX25" s="189"/>
      <c r="RY25" s="189"/>
      <c r="RZ25" s="189"/>
      <c r="SA25" s="189"/>
      <c r="SB25" s="189"/>
      <c r="SC25" s="189"/>
      <c r="SD25" s="189"/>
      <c r="SE25" s="189"/>
      <c r="SF25" s="189"/>
      <c r="SG25" s="189"/>
      <c r="SH25" s="189"/>
      <c r="SI25" s="189"/>
      <c r="SJ25" s="189"/>
      <c r="SK25" s="189"/>
      <c r="SL25" s="189"/>
      <c r="SM25" s="189"/>
      <c r="SN25" s="189"/>
      <c r="SO25" s="189"/>
      <c r="SP25" s="189"/>
      <c r="SQ25" s="189"/>
      <c r="SR25" s="189"/>
      <c r="SS25" s="189"/>
      <c r="ST25" s="189"/>
      <c r="SU25" s="189"/>
      <c r="SV25" s="189"/>
      <c r="SW25" s="189"/>
      <c r="SX25" s="189"/>
      <c r="SY25" s="189"/>
      <c r="SZ25" s="189"/>
      <c r="TA25" s="189"/>
      <c r="TB25" s="189"/>
      <c r="TC25" s="189"/>
      <c r="TD25" s="189"/>
      <c r="TE25" s="189"/>
      <c r="TF25" s="189"/>
      <c r="TG25" s="189"/>
      <c r="TH25" s="189"/>
      <c r="TI25" s="189"/>
      <c r="TJ25" s="189"/>
      <c r="TK25" s="189"/>
      <c r="TL25" s="189"/>
      <c r="TM25" s="189"/>
      <c r="TN25" s="189"/>
      <c r="TO25" s="189"/>
      <c r="TP25" s="189"/>
      <c r="TQ25" s="189"/>
      <c r="TR25" s="189"/>
      <c r="TS25" s="189"/>
      <c r="TT25" s="189"/>
      <c r="TU25" s="189"/>
      <c r="TV25" s="189"/>
      <c r="TW25" s="189"/>
      <c r="TX25" s="189"/>
      <c r="TY25" s="189"/>
      <c r="TZ25" s="189"/>
      <c r="UA25" s="189"/>
      <c r="UB25" s="189"/>
      <c r="UC25" s="189"/>
      <c r="UD25" s="189"/>
      <c r="UE25" s="189"/>
      <c r="UF25" s="189"/>
      <c r="UG25" s="189"/>
      <c r="UH25" s="189"/>
      <c r="UI25" s="189"/>
      <c r="UJ25" s="189"/>
      <c r="UK25" s="189"/>
      <c r="UL25" s="189"/>
      <c r="UM25" s="189"/>
      <c r="UN25" s="189"/>
      <c r="UO25" s="189"/>
      <c r="UP25" s="189"/>
      <c r="UQ25" s="189"/>
      <c r="UR25" s="189"/>
      <c r="US25" s="189"/>
      <c r="UT25" s="189"/>
      <c r="UU25" s="189"/>
      <c r="UV25" s="189"/>
      <c r="UW25" s="189"/>
      <c r="UX25" s="189"/>
      <c r="UY25" s="189"/>
      <c r="UZ25" s="189"/>
      <c r="VA25" s="189"/>
      <c r="VB25" s="189"/>
      <c r="VC25" s="189"/>
      <c r="VD25" s="189"/>
      <c r="VE25" s="189"/>
      <c r="VF25" s="189"/>
      <c r="VG25" s="189"/>
      <c r="VH25" s="189"/>
      <c r="VI25" s="189"/>
      <c r="VJ25" s="189"/>
      <c r="VK25" s="189"/>
      <c r="VL25" s="189"/>
      <c r="VM25" s="189"/>
      <c r="VN25" s="189"/>
      <c r="VO25" s="189"/>
      <c r="VP25" s="189"/>
      <c r="VQ25" s="189"/>
      <c r="VR25" s="189"/>
      <c r="VS25" s="189"/>
      <c r="VT25" s="189"/>
      <c r="VU25" s="189"/>
      <c r="VV25" s="189"/>
      <c r="VW25" s="189"/>
      <c r="VX25" s="189"/>
      <c r="VY25" s="189"/>
      <c r="VZ25" s="189"/>
      <c r="WA25" s="189"/>
      <c r="WB25" s="189"/>
      <c r="WC25" s="189"/>
      <c r="WD25" s="189"/>
      <c r="WE25" s="189"/>
      <c r="WF25" s="189"/>
      <c r="WG25" s="189"/>
      <c r="WH25" s="189"/>
      <c r="WI25" s="189"/>
      <c r="WJ25" s="189"/>
      <c r="WK25" s="189"/>
      <c r="WL25" s="189"/>
      <c r="WM25" s="189"/>
      <c r="WN25" s="189"/>
      <c r="WO25" s="189"/>
      <c r="WP25" s="189"/>
      <c r="WQ25" s="189"/>
      <c r="WR25" s="189"/>
      <c r="WS25" s="189"/>
      <c r="WT25" s="189"/>
      <c r="WU25" s="189"/>
      <c r="WV25" s="189"/>
      <c r="WW25" s="189"/>
      <c r="WX25" s="189"/>
      <c r="WY25" s="189"/>
      <c r="WZ25" s="189"/>
      <c r="XA25" s="189"/>
      <c r="XB25" s="189"/>
      <c r="XC25" s="189"/>
      <c r="XD25" s="189"/>
      <c r="XE25" s="189"/>
      <c r="XF25" s="189"/>
      <c r="XG25" s="189"/>
      <c r="XH25" s="189"/>
      <c r="XI25" s="189"/>
      <c r="XJ25" s="189"/>
      <c r="XK25" s="189"/>
      <c r="XL25" s="189"/>
      <c r="XM25" s="189"/>
      <c r="XN25" s="189"/>
      <c r="XO25" s="189"/>
      <c r="XP25" s="189"/>
      <c r="XQ25" s="189"/>
      <c r="XR25" s="189"/>
      <c r="XS25" s="189"/>
      <c r="XT25" s="189"/>
      <c r="XU25" s="189"/>
      <c r="XV25" s="189"/>
      <c r="XW25" s="189"/>
      <c r="XX25" s="189"/>
      <c r="XY25" s="189"/>
      <c r="XZ25" s="189"/>
      <c r="YA25" s="189"/>
      <c r="YB25" s="189"/>
      <c r="YC25" s="189"/>
      <c r="YD25" s="189"/>
      <c r="YE25" s="189"/>
      <c r="YF25" s="189"/>
      <c r="YG25" s="189"/>
      <c r="YH25" s="189"/>
      <c r="YI25" s="189"/>
      <c r="YJ25" s="189"/>
      <c r="YK25" s="189"/>
      <c r="YL25" s="189"/>
      <c r="YM25" s="189"/>
      <c r="YN25" s="189"/>
      <c r="YO25" s="189"/>
      <c r="YP25" s="189"/>
      <c r="YQ25" s="189"/>
      <c r="YR25" s="189"/>
      <c r="YS25" s="189"/>
      <c r="YT25" s="189"/>
      <c r="YU25" s="189"/>
      <c r="YV25" s="189"/>
      <c r="YW25" s="189"/>
      <c r="YX25" s="189"/>
      <c r="YY25" s="189"/>
      <c r="YZ25" s="189"/>
      <c r="ZA25" s="189"/>
      <c r="ZB25" s="189"/>
      <c r="ZC25" s="189"/>
      <c r="ZD25" s="189"/>
      <c r="ZE25" s="189"/>
      <c r="ZF25" s="189"/>
      <c r="ZG25" s="189"/>
      <c r="ZH25" s="189"/>
      <c r="ZI25" s="189"/>
      <c r="ZJ25" s="189"/>
      <c r="ZK25" s="189"/>
      <c r="ZL25" s="189"/>
      <c r="ZM25" s="189"/>
      <c r="ZN25" s="189"/>
      <c r="ZO25" s="189"/>
      <c r="ZP25" s="189"/>
      <c r="ZQ25" s="189"/>
      <c r="ZR25" s="189"/>
      <c r="ZS25" s="189"/>
      <c r="ZT25" s="189"/>
      <c r="ZU25" s="189"/>
      <c r="ZV25" s="189"/>
      <c r="ZW25" s="189"/>
      <c r="ZX25" s="189"/>
      <c r="ZY25" s="189"/>
      <c r="ZZ25" s="189"/>
      <c r="AAA25" s="189"/>
      <c r="AAB25" s="189"/>
      <c r="AAC25" s="189"/>
      <c r="AAD25" s="189"/>
      <c r="AAE25" s="189"/>
      <c r="AAF25" s="189"/>
      <c r="AAG25" s="189"/>
      <c r="AAH25" s="189"/>
      <c r="AAI25" s="189"/>
      <c r="AAJ25" s="189"/>
      <c r="AAK25" s="189"/>
      <c r="AAL25" s="189"/>
      <c r="AAM25" s="189"/>
      <c r="AAN25" s="189"/>
      <c r="AAO25" s="189"/>
      <c r="AAP25" s="189"/>
      <c r="AAQ25" s="189"/>
      <c r="AAR25" s="189"/>
      <c r="AAS25" s="189"/>
      <c r="AAT25" s="189"/>
      <c r="AAU25" s="189"/>
      <c r="AAV25" s="189"/>
      <c r="AAW25" s="189"/>
      <c r="AAX25" s="189"/>
      <c r="AAY25" s="189"/>
      <c r="AAZ25" s="189"/>
      <c r="ABA25" s="189"/>
      <c r="ABB25" s="189"/>
      <c r="ABC25" s="189"/>
      <c r="ABD25" s="189"/>
      <c r="ABE25" s="189"/>
      <c r="ABF25" s="189"/>
      <c r="ABG25" s="189"/>
      <c r="ABH25" s="189"/>
      <c r="ABI25" s="189"/>
      <c r="ABJ25" s="189"/>
      <c r="ABK25" s="189"/>
      <c r="ABL25" s="189"/>
      <c r="ABM25" s="189"/>
      <c r="ABN25" s="189"/>
      <c r="ABO25" s="189"/>
      <c r="ABP25" s="189"/>
      <c r="ABQ25" s="189"/>
      <c r="ABR25" s="189"/>
      <c r="ABS25" s="189"/>
      <c r="ABT25" s="189"/>
      <c r="ABU25" s="189"/>
      <c r="ABV25" s="189"/>
      <c r="ABW25" s="189"/>
      <c r="ABX25" s="189"/>
      <c r="ABY25" s="189"/>
      <c r="ABZ25" s="189"/>
      <c r="ACA25" s="189"/>
      <c r="ACB25" s="189"/>
      <c r="ACC25" s="189"/>
      <c r="ACD25" s="189"/>
      <c r="ACE25" s="189"/>
      <c r="ACF25" s="189"/>
      <c r="ACG25" s="189"/>
      <c r="ACH25" s="189"/>
      <c r="ACI25" s="189"/>
      <c r="ACJ25" s="189"/>
      <c r="ACK25" s="189"/>
      <c r="ACL25" s="189"/>
      <c r="ACM25" s="189"/>
      <c r="ACN25" s="189"/>
      <c r="ACO25" s="189"/>
      <c r="ACP25" s="189"/>
      <c r="ACQ25" s="189"/>
      <c r="ACR25" s="189"/>
      <c r="ACS25" s="189"/>
      <c r="ACT25" s="189"/>
      <c r="ACU25" s="189"/>
      <c r="ACV25" s="189"/>
      <c r="ACW25" s="189"/>
      <c r="ACX25" s="189"/>
      <c r="ACY25" s="189"/>
      <c r="ACZ25" s="189"/>
      <c r="ADA25" s="189"/>
      <c r="ADB25" s="189"/>
      <c r="ADC25" s="189"/>
      <c r="ADD25" s="189"/>
      <c r="ADE25" s="189"/>
      <c r="ADF25" s="189"/>
      <c r="ADG25" s="189"/>
      <c r="ADH25" s="189"/>
      <c r="ADI25" s="189"/>
      <c r="ADJ25" s="189"/>
      <c r="ADK25" s="189"/>
      <c r="ADL25" s="189"/>
      <c r="ADM25" s="189"/>
      <c r="ADN25" s="189"/>
      <c r="ADO25" s="189"/>
      <c r="ADP25" s="189"/>
      <c r="ADQ25" s="189"/>
      <c r="ADR25" s="189"/>
      <c r="ADS25" s="189"/>
      <c r="ADT25" s="189"/>
      <c r="ADU25" s="189"/>
      <c r="ADV25" s="189"/>
      <c r="ADW25" s="189"/>
      <c r="ADX25" s="189"/>
      <c r="ADY25" s="189"/>
      <c r="ADZ25" s="189"/>
      <c r="AEA25" s="189"/>
      <c r="AEB25" s="189"/>
      <c r="AEC25" s="189"/>
      <c r="AED25" s="189"/>
      <c r="AEE25" s="189"/>
      <c r="AEF25" s="189"/>
      <c r="AEG25" s="189"/>
      <c r="AEH25" s="189"/>
      <c r="AEI25" s="189"/>
      <c r="AEJ25" s="189"/>
      <c r="AEK25" s="189"/>
      <c r="AEL25" s="189"/>
      <c r="AEM25" s="189"/>
      <c r="AEN25" s="189"/>
      <c r="AEO25" s="189"/>
      <c r="AEP25" s="189"/>
      <c r="AEQ25" s="189"/>
      <c r="AER25" s="189"/>
      <c r="AES25" s="189"/>
      <c r="AET25" s="189"/>
      <c r="AEU25" s="189"/>
      <c r="AEV25" s="189"/>
      <c r="AEW25" s="189"/>
      <c r="AEX25" s="189"/>
      <c r="AEY25" s="189"/>
      <c r="AEZ25" s="189"/>
      <c r="AFA25" s="189"/>
      <c r="AFB25" s="189"/>
      <c r="AFC25" s="189"/>
      <c r="AFD25" s="189"/>
      <c r="AFE25" s="189"/>
      <c r="AFF25" s="189"/>
      <c r="AFG25" s="189"/>
      <c r="AFH25" s="189"/>
      <c r="AFI25" s="189"/>
      <c r="AFJ25" s="189"/>
      <c r="AFK25" s="189"/>
      <c r="AFL25" s="189"/>
      <c r="AFM25" s="189"/>
      <c r="AFN25" s="189"/>
      <c r="AFO25" s="189"/>
      <c r="AFP25" s="189"/>
      <c r="AFQ25" s="189"/>
      <c r="AFR25" s="189"/>
      <c r="AFS25" s="189"/>
      <c r="AFT25" s="189"/>
      <c r="AFU25" s="189"/>
      <c r="AFV25" s="189"/>
      <c r="AFW25" s="189"/>
    </row>
    <row r="26" spans="1:855" ht="15.6" x14ac:dyDescent="0.3">
      <c r="A26" s="258"/>
      <c r="B26" s="257"/>
      <c r="C26" s="244"/>
      <c r="D26" s="243"/>
      <c r="G26" s="257"/>
      <c r="I26" s="257"/>
    </row>
    <row r="27" spans="1:855" ht="15.6" x14ac:dyDescent="0.3">
      <c r="A27" s="258" t="s">
        <v>243</v>
      </c>
      <c r="B27" s="244"/>
      <c r="C27" s="244"/>
      <c r="D27" s="243"/>
      <c r="I27" s="257"/>
    </row>
    <row r="28" spans="1:855" ht="15.6" x14ac:dyDescent="0.3">
      <c r="A28" s="245" t="s">
        <v>242</v>
      </c>
      <c r="B28" s="254">
        <v>14870.378378378378</v>
      </c>
      <c r="C28" s="244"/>
      <c r="D28" s="243">
        <v>15323.621621621622</v>
      </c>
    </row>
    <row r="29" spans="1:855" ht="15.6" x14ac:dyDescent="0.3">
      <c r="A29" s="245" t="s">
        <v>241</v>
      </c>
      <c r="B29" s="254">
        <v>695.67567567567562</v>
      </c>
      <c r="C29" s="254"/>
      <c r="D29" s="243">
        <v>264.94594594594594</v>
      </c>
      <c r="F29" s="257"/>
    </row>
    <row r="30" spans="1:855" ht="15.6" x14ac:dyDescent="0.3">
      <c r="A30" s="245" t="s">
        <v>240</v>
      </c>
      <c r="B30" s="254">
        <v>97.243243243243242</v>
      </c>
      <c r="C30" s="254"/>
      <c r="D30" s="243">
        <v>88.378378378378372</v>
      </c>
    </row>
    <row r="31" spans="1:855" ht="15.6" x14ac:dyDescent="0.3">
      <c r="A31" s="245" t="s">
        <v>239</v>
      </c>
      <c r="B31" s="254"/>
      <c r="C31" s="254"/>
      <c r="D31" s="243"/>
    </row>
    <row r="32" spans="1:855" ht="15.6" x14ac:dyDescent="0.3">
      <c r="A32" s="245" t="s">
        <v>238</v>
      </c>
      <c r="B32" s="254">
        <v>1541.3243243243244</v>
      </c>
      <c r="C32" s="254"/>
      <c r="D32" s="243">
        <v>1413.6216216216217</v>
      </c>
    </row>
    <row r="33" spans="1:855" ht="15.6" x14ac:dyDescent="0.3">
      <c r="A33" s="245" t="s">
        <v>237</v>
      </c>
      <c r="B33" s="254">
        <v>12536.702702702703</v>
      </c>
      <c r="C33" s="254"/>
      <c r="D33" s="243">
        <v>13353.405405405405</v>
      </c>
    </row>
    <row r="34" spans="1:855" ht="15.6" x14ac:dyDescent="0.3">
      <c r="A34" s="245" t="s">
        <v>236</v>
      </c>
      <c r="B34" s="254">
        <v>1634.918918918919</v>
      </c>
      <c r="C34" s="254"/>
      <c r="D34" s="243">
        <v>1212.2162162162163</v>
      </c>
    </row>
    <row r="35" spans="1:855" ht="17.399999999999999" x14ac:dyDescent="0.45">
      <c r="A35" s="245" t="s">
        <v>235</v>
      </c>
      <c r="B35" s="256">
        <v>16</v>
      </c>
      <c r="C35" s="254"/>
      <c r="D35" s="255">
        <v>230.32432432432432</v>
      </c>
    </row>
    <row r="36" spans="1:855" ht="15.6" x14ac:dyDescent="0.3">
      <c r="A36" s="245" t="s">
        <v>234</v>
      </c>
      <c r="B36" s="254">
        <v>15728.945945945947</v>
      </c>
      <c r="C36" s="254"/>
      <c r="D36" s="243">
        <v>16209.567567567568</v>
      </c>
    </row>
    <row r="37" spans="1:855" ht="15.6" x14ac:dyDescent="0.3">
      <c r="A37" s="245" t="s">
        <v>233</v>
      </c>
      <c r="B37" s="254">
        <v>467.43243243243245</v>
      </c>
      <c r="C37" s="254"/>
      <c r="D37" s="243">
        <v>757.02702702702697</v>
      </c>
    </row>
    <row r="38" spans="1:855" ht="15.6" x14ac:dyDescent="0.3">
      <c r="A38" s="245" t="s">
        <v>232</v>
      </c>
      <c r="B38" s="254">
        <v>4201.0810810810808</v>
      </c>
      <c r="C38" s="244"/>
      <c r="D38" s="243">
        <v>4729.864864864865</v>
      </c>
    </row>
    <row r="39" spans="1:855" ht="15.6" x14ac:dyDescent="0.3">
      <c r="A39" s="245" t="s">
        <v>231</v>
      </c>
      <c r="B39" s="254">
        <v>296.56756756756755</v>
      </c>
      <c r="C39" s="244"/>
      <c r="D39" s="243">
        <v>248.83783783783784</v>
      </c>
    </row>
    <row r="40" spans="1:855" ht="15.6" x14ac:dyDescent="0.3">
      <c r="A40" s="245" t="s">
        <v>230</v>
      </c>
      <c r="B40" s="254">
        <v>35.918918918918919</v>
      </c>
      <c r="C40" s="244"/>
      <c r="D40" s="243">
        <v>45.918918918918919</v>
      </c>
    </row>
    <row r="41" spans="1:855" ht="15.6" x14ac:dyDescent="0.3">
      <c r="A41" s="245" t="s">
        <v>229</v>
      </c>
      <c r="B41" s="254">
        <v>13.135135135135135</v>
      </c>
      <c r="C41" s="244"/>
      <c r="D41" s="243">
        <v>20.162162162162161</v>
      </c>
    </row>
    <row r="42" spans="1:855" ht="15.6" x14ac:dyDescent="0.3">
      <c r="A42" s="245" t="s">
        <v>228</v>
      </c>
      <c r="B42" s="254">
        <v>4657.1891891891892</v>
      </c>
      <c r="C42" s="244"/>
      <c r="D42" s="243">
        <v>4324.7567567567567</v>
      </c>
    </row>
    <row r="43" spans="1:855" ht="15.6" x14ac:dyDescent="0.3">
      <c r="A43" s="245" t="s">
        <v>227</v>
      </c>
      <c r="B43" s="244">
        <v>172.24324324324326</v>
      </c>
      <c r="C43" s="244"/>
      <c r="D43" s="243">
        <v>189.72972972972974</v>
      </c>
    </row>
    <row r="44" spans="1:855" s="246" customFormat="1" ht="16.2" thickBot="1" x14ac:dyDescent="0.35">
      <c r="A44" s="249" t="s">
        <v>226</v>
      </c>
      <c r="B44" s="248">
        <v>41235.810810810799</v>
      </c>
      <c r="C44" s="248"/>
      <c r="D44" s="247">
        <v>42202.810810810814</v>
      </c>
      <c r="E44" s="194"/>
      <c r="F44" s="253"/>
      <c r="G44" s="253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  <c r="IU44" s="194"/>
      <c r="IV44" s="194"/>
      <c r="IW44" s="194"/>
      <c r="IX44" s="194"/>
      <c r="IY44" s="194"/>
      <c r="IZ44" s="194"/>
      <c r="JA44" s="194"/>
      <c r="JB44" s="194"/>
      <c r="JC44" s="194"/>
      <c r="JD44" s="194"/>
      <c r="JE44" s="194"/>
      <c r="JF44" s="194"/>
      <c r="JG44" s="194"/>
      <c r="JH44" s="194"/>
      <c r="JI44" s="194"/>
      <c r="JJ44" s="194"/>
      <c r="JK44" s="194"/>
      <c r="JL44" s="194"/>
      <c r="JM44" s="194"/>
      <c r="JN44" s="194"/>
      <c r="JO44" s="194"/>
      <c r="JP44" s="194"/>
      <c r="JQ44" s="194"/>
      <c r="JR44" s="194"/>
      <c r="JS44" s="194"/>
      <c r="JT44" s="194"/>
      <c r="JU44" s="194"/>
      <c r="JV44" s="194"/>
      <c r="JW44" s="194"/>
      <c r="JX44" s="194"/>
      <c r="JY44" s="194"/>
      <c r="JZ44" s="194"/>
      <c r="KA44" s="194"/>
      <c r="KB44" s="194"/>
      <c r="KC44" s="194"/>
      <c r="KD44" s="194"/>
      <c r="KE44" s="194"/>
      <c r="KF44" s="194"/>
      <c r="KG44" s="194"/>
      <c r="KH44" s="194"/>
      <c r="KI44" s="194"/>
      <c r="KJ44" s="194"/>
      <c r="KK44" s="194"/>
      <c r="KL44" s="194"/>
      <c r="KM44" s="194"/>
      <c r="KN44" s="194"/>
      <c r="KO44" s="194"/>
      <c r="KP44" s="194"/>
      <c r="KQ44" s="194"/>
      <c r="KR44" s="194"/>
      <c r="KS44" s="194"/>
      <c r="KT44" s="194"/>
      <c r="KU44" s="194"/>
      <c r="KV44" s="194"/>
      <c r="KW44" s="194"/>
      <c r="KX44" s="194"/>
      <c r="KY44" s="194"/>
      <c r="KZ44" s="194"/>
      <c r="LA44" s="194"/>
      <c r="LB44" s="194"/>
      <c r="LC44" s="194"/>
      <c r="LD44" s="194"/>
      <c r="LE44" s="194"/>
      <c r="LF44" s="194"/>
      <c r="LG44" s="194"/>
      <c r="LH44" s="194"/>
      <c r="LI44" s="194"/>
      <c r="LJ44" s="194"/>
      <c r="LK44" s="194"/>
      <c r="LL44" s="194"/>
      <c r="LM44" s="194"/>
      <c r="LN44" s="194"/>
      <c r="LO44" s="194"/>
      <c r="LP44" s="194"/>
      <c r="LQ44" s="194"/>
      <c r="LR44" s="194"/>
      <c r="LS44" s="194"/>
      <c r="LT44" s="194"/>
      <c r="LU44" s="194"/>
      <c r="LV44" s="194"/>
      <c r="LW44" s="194"/>
      <c r="LX44" s="194"/>
      <c r="LY44" s="194"/>
      <c r="LZ44" s="194"/>
      <c r="MA44" s="194"/>
      <c r="MB44" s="194"/>
      <c r="MC44" s="194"/>
      <c r="MD44" s="194"/>
      <c r="ME44" s="194"/>
      <c r="MF44" s="194"/>
      <c r="MG44" s="194"/>
      <c r="MH44" s="194"/>
      <c r="MI44" s="194"/>
      <c r="MJ44" s="194"/>
      <c r="MK44" s="194"/>
      <c r="ML44" s="194"/>
      <c r="MM44" s="194"/>
      <c r="MN44" s="194"/>
      <c r="MO44" s="194"/>
      <c r="MP44" s="194"/>
      <c r="MQ44" s="194"/>
      <c r="MR44" s="194"/>
      <c r="MS44" s="194"/>
      <c r="MT44" s="194"/>
      <c r="MU44" s="194"/>
      <c r="MV44" s="194"/>
      <c r="MW44" s="194"/>
      <c r="MX44" s="194"/>
      <c r="MY44" s="194"/>
      <c r="MZ44" s="194"/>
      <c r="NA44" s="194"/>
      <c r="NB44" s="194"/>
      <c r="NC44" s="194"/>
      <c r="ND44" s="194"/>
      <c r="NE44" s="194"/>
      <c r="NF44" s="194"/>
      <c r="NG44" s="194"/>
      <c r="NH44" s="194"/>
      <c r="NI44" s="194"/>
      <c r="NJ44" s="194"/>
      <c r="NK44" s="194"/>
      <c r="NL44" s="194"/>
      <c r="NM44" s="194"/>
      <c r="NN44" s="194"/>
      <c r="NO44" s="194"/>
      <c r="NP44" s="194"/>
      <c r="NQ44" s="194"/>
      <c r="NR44" s="194"/>
      <c r="NS44" s="194"/>
      <c r="NT44" s="194"/>
      <c r="NU44" s="194"/>
      <c r="NV44" s="194"/>
      <c r="NW44" s="194"/>
      <c r="NX44" s="194"/>
      <c r="NY44" s="194"/>
      <c r="NZ44" s="194"/>
      <c r="OA44" s="194"/>
      <c r="OB44" s="194"/>
      <c r="OC44" s="194"/>
      <c r="OD44" s="194"/>
      <c r="OE44" s="194"/>
      <c r="OF44" s="194"/>
      <c r="OG44" s="194"/>
      <c r="OH44" s="194"/>
      <c r="OI44" s="194"/>
      <c r="OJ44" s="194"/>
      <c r="OK44" s="194"/>
      <c r="OL44" s="194"/>
      <c r="OM44" s="194"/>
      <c r="ON44" s="194"/>
      <c r="OO44" s="194"/>
      <c r="OP44" s="194"/>
      <c r="OQ44" s="194"/>
      <c r="OR44" s="194"/>
      <c r="OS44" s="194"/>
      <c r="OT44" s="194"/>
      <c r="OU44" s="194"/>
      <c r="OV44" s="194"/>
      <c r="OW44" s="194"/>
      <c r="OX44" s="194"/>
      <c r="OY44" s="194"/>
      <c r="OZ44" s="194"/>
      <c r="PA44" s="194"/>
      <c r="PB44" s="194"/>
      <c r="PC44" s="194"/>
      <c r="PD44" s="194"/>
      <c r="PE44" s="194"/>
      <c r="PF44" s="194"/>
      <c r="PG44" s="194"/>
      <c r="PH44" s="194"/>
      <c r="PI44" s="194"/>
      <c r="PJ44" s="194"/>
      <c r="PK44" s="194"/>
      <c r="PL44" s="194"/>
      <c r="PM44" s="194"/>
      <c r="PN44" s="194"/>
      <c r="PO44" s="194"/>
      <c r="PP44" s="194"/>
      <c r="PQ44" s="194"/>
      <c r="PR44" s="194"/>
      <c r="PS44" s="194"/>
      <c r="PT44" s="194"/>
      <c r="PU44" s="194"/>
      <c r="PV44" s="194"/>
      <c r="PW44" s="194"/>
      <c r="PX44" s="194"/>
      <c r="PY44" s="194"/>
      <c r="PZ44" s="194"/>
      <c r="QA44" s="194"/>
      <c r="QB44" s="194"/>
      <c r="QC44" s="194"/>
      <c r="QD44" s="194"/>
      <c r="QE44" s="194"/>
      <c r="QF44" s="194"/>
      <c r="QG44" s="194"/>
      <c r="QH44" s="194"/>
      <c r="QI44" s="194"/>
      <c r="QJ44" s="194"/>
      <c r="QK44" s="194"/>
      <c r="QL44" s="194"/>
      <c r="QM44" s="194"/>
      <c r="QN44" s="194"/>
      <c r="QO44" s="194"/>
      <c r="QP44" s="194"/>
      <c r="QQ44" s="194"/>
      <c r="QR44" s="194"/>
      <c r="QS44" s="194"/>
      <c r="QT44" s="194"/>
      <c r="QU44" s="194"/>
      <c r="QV44" s="194"/>
      <c r="QW44" s="194"/>
      <c r="QX44" s="194"/>
      <c r="QY44" s="194"/>
      <c r="QZ44" s="194"/>
      <c r="RA44" s="194"/>
      <c r="RB44" s="194"/>
      <c r="RC44" s="194"/>
      <c r="RD44" s="194"/>
      <c r="RE44" s="194"/>
      <c r="RF44" s="194"/>
      <c r="RG44" s="194"/>
      <c r="RH44" s="194"/>
      <c r="RI44" s="194"/>
      <c r="RJ44" s="194"/>
      <c r="RK44" s="194"/>
      <c r="RL44" s="194"/>
      <c r="RM44" s="194"/>
      <c r="RN44" s="194"/>
      <c r="RO44" s="194"/>
      <c r="RP44" s="194"/>
      <c r="RQ44" s="194"/>
      <c r="RR44" s="194"/>
      <c r="RS44" s="194"/>
      <c r="RT44" s="194"/>
      <c r="RU44" s="194"/>
      <c r="RV44" s="194"/>
      <c r="RW44" s="194"/>
      <c r="RX44" s="194"/>
      <c r="RY44" s="194"/>
      <c r="RZ44" s="194"/>
      <c r="SA44" s="194"/>
      <c r="SB44" s="194"/>
      <c r="SC44" s="194"/>
      <c r="SD44" s="194"/>
      <c r="SE44" s="194"/>
      <c r="SF44" s="194"/>
      <c r="SG44" s="194"/>
      <c r="SH44" s="194"/>
      <c r="SI44" s="194"/>
      <c r="SJ44" s="194"/>
      <c r="SK44" s="194"/>
      <c r="SL44" s="194"/>
      <c r="SM44" s="194"/>
      <c r="SN44" s="194"/>
      <c r="SO44" s="194"/>
      <c r="SP44" s="194"/>
      <c r="SQ44" s="194"/>
      <c r="SR44" s="194"/>
      <c r="SS44" s="194"/>
      <c r="ST44" s="194"/>
      <c r="SU44" s="194"/>
      <c r="SV44" s="194"/>
      <c r="SW44" s="194"/>
      <c r="SX44" s="194"/>
      <c r="SY44" s="194"/>
      <c r="SZ44" s="194"/>
      <c r="TA44" s="194"/>
      <c r="TB44" s="194"/>
      <c r="TC44" s="194"/>
      <c r="TD44" s="194"/>
      <c r="TE44" s="194"/>
      <c r="TF44" s="194"/>
      <c r="TG44" s="194"/>
      <c r="TH44" s="194"/>
      <c r="TI44" s="194"/>
      <c r="TJ44" s="194"/>
      <c r="TK44" s="194"/>
      <c r="TL44" s="194"/>
      <c r="TM44" s="194"/>
      <c r="TN44" s="194"/>
      <c r="TO44" s="194"/>
      <c r="TP44" s="194"/>
      <c r="TQ44" s="194"/>
      <c r="TR44" s="194"/>
      <c r="TS44" s="194"/>
      <c r="TT44" s="194"/>
      <c r="TU44" s="194"/>
      <c r="TV44" s="194"/>
      <c r="TW44" s="194"/>
      <c r="TX44" s="194"/>
      <c r="TY44" s="194"/>
      <c r="TZ44" s="194"/>
      <c r="UA44" s="194"/>
      <c r="UB44" s="194"/>
      <c r="UC44" s="194"/>
      <c r="UD44" s="194"/>
      <c r="UE44" s="194"/>
      <c r="UF44" s="194"/>
      <c r="UG44" s="194"/>
      <c r="UH44" s="194"/>
      <c r="UI44" s="194"/>
      <c r="UJ44" s="194"/>
      <c r="UK44" s="194"/>
      <c r="UL44" s="194"/>
      <c r="UM44" s="194"/>
      <c r="UN44" s="194"/>
      <c r="UO44" s="194"/>
      <c r="UP44" s="194"/>
      <c r="UQ44" s="194"/>
      <c r="UR44" s="194"/>
      <c r="US44" s="194"/>
      <c r="UT44" s="194"/>
      <c r="UU44" s="194"/>
      <c r="UV44" s="194"/>
      <c r="UW44" s="194"/>
      <c r="UX44" s="194"/>
      <c r="UY44" s="194"/>
      <c r="UZ44" s="194"/>
      <c r="VA44" s="194"/>
      <c r="VB44" s="194"/>
      <c r="VC44" s="194"/>
      <c r="VD44" s="194"/>
      <c r="VE44" s="194"/>
      <c r="VF44" s="194"/>
      <c r="VG44" s="194"/>
      <c r="VH44" s="194"/>
      <c r="VI44" s="194"/>
      <c r="VJ44" s="194"/>
      <c r="VK44" s="194"/>
      <c r="VL44" s="194"/>
      <c r="VM44" s="194"/>
      <c r="VN44" s="194"/>
      <c r="VO44" s="194"/>
      <c r="VP44" s="194"/>
      <c r="VQ44" s="194"/>
      <c r="VR44" s="194"/>
      <c r="VS44" s="194"/>
      <c r="VT44" s="194"/>
      <c r="VU44" s="194"/>
      <c r="VV44" s="194"/>
      <c r="VW44" s="194"/>
      <c r="VX44" s="194"/>
      <c r="VY44" s="194"/>
      <c r="VZ44" s="194"/>
      <c r="WA44" s="194"/>
      <c r="WB44" s="194"/>
      <c r="WC44" s="194"/>
      <c r="WD44" s="194"/>
      <c r="WE44" s="194"/>
      <c r="WF44" s="194"/>
      <c r="WG44" s="194"/>
      <c r="WH44" s="194"/>
      <c r="WI44" s="194"/>
      <c r="WJ44" s="194"/>
      <c r="WK44" s="194"/>
      <c r="WL44" s="194"/>
      <c r="WM44" s="194"/>
      <c r="WN44" s="194"/>
      <c r="WO44" s="194"/>
      <c r="WP44" s="194"/>
      <c r="WQ44" s="194"/>
      <c r="WR44" s="194"/>
      <c r="WS44" s="194"/>
      <c r="WT44" s="194"/>
      <c r="WU44" s="194"/>
      <c r="WV44" s="194"/>
      <c r="WW44" s="194"/>
      <c r="WX44" s="194"/>
      <c r="WY44" s="194"/>
      <c r="WZ44" s="194"/>
      <c r="XA44" s="194"/>
      <c r="XB44" s="194"/>
      <c r="XC44" s="194"/>
      <c r="XD44" s="194"/>
      <c r="XE44" s="194"/>
      <c r="XF44" s="194"/>
      <c r="XG44" s="194"/>
      <c r="XH44" s="194"/>
      <c r="XI44" s="194"/>
      <c r="XJ44" s="194"/>
      <c r="XK44" s="194"/>
      <c r="XL44" s="194"/>
      <c r="XM44" s="194"/>
      <c r="XN44" s="194"/>
      <c r="XO44" s="194"/>
      <c r="XP44" s="194"/>
      <c r="XQ44" s="194"/>
      <c r="XR44" s="194"/>
      <c r="XS44" s="194"/>
      <c r="XT44" s="194"/>
      <c r="XU44" s="194"/>
      <c r="XV44" s="194"/>
      <c r="XW44" s="194"/>
      <c r="XX44" s="194"/>
      <c r="XY44" s="194"/>
      <c r="XZ44" s="194"/>
      <c r="YA44" s="194"/>
      <c r="YB44" s="194"/>
      <c r="YC44" s="194"/>
      <c r="YD44" s="194"/>
      <c r="YE44" s="194"/>
      <c r="YF44" s="194"/>
      <c r="YG44" s="194"/>
      <c r="YH44" s="194"/>
      <c r="YI44" s="194"/>
      <c r="YJ44" s="194"/>
      <c r="YK44" s="194"/>
      <c r="YL44" s="194"/>
      <c r="YM44" s="194"/>
      <c r="YN44" s="194"/>
      <c r="YO44" s="194"/>
      <c r="YP44" s="194"/>
      <c r="YQ44" s="194"/>
      <c r="YR44" s="194"/>
      <c r="YS44" s="194"/>
      <c r="YT44" s="194"/>
      <c r="YU44" s="194"/>
      <c r="YV44" s="194"/>
      <c r="YW44" s="194"/>
      <c r="YX44" s="194"/>
      <c r="YY44" s="194"/>
      <c r="YZ44" s="194"/>
      <c r="ZA44" s="194"/>
      <c r="ZB44" s="194"/>
      <c r="ZC44" s="194"/>
      <c r="ZD44" s="194"/>
      <c r="ZE44" s="194"/>
      <c r="ZF44" s="194"/>
      <c r="ZG44" s="194"/>
      <c r="ZH44" s="194"/>
      <c r="ZI44" s="194"/>
      <c r="ZJ44" s="194"/>
      <c r="ZK44" s="194"/>
      <c r="ZL44" s="194"/>
      <c r="ZM44" s="194"/>
      <c r="ZN44" s="194"/>
      <c r="ZO44" s="194"/>
      <c r="ZP44" s="194"/>
      <c r="ZQ44" s="194"/>
      <c r="ZR44" s="194"/>
      <c r="ZS44" s="194"/>
      <c r="ZT44" s="194"/>
      <c r="ZU44" s="194"/>
      <c r="ZV44" s="194"/>
      <c r="ZW44" s="194"/>
      <c r="ZX44" s="194"/>
      <c r="ZY44" s="194"/>
      <c r="ZZ44" s="194"/>
      <c r="AAA44" s="194"/>
      <c r="AAB44" s="194"/>
      <c r="AAC44" s="194"/>
      <c r="AAD44" s="194"/>
      <c r="AAE44" s="194"/>
      <c r="AAF44" s="194"/>
      <c r="AAG44" s="194"/>
      <c r="AAH44" s="194"/>
      <c r="AAI44" s="194"/>
      <c r="AAJ44" s="194"/>
      <c r="AAK44" s="194"/>
      <c r="AAL44" s="194"/>
      <c r="AAM44" s="194"/>
      <c r="AAN44" s="194"/>
      <c r="AAO44" s="194"/>
      <c r="AAP44" s="194"/>
      <c r="AAQ44" s="194"/>
      <c r="AAR44" s="194"/>
      <c r="AAS44" s="194"/>
      <c r="AAT44" s="194"/>
      <c r="AAU44" s="194"/>
      <c r="AAV44" s="194"/>
      <c r="AAW44" s="194"/>
      <c r="AAX44" s="194"/>
      <c r="AAY44" s="194"/>
      <c r="AAZ44" s="194"/>
      <c r="ABA44" s="194"/>
      <c r="ABB44" s="194"/>
      <c r="ABC44" s="194"/>
      <c r="ABD44" s="194"/>
      <c r="ABE44" s="194"/>
      <c r="ABF44" s="194"/>
      <c r="ABG44" s="194"/>
      <c r="ABH44" s="194"/>
      <c r="ABI44" s="194"/>
      <c r="ABJ44" s="194"/>
      <c r="ABK44" s="194"/>
      <c r="ABL44" s="194"/>
      <c r="ABM44" s="194"/>
      <c r="ABN44" s="194"/>
      <c r="ABO44" s="194"/>
      <c r="ABP44" s="194"/>
      <c r="ABQ44" s="194"/>
      <c r="ABR44" s="194"/>
      <c r="ABS44" s="194"/>
      <c r="ABT44" s="194"/>
      <c r="ABU44" s="194"/>
      <c r="ABV44" s="194"/>
      <c r="ABW44" s="194"/>
      <c r="ABX44" s="194"/>
      <c r="ABY44" s="194"/>
      <c r="ABZ44" s="194"/>
      <c r="ACA44" s="194"/>
      <c r="ACB44" s="194"/>
      <c r="ACC44" s="194"/>
      <c r="ACD44" s="194"/>
      <c r="ACE44" s="194"/>
      <c r="ACF44" s="194"/>
      <c r="ACG44" s="194"/>
      <c r="ACH44" s="194"/>
      <c r="ACI44" s="194"/>
      <c r="ACJ44" s="194"/>
      <c r="ACK44" s="194"/>
      <c r="ACL44" s="194"/>
      <c r="ACM44" s="194"/>
      <c r="ACN44" s="194"/>
      <c r="ACO44" s="194"/>
      <c r="ACP44" s="194"/>
      <c r="ACQ44" s="194"/>
      <c r="ACR44" s="194"/>
      <c r="ACS44" s="194"/>
      <c r="ACT44" s="194"/>
      <c r="ACU44" s="194"/>
      <c r="ACV44" s="194"/>
      <c r="ACW44" s="194"/>
      <c r="ACX44" s="194"/>
      <c r="ACY44" s="194"/>
      <c r="ACZ44" s="194"/>
      <c r="ADA44" s="194"/>
      <c r="ADB44" s="194"/>
      <c r="ADC44" s="194"/>
      <c r="ADD44" s="194"/>
      <c r="ADE44" s="194"/>
      <c r="ADF44" s="194"/>
      <c r="ADG44" s="194"/>
      <c r="ADH44" s="194"/>
      <c r="ADI44" s="194"/>
      <c r="ADJ44" s="194"/>
      <c r="ADK44" s="194"/>
      <c r="ADL44" s="194"/>
      <c r="ADM44" s="194"/>
      <c r="ADN44" s="194"/>
      <c r="ADO44" s="194"/>
      <c r="ADP44" s="194"/>
      <c r="ADQ44" s="194"/>
      <c r="ADR44" s="194"/>
      <c r="ADS44" s="194"/>
      <c r="ADT44" s="194"/>
      <c r="ADU44" s="194"/>
      <c r="ADV44" s="194"/>
      <c r="ADW44" s="194"/>
      <c r="ADX44" s="194"/>
      <c r="ADY44" s="194"/>
      <c r="ADZ44" s="194"/>
      <c r="AEA44" s="194"/>
      <c r="AEB44" s="194"/>
      <c r="AEC44" s="194"/>
      <c r="AED44" s="194"/>
      <c r="AEE44" s="194"/>
      <c r="AEF44" s="194"/>
      <c r="AEG44" s="194"/>
      <c r="AEH44" s="194"/>
      <c r="AEI44" s="194"/>
      <c r="AEJ44" s="194"/>
      <c r="AEK44" s="194"/>
      <c r="AEL44" s="194"/>
      <c r="AEM44" s="194"/>
      <c r="AEN44" s="194"/>
      <c r="AEO44" s="194"/>
      <c r="AEP44" s="194"/>
      <c r="AEQ44" s="194"/>
      <c r="AER44" s="194"/>
      <c r="AES44" s="194"/>
      <c r="AET44" s="194"/>
      <c r="AEU44" s="194"/>
      <c r="AEV44" s="194"/>
      <c r="AEW44" s="194"/>
      <c r="AEX44" s="194"/>
      <c r="AEY44" s="194"/>
      <c r="AEZ44" s="194"/>
      <c r="AFA44" s="194"/>
      <c r="AFB44" s="194"/>
      <c r="AFC44" s="194"/>
      <c r="AFD44" s="194"/>
      <c r="AFE44" s="194"/>
      <c r="AFF44" s="194"/>
      <c r="AFG44" s="194"/>
      <c r="AFH44" s="194"/>
      <c r="AFI44" s="194"/>
      <c r="AFJ44" s="194"/>
      <c r="AFK44" s="194"/>
      <c r="AFL44" s="194"/>
      <c r="AFM44" s="194"/>
      <c r="AFN44" s="194"/>
      <c r="AFO44" s="194"/>
      <c r="AFP44" s="194"/>
      <c r="AFQ44" s="194"/>
      <c r="AFR44" s="194"/>
      <c r="AFS44" s="194"/>
      <c r="AFT44" s="194"/>
      <c r="AFU44" s="194"/>
      <c r="AFV44" s="194"/>
      <c r="AFW44" s="194"/>
    </row>
    <row r="45" spans="1:855" ht="15.6" x14ac:dyDescent="0.3">
      <c r="A45" s="245" t="s">
        <v>225</v>
      </c>
      <c r="B45" s="244">
        <v>95.432432432432435</v>
      </c>
      <c r="C45" s="244"/>
      <c r="D45" s="243">
        <v>95.432432432432435</v>
      </c>
    </row>
    <row r="46" spans="1:855" ht="15.6" x14ac:dyDescent="0.3">
      <c r="A46" s="245" t="s">
        <v>224</v>
      </c>
      <c r="B46" s="244">
        <v>912.56756756756761</v>
      </c>
      <c r="C46" s="244"/>
      <c r="D46" s="243">
        <v>907.35135135135135</v>
      </c>
    </row>
    <row r="47" spans="1:855" ht="15.6" x14ac:dyDescent="0.3">
      <c r="A47" s="245" t="s">
        <v>223</v>
      </c>
      <c r="B47" s="244">
        <v>513.16216216216219</v>
      </c>
      <c r="C47" s="244"/>
      <c r="D47" s="243">
        <v>572.48648648648646</v>
      </c>
    </row>
    <row r="48" spans="1:855" ht="15.6" x14ac:dyDescent="0.3">
      <c r="A48" s="252" t="s">
        <v>222</v>
      </c>
      <c r="B48" s="251">
        <v>95.945945945945951</v>
      </c>
      <c r="C48" s="251"/>
      <c r="D48" s="250">
        <v>119.02702702702703</v>
      </c>
    </row>
    <row r="49" spans="1:855" s="246" customFormat="1" ht="16.2" thickBot="1" x14ac:dyDescent="0.35">
      <c r="A49" s="249" t="s">
        <v>221</v>
      </c>
      <c r="B49" s="248">
        <v>1617.1081081081081</v>
      </c>
      <c r="C49" s="248"/>
      <c r="D49" s="247">
        <v>1694.2972972972973</v>
      </c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  <c r="BR49" s="194"/>
      <c r="BS49" s="194"/>
      <c r="BT49" s="194"/>
      <c r="BU49" s="194"/>
      <c r="BV49" s="194"/>
      <c r="BW49" s="194"/>
      <c r="BX49" s="194"/>
      <c r="BY49" s="194"/>
      <c r="BZ49" s="194"/>
      <c r="CA49" s="194"/>
      <c r="CB49" s="194"/>
      <c r="CC49" s="194"/>
      <c r="CD49" s="194"/>
      <c r="CE49" s="194"/>
      <c r="CF49" s="194"/>
      <c r="CG49" s="194"/>
      <c r="CH49" s="194"/>
      <c r="CI49" s="194"/>
      <c r="CJ49" s="194"/>
      <c r="CK49" s="194"/>
      <c r="CL49" s="194"/>
      <c r="CM49" s="194"/>
      <c r="CN49" s="194"/>
      <c r="CO49" s="194"/>
      <c r="CP49" s="194"/>
      <c r="CQ49" s="194"/>
      <c r="CR49" s="194"/>
      <c r="CS49" s="194"/>
      <c r="CT49" s="194"/>
      <c r="CU49" s="194"/>
      <c r="CV49" s="194"/>
      <c r="CW49" s="194"/>
      <c r="CX49" s="194"/>
      <c r="CY49" s="194"/>
      <c r="CZ49" s="194"/>
      <c r="DA49" s="194"/>
      <c r="DB49" s="194"/>
      <c r="DC49" s="194"/>
      <c r="DD49" s="194"/>
      <c r="DE49" s="194"/>
      <c r="DF49" s="194"/>
      <c r="DG49" s="194"/>
      <c r="DH49" s="194"/>
      <c r="DI49" s="194"/>
      <c r="DJ49" s="194"/>
      <c r="DK49" s="194"/>
      <c r="DL49" s="194"/>
      <c r="DM49" s="194"/>
      <c r="DN49" s="194"/>
      <c r="DO49" s="194"/>
      <c r="DP49" s="194"/>
      <c r="DQ49" s="194"/>
      <c r="DR49" s="194"/>
      <c r="DS49" s="194"/>
      <c r="DT49" s="194"/>
      <c r="DU49" s="194"/>
      <c r="DV49" s="194"/>
      <c r="DW49" s="194"/>
      <c r="DX49" s="194"/>
      <c r="DY49" s="194"/>
      <c r="DZ49" s="194"/>
      <c r="EA49" s="194"/>
      <c r="EB49" s="194"/>
      <c r="EC49" s="194"/>
      <c r="ED49" s="194"/>
      <c r="EE49" s="194"/>
      <c r="EF49" s="194"/>
      <c r="EG49" s="194"/>
      <c r="EH49" s="194"/>
      <c r="EI49" s="194"/>
      <c r="EJ49" s="194"/>
      <c r="EK49" s="194"/>
      <c r="EL49" s="194"/>
      <c r="EM49" s="194"/>
      <c r="EN49" s="194"/>
      <c r="EO49" s="194"/>
      <c r="EP49" s="194"/>
      <c r="EQ49" s="194"/>
      <c r="ER49" s="194"/>
      <c r="ES49" s="194"/>
      <c r="ET49" s="194"/>
      <c r="EU49" s="194"/>
      <c r="EV49" s="194"/>
      <c r="EW49" s="194"/>
      <c r="EX49" s="194"/>
      <c r="EY49" s="194"/>
      <c r="EZ49" s="194"/>
      <c r="FA49" s="194"/>
      <c r="FB49" s="194"/>
      <c r="FC49" s="194"/>
      <c r="FD49" s="194"/>
      <c r="FE49" s="194"/>
      <c r="FF49" s="194"/>
      <c r="FG49" s="194"/>
      <c r="FH49" s="194"/>
      <c r="FI49" s="194"/>
      <c r="FJ49" s="194"/>
      <c r="FK49" s="194"/>
      <c r="FL49" s="194"/>
      <c r="FM49" s="194"/>
      <c r="FN49" s="194"/>
      <c r="FO49" s="194"/>
      <c r="FP49" s="194"/>
      <c r="FQ49" s="194"/>
      <c r="FR49" s="194"/>
      <c r="FS49" s="194"/>
      <c r="FT49" s="194"/>
      <c r="FU49" s="194"/>
      <c r="FV49" s="194"/>
      <c r="FW49" s="194"/>
      <c r="FX49" s="194"/>
      <c r="FY49" s="194"/>
      <c r="FZ49" s="194"/>
      <c r="GA49" s="194"/>
      <c r="GB49" s="194"/>
      <c r="GC49" s="194"/>
      <c r="GD49" s="194"/>
      <c r="GE49" s="194"/>
      <c r="GF49" s="194"/>
      <c r="GG49" s="194"/>
      <c r="GH49" s="194"/>
      <c r="GI49" s="194"/>
      <c r="GJ49" s="194"/>
      <c r="GK49" s="194"/>
      <c r="GL49" s="194"/>
      <c r="GM49" s="194"/>
      <c r="GN49" s="194"/>
      <c r="GO49" s="194"/>
      <c r="GP49" s="194"/>
      <c r="GQ49" s="194"/>
      <c r="GR49" s="194"/>
      <c r="GS49" s="194"/>
      <c r="GT49" s="194"/>
      <c r="GU49" s="194"/>
      <c r="GV49" s="194"/>
      <c r="GW49" s="194"/>
      <c r="GX49" s="194"/>
      <c r="GY49" s="194"/>
      <c r="GZ49" s="194"/>
      <c r="HA49" s="194"/>
      <c r="HB49" s="194"/>
      <c r="HC49" s="194"/>
      <c r="HD49" s="194"/>
      <c r="HE49" s="194"/>
      <c r="HF49" s="194"/>
      <c r="HG49" s="194"/>
      <c r="HH49" s="194"/>
      <c r="HI49" s="194"/>
      <c r="HJ49" s="194"/>
      <c r="HK49" s="194"/>
      <c r="HL49" s="194"/>
      <c r="HM49" s="194"/>
      <c r="HN49" s="194"/>
      <c r="HO49" s="194"/>
      <c r="HP49" s="194"/>
      <c r="HQ49" s="194"/>
      <c r="HR49" s="194"/>
      <c r="HS49" s="194"/>
      <c r="HT49" s="194"/>
      <c r="HU49" s="194"/>
      <c r="HV49" s="194"/>
      <c r="HW49" s="194"/>
      <c r="HX49" s="194"/>
      <c r="HY49" s="194"/>
      <c r="HZ49" s="194"/>
      <c r="IA49" s="194"/>
      <c r="IB49" s="194"/>
      <c r="IC49" s="194"/>
      <c r="ID49" s="194"/>
      <c r="IE49" s="194"/>
      <c r="IF49" s="194"/>
      <c r="IG49" s="194"/>
      <c r="IH49" s="194"/>
      <c r="II49" s="194"/>
      <c r="IJ49" s="194"/>
      <c r="IK49" s="194"/>
      <c r="IL49" s="194"/>
      <c r="IM49" s="194"/>
      <c r="IN49" s="194"/>
      <c r="IO49" s="194"/>
      <c r="IP49" s="194"/>
      <c r="IQ49" s="194"/>
      <c r="IR49" s="194"/>
      <c r="IS49" s="194"/>
      <c r="IT49" s="194"/>
      <c r="IU49" s="194"/>
      <c r="IV49" s="194"/>
      <c r="IW49" s="194"/>
      <c r="IX49" s="194"/>
      <c r="IY49" s="194"/>
      <c r="IZ49" s="194"/>
      <c r="JA49" s="194"/>
      <c r="JB49" s="194"/>
      <c r="JC49" s="194"/>
      <c r="JD49" s="194"/>
      <c r="JE49" s="194"/>
      <c r="JF49" s="194"/>
      <c r="JG49" s="194"/>
      <c r="JH49" s="194"/>
      <c r="JI49" s="194"/>
      <c r="JJ49" s="194"/>
      <c r="JK49" s="194"/>
      <c r="JL49" s="194"/>
      <c r="JM49" s="194"/>
      <c r="JN49" s="194"/>
      <c r="JO49" s="194"/>
      <c r="JP49" s="194"/>
      <c r="JQ49" s="194"/>
      <c r="JR49" s="194"/>
      <c r="JS49" s="194"/>
      <c r="JT49" s="194"/>
      <c r="JU49" s="194"/>
      <c r="JV49" s="194"/>
      <c r="JW49" s="194"/>
      <c r="JX49" s="194"/>
      <c r="JY49" s="194"/>
      <c r="JZ49" s="194"/>
      <c r="KA49" s="194"/>
      <c r="KB49" s="194"/>
      <c r="KC49" s="194"/>
      <c r="KD49" s="194"/>
      <c r="KE49" s="194"/>
      <c r="KF49" s="194"/>
      <c r="KG49" s="194"/>
      <c r="KH49" s="194"/>
      <c r="KI49" s="194"/>
      <c r="KJ49" s="194"/>
      <c r="KK49" s="194"/>
      <c r="KL49" s="194"/>
      <c r="KM49" s="194"/>
      <c r="KN49" s="194"/>
      <c r="KO49" s="194"/>
      <c r="KP49" s="194"/>
      <c r="KQ49" s="194"/>
      <c r="KR49" s="194"/>
      <c r="KS49" s="194"/>
      <c r="KT49" s="194"/>
      <c r="KU49" s="194"/>
      <c r="KV49" s="194"/>
      <c r="KW49" s="194"/>
      <c r="KX49" s="194"/>
      <c r="KY49" s="194"/>
      <c r="KZ49" s="194"/>
      <c r="LA49" s="194"/>
      <c r="LB49" s="194"/>
      <c r="LC49" s="194"/>
      <c r="LD49" s="194"/>
      <c r="LE49" s="194"/>
      <c r="LF49" s="194"/>
      <c r="LG49" s="194"/>
      <c r="LH49" s="194"/>
      <c r="LI49" s="194"/>
      <c r="LJ49" s="194"/>
      <c r="LK49" s="194"/>
      <c r="LL49" s="194"/>
      <c r="LM49" s="194"/>
      <c r="LN49" s="194"/>
      <c r="LO49" s="194"/>
      <c r="LP49" s="194"/>
      <c r="LQ49" s="194"/>
      <c r="LR49" s="194"/>
      <c r="LS49" s="194"/>
      <c r="LT49" s="194"/>
      <c r="LU49" s="194"/>
      <c r="LV49" s="194"/>
      <c r="LW49" s="194"/>
      <c r="LX49" s="194"/>
      <c r="LY49" s="194"/>
      <c r="LZ49" s="194"/>
      <c r="MA49" s="194"/>
      <c r="MB49" s="194"/>
      <c r="MC49" s="194"/>
      <c r="MD49" s="194"/>
      <c r="ME49" s="194"/>
      <c r="MF49" s="194"/>
      <c r="MG49" s="194"/>
      <c r="MH49" s="194"/>
      <c r="MI49" s="194"/>
      <c r="MJ49" s="194"/>
      <c r="MK49" s="194"/>
      <c r="ML49" s="194"/>
      <c r="MM49" s="194"/>
      <c r="MN49" s="194"/>
      <c r="MO49" s="194"/>
      <c r="MP49" s="194"/>
      <c r="MQ49" s="194"/>
      <c r="MR49" s="194"/>
      <c r="MS49" s="194"/>
      <c r="MT49" s="194"/>
      <c r="MU49" s="194"/>
      <c r="MV49" s="194"/>
      <c r="MW49" s="194"/>
      <c r="MX49" s="194"/>
      <c r="MY49" s="194"/>
      <c r="MZ49" s="194"/>
      <c r="NA49" s="194"/>
      <c r="NB49" s="194"/>
      <c r="NC49" s="194"/>
      <c r="ND49" s="194"/>
      <c r="NE49" s="194"/>
      <c r="NF49" s="194"/>
      <c r="NG49" s="194"/>
      <c r="NH49" s="194"/>
      <c r="NI49" s="194"/>
      <c r="NJ49" s="194"/>
      <c r="NK49" s="194"/>
      <c r="NL49" s="194"/>
      <c r="NM49" s="194"/>
      <c r="NN49" s="194"/>
      <c r="NO49" s="194"/>
      <c r="NP49" s="194"/>
      <c r="NQ49" s="194"/>
      <c r="NR49" s="194"/>
      <c r="NS49" s="194"/>
      <c r="NT49" s="194"/>
      <c r="NU49" s="194"/>
      <c r="NV49" s="194"/>
      <c r="NW49" s="194"/>
      <c r="NX49" s="194"/>
      <c r="NY49" s="194"/>
      <c r="NZ49" s="194"/>
      <c r="OA49" s="194"/>
      <c r="OB49" s="194"/>
      <c r="OC49" s="194"/>
      <c r="OD49" s="194"/>
      <c r="OE49" s="194"/>
      <c r="OF49" s="194"/>
      <c r="OG49" s="194"/>
      <c r="OH49" s="194"/>
      <c r="OI49" s="194"/>
      <c r="OJ49" s="194"/>
      <c r="OK49" s="194"/>
      <c r="OL49" s="194"/>
      <c r="OM49" s="194"/>
      <c r="ON49" s="194"/>
      <c r="OO49" s="194"/>
      <c r="OP49" s="194"/>
      <c r="OQ49" s="194"/>
      <c r="OR49" s="194"/>
      <c r="OS49" s="194"/>
      <c r="OT49" s="194"/>
      <c r="OU49" s="194"/>
      <c r="OV49" s="194"/>
      <c r="OW49" s="194"/>
      <c r="OX49" s="194"/>
      <c r="OY49" s="194"/>
      <c r="OZ49" s="194"/>
      <c r="PA49" s="194"/>
      <c r="PB49" s="194"/>
      <c r="PC49" s="194"/>
      <c r="PD49" s="194"/>
      <c r="PE49" s="194"/>
      <c r="PF49" s="194"/>
      <c r="PG49" s="194"/>
      <c r="PH49" s="194"/>
      <c r="PI49" s="194"/>
      <c r="PJ49" s="194"/>
      <c r="PK49" s="194"/>
      <c r="PL49" s="194"/>
      <c r="PM49" s="194"/>
      <c r="PN49" s="194"/>
      <c r="PO49" s="194"/>
      <c r="PP49" s="194"/>
      <c r="PQ49" s="194"/>
      <c r="PR49" s="194"/>
      <c r="PS49" s="194"/>
      <c r="PT49" s="194"/>
      <c r="PU49" s="194"/>
      <c r="PV49" s="194"/>
      <c r="PW49" s="194"/>
      <c r="PX49" s="194"/>
      <c r="PY49" s="194"/>
      <c r="PZ49" s="194"/>
      <c r="QA49" s="194"/>
      <c r="QB49" s="194"/>
      <c r="QC49" s="194"/>
      <c r="QD49" s="194"/>
      <c r="QE49" s="194"/>
      <c r="QF49" s="194"/>
      <c r="QG49" s="194"/>
      <c r="QH49" s="194"/>
      <c r="QI49" s="194"/>
      <c r="QJ49" s="194"/>
      <c r="QK49" s="194"/>
      <c r="QL49" s="194"/>
      <c r="QM49" s="194"/>
      <c r="QN49" s="194"/>
      <c r="QO49" s="194"/>
      <c r="QP49" s="194"/>
      <c r="QQ49" s="194"/>
      <c r="QR49" s="194"/>
      <c r="QS49" s="194"/>
      <c r="QT49" s="194"/>
      <c r="QU49" s="194"/>
      <c r="QV49" s="194"/>
      <c r="QW49" s="194"/>
      <c r="QX49" s="194"/>
      <c r="QY49" s="194"/>
      <c r="QZ49" s="194"/>
      <c r="RA49" s="194"/>
      <c r="RB49" s="194"/>
      <c r="RC49" s="194"/>
      <c r="RD49" s="194"/>
      <c r="RE49" s="194"/>
      <c r="RF49" s="194"/>
      <c r="RG49" s="194"/>
      <c r="RH49" s="194"/>
      <c r="RI49" s="194"/>
      <c r="RJ49" s="194"/>
      <c r="RK49" s="194"/>
      <c r="RL49" s="194"/>
      <c r="RM49" s="194"/>
      <c r="RN49" s="194"/>
      <c r="RO49" s="194"/>
      <c r="RP49" s="194"/>
      <c r="RQ49" s="194"/>
      <c r="RR49" s="194"/>
      <c r="RS49" s="194"/>
      <c r="RT49" s="194"/>
      <c r="RU49" s="194"/>
      <c r="RV49" s="194"/>
      <c r="RW49" s="194"/>
      <c r="RX49" s="194"/>
      <c r="RY49" s="194"/>
      <c r="RZ49" s="194"/>
      <c r="SA49" s="194"/>
      <c r="SB49" s="194"/>
      <c r="SC49" s="194"/>
      <c r="SD49" s="194"/>
      <c r="SE49" s="194"/>
      <c r="SF49" s="194"/>
      <c r="SG49" s="194"/>
      <c r="SH49" s="194"/>
      <c r="SI49" s="194"/>
      <c r="SJ49" s="194"/>
      <c r="SK49" s="194"/>
      <c r="SL49" s="194"/>
      <c r="SM49" s="194"/>
      <c r="SN49" s="194"/>
      <c r="SO49" s="194"/>
      <c r="SP49" s="194"/>
      <c r="SQ49" s="194"/>
      <c r="SR49" s="194"/>
      <c r="SS49" s="194"/>
      <c r="ST49" s="194"/>
      <c r="SU49" s="194"/>
      <c r="SV49" s="194"/>
      <c r="SW49" s="194"/>
      <c r="SX49" s="194"/>
      <c r="SY49" s="194"/>
      <c r="SZ49" s="194"/>
      <c r="TA49" s="194"/>
      <c r="TB49" s="194"/>
      <c r="TC49" s="194"/>
      <c r="TD49" s="194"/>
      <c r="TE49" s="194"/>
      <c r="TF49" s="194"/>
      <c r="TG49" s="194"/>
      <c r="TH49" s="194"/>
      <c r="TI49" s="194"/>
      <c r="TJ49" s="194"/>
      <c r="TK49" s="194"/>
      <c r="TL49" s="194"/>
      <c r="TM49" s="194"/>
      <c r="TN49" s="194"/>
      <c r="TO49" s="194"/>
      <c r="TP49" s="194"/>
      <c r="TQ49" s="194"/>
      <c r="TR49" s="194"/>
      <c r="TS49" s="194"/>
      <c r="TT49" s="194"/>
      <c r="TU49" s="194"/>
      <c r="TV49" s="194"/>
      <c r="TW49" s="194"/>
      <c r="TX49" s="194"/>
      <c r="TY49" s="194"/>
      <c r="TZ49" s="194"/>
      <c r="UA49" s="194"/>
      <c r="UB49" s="194"/>
      <c r="UC49" s="194"/>
      <c r="UD49" s="194"/>
      <c r="UE49" s="194"/>
      <c r="UF49" s="194"/>
      <c r="UG49" s="194"/>
      <c r="UH49" s="194"/>
      <c r="UI49" s="194"/>
      <c r="UJ49" s="194"/>
      <c r="UK49" s="194"/>
      <c r="UL49" s="194"/>
      <c r="UM49" s="194"/>
      <c r="UN49" s="194"/>
      <c r="UO49" s="194"/>
      <c r="UP49" s="194"/>
      <c r="UQ49" s="194"/>
      <c r="UR49" s="194"/>
      <c r="US49" s="194"/>
      <c r="UT49" s="194"/>
      <c r="UU49" s="194"/>
      <c r="UV49" s="194"/>
      <c r="UW49" s="194"/>
      <c r="UX49" s="194"/>
      <c r="UY49" s="194"/>
      <c r="UZ49" s="194"/>
      <c r="VA49" s="194"/>
      <c r="VB49" s="194"/>
      <c r="VC49" s="194"/>
      <c r="VD49" s="194"/>
      <c r="VE49" s="194"/>
      <c r="VF49" s="194"/>
      <c r="VG49" s="194"/>
      <c r="VH49" s="194"/>
      <c r="VI49" s="194"/>
      <c r="VJ49" s="194"/>
      <c r="VK49" s="194"/>
      <c r="VL49" s="194"/>
      <c r="VM49" s="194"/>
      <c r="VN49" s="194"/>
      <c r="VO49" s="194"/>
      <c r="VP49" s="194"/>
      <c r="VQ49" s="194"/>
      <c r="VR49" s="194"/>
      <c r="VS49" s="194"/>
      <c r="VT49" s="194"/>
      <c r="VU49" s="194"/>
      <c r="VV49" s="194"/>
      <c r="VW49" s="194"/>
      <c r="VX49" s="194"/>
      <c r="VY49" s="194"/>
      <c r="VZ49" s="194"/>
      <c r="WA49" s="194"/>
      <c r="WB49" s="194"/>
      <c r="WC49" s="194"/>
      <c r="WD49" s="194"/>
      <c r="WE49" s="194"/>
      <c r="WF49" s="194"/>
      <c r="WG49" s="194"/>
      <c r="WH49" s="194"/>
      <c r="WI49" s="194"/>
      <c r="WJ49" s="194"/>
      <c r="WK49" s="194"/>
      <c r="WL49" s="194"/>
      <c r="WM49" s="194"/>
      <c r="WN49" s="194"/>
      <c r="WO49" s="194"/>
      <c r="WP49" s="194"/>
      <c r="WQ49" s="194"/>
      <c r="WR49" s="194"/>
      <c r="WS49" s="194"/>
      <c r="WT49" s="194"/>
      <c r="WU49" s="194"/>
      <c r="WV49" s="194"/>
      <c r="WW49" s="194"/>
      <c r="WX49" s="194"/>
      <c r="WY49" s="194"/>
      <c r="WZ49" s="194"/>
      <c r="XA49" s="194"/>
      <c r="XB49" s="194"/>
      <c r="XC49" s="194"/>
      <c r="XD49" s="194"/>
      <c r="XE49" s="194"/>
      <c r="XF49" s="194"/>
      <c r="XG49" s="194"/>
      <c r="XH49" s="194"/>
      <c r="XI49" s="194"/>
      <c r="XJ49" s="194"/>
      <c r="XK49" s="194"/>
      <c r="XL49" s="194"/>
      <c r="XM49" s="194"/>
      <c r="XN49" s="194"/>
      <c r="XO49" s="194"/>
      <c r="XP49" s="194"/>
      <c r="XQ49" s="194"/>
      <c r="XR49" s="194"/>
      <c r="XS49" s="194"/>
      <c r="XT49" s="194"/>
      <c r="XU49" s="194"/>
      <c r="XV49" s="194"/>
      <c r="XW49" s="194"/>
      <c r="XX49" s="194"/>
      <c r="XY49" s="194"/>
      <c r="XZ49" s="194"/>
      <c r="YA49" s="194"/>
      <c r="YB49" s="194"/>
      <c r="YC49" s="194"/>
      <c r="YD49" s="194"/>
      <c r="YE49" s="194"/>
      <c r="YF49" s="194"/>
      <c r="YG49" s="194"/>
      <c r="YH49" s="194"/>
      <c r="YI49" s="194"/>
      <c r="YJ49" s="194"/>
      <c r="YK49" s="194"/>
      <c r="YL49" s="194"/>
      <c r="YM49" s="194"/>
      <c r="YN49" s="194"/>
      <c r="YO49" s="194"/>
      <c r="YP49" s="194"/>
      <c r="YQ49" s="194"/>
      <c r="YR49" s="194"/>
      <c r="YS49" s="194"/>
      <c r="YT49" s="194"/>
      <c r="YU49" s="194"/>
      <c r="YV49" s="194"/>
      <c r="YW49" s="194"/>
      <c r="YX49" s="194"/>
      <c r="YY49" s="194"/>
      <c r="YZ49" s="194"/>
      <c r="ZA49" s="194"/>
      <c r="ZB49" s="194"/>
      <c r="ZC49" s="194"/>
      <c r="ZD49" s="194"/>
      <c r="ZE49" s="194"/>
      <c r="ZF49" s="194"/>
      <c r="ZG49" s="194"/>
      <c r="ZH49" s="194"/>
      <c r="ZI49" s="194"/>
      <c r="ZJ49" s="194"/>
      <c r="ZK49" s="194"/>
      <c r="ZL49" s="194"/>
      <c r="ZM49" s="194"/>
      <c r="ZN49" s="194"/>
      <c r="ZO49" s="194"/>
      <c r="ZP49" s="194"/>
      <c r="ZQ49" s="194"/>
      <c r="ZR49" s="194"/>
      <c r="ZS49" s="194"/>
      <c r="ZT49" s="194"/>
      <c r="ZU49" s="194"/>
      <c r="ZV49" s="194"/>
      <c r="ZW49" s="194"/>
      <c r="ZX49" s="194"/>
      <c r="ZY49" s="194"/>
      <c r="ZZ49" s="194"/>
      <c r="AAA49" s="194"/>
      <c r="AAB49" s="194"/>
      <c r="AAC49" s="194"/>
      <c r="AAD49" s="194"/>
      <c r="AAE49" s="194"/>
      <c r="AAF49" s="194"/>
      <c r="AAG49" s="194"/>
      <c r="AAH49" s="194"/>
      <c r="AAI49" s="194"/>
      <c r="AAJ49" s="194"/>
      <c r="AAK49" s="194"/>
      <c r="AAL49" s="194"/>
      <c r="AAM49" s="194"/>
      <c r="AAN49" s="194"/>
      <c r="AAO49" s="194"/>
      <c r="AAP49" s="194"/>
      <c r="AAQ49" s="194"/>
      <c r="AAR49" s="194"/>
      <c r="AAS49" s="194"/>
      <c r="AAT49" s="194"/>
      <c r="AAU49" s="194"/>
      <c r="AAV49" s="194"/>
      <c r="AAW49" s="194"/>
      <c r="AAX49" s="194"/>
      <c r="AAY49" s="194"/>
      <c r="AAZ49" s="194"/>
      <c r="ABA49" s="194"/>
      <c r="ABB49" s="194"/>
      <c r="ABC49" s="194"/>
      <c r="ABD49" s="194"/>
      <c r="ABE49" s="194"/>
      <c r="ABF49" s="194"/>
      <c r="ABG49" s="194"/>
      <c r="ABH49" s="194"/>
      <c r="ABI49" s="194"/>
      <c r="ABJ49" s="194"/>
      <c r="ABK49" s="194"/>
      <c r="ABL49" s="194"/>
      <c r="ABM49" s="194"/>
      <c r="ABN49" s="194"/>
      <c r="ABO49" s="194"/>
      <c r="ABP49" s="194"/>
      <c r="ABQ49" s="194"/>
      <c r="ABR49" s="194"/>
      <c r="ABS49" s="194"/>
      <c r="ABT49" s="194"/>
      <c r="ABU49" s="194"/>
      <c r="ABV49" s="194"/>
      <c r="ABW49" s="194"/>
      <c r="ABX49" s="194"/>
      <c r="ABY49" s="194"/>
      <c r="ABZ49" s="194"/>
      <c r="ACA49" s="194"/>
      <c r="ACB49" s="194"/>
      <c r="ACC49" s="194"/>
      <c r="ACD49" s="194"/>
      <c r="ACE49" s="194"/>
      <c r="ACF49" s="194"/>
      <c r="ACG49" s="194"/>
      <c r="ACH49" s="194"/>
      <c r="ACI49" s="194"/>
      <c r="ACJ49" s="194"/>
      <c r="ACK49" s="194"/>
      <c r="ACL49" s="194"/>
      <c r="ACM49" s="194"/>
      <c r="ACN49" s="194"/>
      <c r="ACO49" s="194"/>
      <c r="ACP49" s="194"/>
      <c r="ACQ49" s="194"/>
      <c r="ACR49" s="194"/>
      <c r="ACS49" s="194"/>
      <c r="ACT49" s="194"/>
      <c r="ACU49" s="194"/>
      <c r="ACV49" s="194"/>
      <c r="ACW49" s="194"/>
      <c r="ACX49" s="194"/>
      <c r="ACY49" s="194"/>
      <c r="ACZ49" s="194"/>
      <c r="ADA49" s="194"/>
      <c r="ADB49" s="194"/>
      <c r="ADC49" s="194"/>
      <c r="ADD49" s="194"/>
      <c r="ADE49" s="194"/>
      <c r="ADF49" s="194"/>
      <c r="ADG49" s="194"/>
      <c r="ADH49" s="194"/>
      <c r="ADI49" s="194"/>
      <c r="ADJ49" s="194"/>
      <c r="ADK49" s="194"/>
      <c r="ADL49" s="194"/>
      <c r="ADM49" s="194"/>
      <c r="ADN49" s="194"/>
      <c r="ADO49" s="194"/>
      <c r="ADP49" s="194"/>
      <c r="ADQ49" s="194"/>
      <c r="ADR49" s="194"/>
      <c r="ADS49" s="194"/>
      <c r="ADT49" s="194"/>
      <c r="ADU49" s="194"/>
      <c r="ADV49" s="194"/>
      <c r="ADW49" s="194"/>
      <c r="ADX49" s="194"/>
      <c r="ADY49" s="194"/>
      <c r="ADZ49" s="194"/>
      <c r="AEA49" s="194"/>
      <c r="AEB49" s="194"/>
      <c r="AEC49" s="194"/>
      <c r="AED49" s="194"/>
      <c r="AEE49" s="194"/>
      <c r="AEF49" s="194"/>
      <c r="AEG49" s="194"/>
      <c r="AEH49" s="194"/>
      <c r="AEI49" s="194"/>
      <c r="AEJ49" s="194"/>
      <c r="AEK49" s="194"/>
      <c r="AEL49" s="194"/>
      <c r="AEM49" s="194"/>
      <c r="AEN49" s="194"/>
      <c r="AEO49" s="194"/>
      <c r="AEP49" s="194"/>
      <c r="AEQ49" s="194"/>
      <c r="AER49" s="194"/>
      <c r="AES49" s="194"/>
      <c r="AET49" s="194"/>
      <c r="AEU49" s="194"/>
      <c r="AEV49" s="194"/>
      <c r="AEW49" s="194"/>
      <c r="AEX49" s="194"/>
      <c r="AEY49" s="194"/>
      <c r="AEZ49" s="194"/>
      <c r="AFA49" s="194"/>
      <c r="AFB49" s="194"/>
      <c r="AFC49" s="194"/>
      <c r="AFD49" s="194"/>
      <c r="AFE49" s="194"/>
      <c r="AFF49" s="194"/>
      <c r="AFG49" s="194"/>
      <c r="AFH49" s="194"/>
      <c r="AFI49" s="194"/>
      <c r="AFJ49" s="194"/>
      <c r="AFK49" s="194"/>
      <c r="AFL49" s="194"/>
      <c r="AFM49" s="194"/>
      <c r="AFN49" s="194"/>
      <c r="AFO49" s="194"/>
      <c r="AFP49" s="194"/>
      <c r="AFQ49" s="194"/>
      <c r="AFR49" s="194"/>
      <c r="AFS49" s="194"/>
      <c r="AFT49" s="194"/>
      <c r="AFU49" s="194"/>
      <c r="AFV49" s="194"/>
      <c r="AFW49" s="194"/>
    </row>
    <row r="50" spans="1:855" ht="15.6" x14ac:dyDescent="0.3">
      <c r="A50" s="245" t="s">
        <v>220</v>
      </c>
      <c r="B50" s="244">
        <v>126.18918918918919</v>
      </c>
      <c r="C50" s="244"/>
      <c r="D50" s="243">
        <v>126.35135135135135</v>
      </c>
    </row>
    <row r="51" spans="1:855" s="235" customFormat="1" ht="16.2" thickBot="1" x14ac:dyDescent="0.35">
      <c r="A51" s="242" t="s">
        <v>219</v>
      </c>
      <c r="B51" s="241">
        <v>8.5405405405405403</v>
      </c>
      <c r="C51" s="241"/>
      <c r="D51" s="240">
        <v>7.2972972972972974</v>
      </c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89"/>
      <c r="CF51" s="189"/>
      <c r="CG51" s="189"/>
      <c r="CH51" s="189"/>
      <c r="CI51" s="189"/>
      <c r="CJ51" s="189"/>
      <c r="CK51" s="189"/>
      <c r="CL51" s="189"/>
      <c r="CM51" s="189"/>
      <c r="CN51" s="189"/>
      <c r="CO51" s="189"/>
      <c r="CP51" s="189"/>
      <c r="CQ51" s="189"/>
      <c r="CR51" s="189"/>
      <c r="CS51" s="189"/>
      <c r="CT51" s="189"/>
      <c r="CU51" s="189"/>
      <c r="CV51" s="189"/>
      <c r="CW51" s="189"/>
      <c r="CX51" s="189"/>
      <c r="CY51" s="189"/>
      <c r="CZ51" s="189"/>
      <c r="DA51" s="189"/>
      <c r="DB51" s="189"/>
      <c r="DC51" s="189"/>
      <c r="DD51" s="189"/>
      <c r="DE51" s="189"/>
      <c r="DF51" s="189"/>
      <c r="DG51" s="189"/>
      <c r="DH51" s="189"/>
      <c r="DI51" s="189"/>
      <c r="DJ51" s="189"/>
      <c r="DK51" s="189"/>
      <c r="DL51" s="189"/>
      <c r="DM51" s="189"/>
      <c r="DN51" s="189"/>
      <c r="DO51" s="189"/>
      <c r="DP51" s="189"/>
      <c r="DQ51" s="189"/>
      <c r="DR51" s="189"/>
      <c r="DS51" s="189"/>
      <c r="DT51" s="189"/>
      <c r="DU51" s="189"/>
      <c r="DV51" s="189"/>
      <c r="DW51" s="189"/>
      <c r="DX51" s="189"/>
      <c r="DY51" s="189"/>
      <c r="DZ51" s="189"/>
      <c r="EA51" s="189"/>
      <c r="EB51" s="189"/>
      <c r="EC51" s="189"/>
      <c r="ED51" s="189"/>
      <c r="EE51" s="189"/>
      <c r="EF51" s="189"/>
      <c r="EG51" s="189"/>
      <c r="EH51" s="189"/>
      <c r="EI51" s="189"/>
      <c r="EJ51" s="189"/>
      <c r="EK51" s="189"/>
      <c r="EL51" s="189"/>
      <c r="EM51" s="189"/>
      <c r="EN51" s="189"/>
      <c r="EO51" s="189"/>
      <c r="EP51" s="189"/>
      <c r="EQ51" s="189"/>
      <c r="ER51" s="189"/>
      <c r="ES51" s="189"/>
      <c r="ET51" s="189"/>
      <c r="EU51" s="189"/>
      <c r="EV51" s="189"/>
      <c r="EW51" s="189"/>
      <c r="EX51" s="189"/>
      <c r="EY51" s="189"/>
      <c r="EZ51" s="189"/>
      <c r="FA51" s="189"/>
      <c r="FB51" s="189"/>
      <c r="FC51" s="189"/>
      <c r="FD51" s="189"/>
      <c r="FE51" s="189"/>
      <c r="FF51" s="189"/>
      <c r="FG51" s="189"/>
      <c r="FH51" s="189"/>
      <c r="FI51" s="189"/>
      <c r="FJ51" s="189"/>
      <c r="FK51" s="189"/>
      <c r="FL51" s="189"/>
      <c r="FM51" s="189"/>
      <c r="FN51" s="189"/>
      <c r="FO51" s="189"/>
      <c r="FP51" s="189"/>
      <c r="FQ51" s="189"/>
      <c r="FR51" s="189"/>
      <c r="FS51" s="189"/>
      <c r="FT51" s="189"/>
      <c r="FU51" s="189"/>
      <c r="FV51" s="189"/>
      <c r="FW51" s="189"/>
      <c r="FX51" s="189"/>
      <c r="FY51" s="189"/>
      <c r="FZ51" s="189"/>
      <c r="GA51" s="189"/>
      <c r="GB51" s="189"/>
      <c r="GC51" s="189"/>
      <c r="GD51" s="189"/>
      <c r="GE51" s="189"/>
      <c r="GF51" s="189"/>
      <c r="GG51" s="189"/>
      <c r="GH51" s="189"/>
      <c r="GI51" s="189"/>
      <c r="GJ51" s="189"/>
      <c r="GK51" s="189"/>
      <c r="GL51" s="189"/>
      <c r="GM51" s="189"/>
      <c r="GN51" s="189"/>
      <c r="GO51" s="189"/>
      <c r="GP51" s="189"/>
      <c r="GQ51" s="189"/>
      <c r="GR51" s="189"/>
      <c r="GS51" s="189"/>
      <c r="GT51" s="189"/>
      <c r="GU51" s="189"/>
      <c r="GV51" s="189"/>
      <c r="GW51" s="189"/>
      <c r="GX51" s="189"/>
      <c r="GY51" s="189"/>
      <c r="GZ51" s="189"/>
      <c r="HA51" s="189"/>
      <c r="HB51" s="189"/>
      <c r="HC51" s="189"/>
      <c r="HD51" s="189"/>
      <c r="HE51" s="189"/>
      <c r="HF51" s="189"/>
      <c r="HG51" s="189"/>
      <c r="HH51" s="189"/>
      <c r="HI51" s="189"/>
      <c r="HJ51" s="189"/>
      <c r="HK51" s="189"/>
      <c r="HL51" s="189"/>
      <c r="HM51" s="189"/>
      <c r="HN51" s="189"/>
      <c r="HO51" s="189"/>
      <c r="HP51" s="189"/>
      <c r="HQ51" s="189"/>
      <c r="HR51" s="189"/>
      <c r="HS51" s="189"/>
      <c r="HT51" s="189"/>
      <c r="HU51" s="189"/>
      <c r="HV51" s="189"/>
      <c r="HW51" s="189"/>
      <c r="HX51" s="189"/>
      <c r="HY51" s="189"/>
      <c r="HZ51" s="189"/>
      <c r="IA51" s="189"/>
      <c r="IB51" s="189"/>
      <c r="IC51" s="189"/>
      <c r="ID51" s="189"/>
      <c r="IE51" s="189"/>
      <c r="IF51" s="189"/>
      <c r="IG51" s="189"/>
      <c r="IH51" s="189"/>
      <c r="II51" s="189"/>
      <c r="IJ51" s="189"/>
      <c r="IK51" s="189"/>
      <c r="IL51" s="189"/>
      <c r="IM51" s="189"/>
      <c r="IN51" s="189"/>
      <c r="IO51" s="189"/>
      <c r="IP51" s="189"/>
      <c r="IQ51" s="189"/>
      <c r="IR51" s="189"/>
      <c r="IS51" s="189"/>
      <c r="IT51" s="189"/>
      <c r="IU51" s="189"/>
      <c r="IV51" s="189"/>
      <c r="IW51" s="189"/>
      <c r="IX51" s="189"/>
      <c r="IY51" s="189"/>
      <c r="IZ51" s="189"/>
      <c r="JA51" s="189"/>
      <c r="JB51" s="189"/>
      <c r="JC51" s="189"/>
      <c r="JD51" s="189"/>
      <c r="JE51" s="189"/>
      <c r="JF51" s="189"/>
      <c r="JG51" s="189"/>
      <c r="JH51" s="189"/>
      <c r="JI51" s="189"/>
      <c r="JJ51" s="189"/>
      <c r="JK51" s="189"/>
      <c r="JL51" s="189"/>
      <c r="JM51" s="189"/>
      <c r="JN51" s="189"/>
      <c r="JO51" s="189"/>
      <c r="JP51" s="189"/>
      <c r="JQ51" s="189"/>
      <c r="JR51" s="189"/>
      <c r="JS51" s="189"/>
      <c r="JT51" s="189"/>
      <c r="JU51" s="189"/>
      <c r="JV51" s="189"/>
      <c r="JW51" s="189"/>
      <c r="JX51" s="189"/>
      <c r="JY51" s="189"/>
      <c r="JZ51" s="189"/>
      <c r="KA51" s="189"/>
      <c r="KB51" s="189"/>
      <c r="KC51" s="189"/>
      <c r="KD51" s="189"/>
      <c r="KE51" s="189"/>
      <c r="KF51" s="189"/>
      <c r="KG51" s="189"/>
      <c r="KH51" s="189"/>
      <c r="KI51" s="189"/>
      <c r="KJ51" s="189"/>
      <c r="KK51" s="189"/>
      <c r="KL51" s="189"/>
      <c r="KM51" s="189"/>
      <c r="KN51" s="189"/>
      <c r="KO51" s="189"/>
      <c r="KP51" s="189"/>
      <c r="KQ51" s="189"/>
      <c r="KR51" s="189"/>
      <c r="KS51" s="189"/>
      <c r="KT51" s="189"/>
      <c r="KU51" s="189"/>
      <c r="KV51" s="189"/>
      <c r="KW51" s="189"/>
      <c r="KX51" s="189"/>
      <c r="KY51" s="189"/>
      <c r="KZ51" s="189"/>
      <c r="LA51" s="189"/>
      <c r="LB51" s="189"/>
      <c r="LC51" s="189"/>
      <c r="LD51" s="189"/>
      <c r="LE51" s="189"/>
      <c r="LF51" s="189"/>
      <c r="LG51" s="189"/>
      <c r="LH51" s="189"/>
      <c r="LI51" s="189"/>
      <c r="LJ51" s="189"/>
      <c r="LK51" s="189"/>
      <c r="LL51" s="189"/>
      <c r="LM51" s="189"/>
      <c r="LN51" s="189"/>
      <c r="LO51" s="189"/>
      <c r="LP51" s="189"/>
      <c r="LQ51" s="189"/>
      <c r="LR51" s="189"/>
      <c r="LS51" s="189"/>
      <c r="LT51" s="189"/>
      <c r="LU51" s="189"/>
      <c r="LV51" s="189"/>
      <c r="LW51" s="189"/>
      <c r="LX51" s="189"/>
      <c r="LY51" s="189"/>
      <c r="LZ51" s="189"/>
      <c r="MA51" s="189"/>
      <c r="MB51" s="189"/>
      <c r="MC51" s="189"/>
      <c r="MD51" s="189"/>
      <c r="ME51" s="189"/>
      <c r="MF51" s="189"/>
      <c r="MG51" s="189"/>
      <c r="MH51" s="189"/>
      <c r="MI51" s="189"/>
      <c r="MJ51" s="189"/>
      <c r="MK51" s="189"/>
      <c r="ML51" s="189"/>
      <c r="MM51" s="189"/>
      <c r="MN51" s="189"/>
      <c r="MO51" s="189"/>
      <c r="MP51" s="189"/>
      <c r="MQ51" s="189"/>
      <c r="MR51" s="189"/>
      <c r="MS51" s="189"/>
      <c r="MT51" s="189"/>
      <c r="MU51" s="189"/>
      <c r="MV51" s="189"/>
      <c r="MW51" s="189"/>
      <c r="MX51" s="189"/>
      <c r="MY51" s="189"/>
      <c r="MZ51" s="189"/>
      <c r="NA51" s="189"/>
      <c r="NB51" s="189"/>
      <c r="NC51" s="189"/>
      <c r="ND51" s="189"/>
      <c r="NE51" s="189"/>
      <c r="NF51" s="189"/>
      <c r="NG51" s="189"/>
      <c r="NH51" s="189"/>
      <c r="NI51" s="189"/>
      <c r="NJ51" s="189"/>
      <c r="NK51" s="189"/>
      <c r="NL51" s="189"/>
      <c r="NM51" s="189"/>
      <c r="NN51" s="189"/>
      <c r="NO51" s="189"/>
      <c r="NP51" s="189"/>
      <c r="NQ51" s="189"/>
      <c r="NR51" s="189"/>
      <c r="NS51" s="189"/>
      <c r="NT51" s="189"/>
      <c r="NU51" s="189"/>
      <c r="NV51" s="189"/>
      <c r="NW51" s="189"/>
      <c r="NX51" s="189"/>
      <c r="NY51" s="189"/>
      <c r="NZ51" s="189"/>
      <c r="OA51" s="189"/>
      <c r="OB51" s="189"/>
      <c r="OC51" s="189"/>
      <c r="OD51" s="189"/>
      <c r="OE51" s="189"/>
      <c r="OF51" s="189"/>
      <c r="OG51" s="189"/>
      <c r="OH51" s="189"/>
      <c r="OI51" s="189"/>
      <c r="OJ51" s="189"/>
      <c r="OK51" s="189"/>
      <c r="OL51" s="189"/>
      <c r="OM51" s="189"/>
      <c r="ON51" s="189"/>
      <c r="OO51" s="189"/>
      <c r="OP51" s="189"/>
      <c r="OQ51" s="189"/>
      <c r="OR51" s="189"/>
      <c r="OS51" s="189"/>
      <c r="OT51" s="189"/>
      <c r="OU51" s="189"/>
      <c r="OV51" s="189"/>
      <c r="OW51" s="189"/>
      <c r="OX51" s="189"/>
      <c r="OY51" s="189"/>
      <c r="OZ51" s="189"/>
      <c r="PA51" s="189"/>
      <c r="PB51" s="189"/>
      <c r="PC51" s="189"/>
      <c r="PD51" s="189"/>
      <c r="PE51" s="189"/>
      <c r="PF51" s="189"/>
      <c r="PG51" s="189"/>
      <c r="PH51" s="189"/>
      <c r="PI51" s="189"/>
      <c r="PJ51" s="189"/>
      <c r="PK51" s="189"/>
      <c r="PL51" s="189"/>
      <c r="PM51" s="189"/>
      <c r="PN51" s="189"/>
      <c r="PO51" s="189"/>
      <c r="PP51" s="189"/>
      <c r="PQ51" s="189"/>
      <c r="PR51" s="189"/>
      <c r="PS51" s="189"/>
      <c r="PT51" s="189"/>
      <c r="PU51" s="189"/>
      <c r="PV51" s="189"/>
      <c r="PW51" s="189"/>
      <c r="PX51" s="189"/>
      <c r="PY51" s="189"/>
      <c r="PZ51" s="189"/>
      <c r="QA51" s="189"/>
      <c r="QB51" s="189"/>
      <c r="QC51" s="189"/>
      <c r="QD51" s="189"/>
      <c r="QE51" s="189"/>
      <c r="QF51" s="189"/>
      <c r="QG51" s="189"/>
      <c r="QH51" s="189"/>
      <c r="QI51" s="189"/>
      <c r="QJ51" s="189"/>
      <c r="QK51" s="189"/>
      <c r="QL51" s="189"/>
      <c r="QM51" s="189"/>
      <c r="QN51" s="189"/>
      <c r="QO51" s="189"/>
      <c r="QP51" s="189"/>
      <c r="QQ51" s="189"/>
      <c r="QR51" s="189"/>
      <c r="QS51" s="189"/>
      <c r="QT51" s="189"/>
      <c r="QU51" s="189"/>
      <c r="QV51" s="189"/>
      <c r="QW51" s="189"/>
      <c r="QX51" s="189"/>
      <c r="QY51" s="189"/>
      <c r="QZ51" s="189"/>
      <c r="RA51" s="189"/>
      <c r="RB51" s="189"/>
      <c r="RC51" s="189"/>
      <c r="RD51" s="189"/>
      <c r="RE51" s="189"/>
      <c r="RF51" s="189"/>
      <c r="RG51" s="189"/>
      <c r="RH51" s="189"/>
      <c r="RI51" s="189"/>
      <c r="RJ51" s="189"/>
      <c r="RK51" s="189"/>
      <c r="RL51" s="189"/>
      <c r="RM51" s="189"/>
      <c r="RN51" s="189"/>
      <c r="RO51" s="189"/>
      <c r="RP51" s="189"/>
      <c r="RQ51" s="189"/>
      <c r="RR51" s="189"/>
      <c r="RS51" s="189"/>
      <c r="RT51" s="189"/>
      <c r="RU51" s="189"/>
      <c r="RV51" s="189"/>
      <c r="RW51" s="189"/>
      <c r="RX51" s="189"/>
      <c r="RY51" s="189"/>
      <c r="RZ51" s="189"/>
      <c r="SA51" s="189"/>
      <c r="SB51" s="189"/>
      <c r="SC51" s="189"/>
      <c r="SD51" s="189"/>
      <c r="SE51" s="189"/>
      <c r="SF51" s="189"/>
      <c r="SG51" s="189"/>
      <c r="SH51" s="189"/>
      <c r="SI51" s="189"/>
      <c r="SJ51" s="189"/>
      <c r="SK51" s="189"/>
      <c r="SL51" s="189"/>
      <c r="SM51" s="189"/>
      <c r="SN51" s="189"/>
      <c r="SO51" s="189"/>
      <c r="SP51" s="189"/>
      <c r="SQ51" s="189"/>
      <c r="SR51" s="189"/>
      <c r="SS51" s="189"/>
      <c r="ST51" s="189"/>
      <c r="SU51" s="189"/>
      <c r="SV51" s="189"/>
      <c r="SW51" s="189"/>
      <c r="SX51" s="189"/>
      <c r="SY51" s="189"/>
      <c r="SZ51" s="189"/>
      <c r="TA51" s="189"/>
      <c r="TB51" s="189"/>
      <c r="TC51" s="189"/>
      <c r="TD51" s="189"/>
      <c r="TE51" s="189"/>
      <c r="TF51" s="189"/>
      <c r="TG51" s="189"/>
      <c r="TH51" s="189"/>
      <c r="TI51" s="189"/>
      <c r="TJ51" s="189"/>
      <c r="TK51" s="189"/>
      <c r="TL51" s="189"/>
      <c r="TM51" s="189"/>
      <c r="TN51" s="189"/>
      <c r="TO51" s="189"/>
      <c r="TP51" s="189"/>
      <c r="TQ51" s="189"/>
      <c r="TR51" s="189"/>
      <c r="TS51" s="189"/>
      <c r="TT51" s="189"/>
      <c r="TU51" s="189"/>
      <c r="TV51" s="189"/>
      <c r="TW51" s="189"/>
      <c r="TX51" s="189"/>
      <c r="TY51" s="189"/>
      <c r="TZ51" s="189"/>
      <c r="UA51" s="189"/>
      <c r="UB51" s="189"/>
      <c r="UC51" s="189"/>
      <c r="UD51" s="189"/>
      <c r="UE51" s="189"/>
      <c r="UF51" s="189"/>
      <c r="UG51" s="189"/>
      <c r="UH51" s="189"/>
      <c r="UI51" s="189"/>
      <c r="UJ51" s="189"/>
      <c r="UK51" s="189"/>
      <c r="UL51" s="189"/>
      <c r="UM51" s="189"/>
      <c r="UN51" s="189"/>
      <c r="UO51" s="189"/>
      <c r="UP51" s="189"/>
      <c r="UQ51" s="189"/>
      <c r="UR51" s="189"/>
      <c r="US51" s="189"/>
      <c r="UT51" s="189"/>
      <c r="UU51" s="189"/>
      <c r="UV51" s="189"/>
      <c r="UW51" s="189"/>
      <c r="UX51" s="189"/>
      <c r="UY51" s="189"/>
      <c r="UZ51" s="189"/>
      <c r="VA51" s="189"/>
      <c r="VB51" s="189"/>
      <c r="VC51" s="189"/>
      <c r="VD51" s="189"/>
      <c r="VE51" s="189"/>
      <c r="VF51" s="189"/>
      <c r="VG51" s="189"/>
      <c r="VH51" s="189"/>
      <c r="VI51" s="189"/>
      <c r="VJ51" s="189"/>
      <c r="VK51" s="189"/>
      <c r="VL51" s="189"/>
      <c r="VM51" s="189"/>
      <c r="VN51" s="189"/>
      <c r="VO51" s="189"/>
      <c r="VP51" s="189"/>
      <c r="VQ51" s="189"/>
      <c r="VR51" s="189"/>
      <c r="VS51" s="189"/>
      <c r="VT51" s="189"/>
      <c r="VU51" s="189"/>
      <c r="VV51" s="189"/>
      <c r="VW51" s="189"/>
      <c r="VX51" s="189"/>
      <c r="VY51" s="189"/>
      <c r="VZ51" s="189"/>
      <c r="WA51" s="189"/>
      <c r="WB51" s="189"/>
      <c r="WC51" s="189"/>
      <c r="WD51" s="189"/>
      <c r="WE51" s="189"/>
      <c r="WF51" s="189"/>
      <c r="WG51" s="189"/>
      <c r="WH51" s="189"/>
      <c r="WI51" s="189"/>
      <c r="WJ51" s="189"/>
      <c r="WK51" s="189"/>
      <c r="WL51" s="189"/>
      <c r="WM51" s="189"/>
      <c r="WN51" s="189"/>
      <c r="WO51" s="189"/>
      <c r="WP51" s="189"/>
      <c r="WQ51" s="189"/>
      <c r="WR51" s="189"/>
      <c r="WS51" s="189"/>
      <c r="WT51" s="189"/>
      <c r="WU51" s="189"/>
      <c r="WV51" s="189"/>
      <c r="WW51" s="189"/>
      <c r="WX51" s="189"/>
      <c r="WY51" s="189"/>
      <c r="WZ51" s="189"/>
      <c r="XA51" s="189"/>
      <c r="XB51" s="189"/>
      <c r="XC51" s="189"/>
      <c r="XD51" s="189"/>
      <c r="XE51" s="189"/>
      <c r="XF51" s="189"/>
      <c r="XG51" s="189"/>
      <c r="XH51" s="189"/>
      <c r="XI51" s="189"/>
      <c r="XJ51" s="189"/>
      <c r="XK51" s="189"/>
      <c r="XL51" s="189"/>
      <c r="XM51" s="189"/>
      <c r="XN51" s="189"/>
      <c r="XO51" s="189"/>
      <c r="XP51" s="189"/>
      <c r="XQ51" s="189"/>
      <c r="XR51" s="189"/>
      <c r="XS51" s="189"/>
      <c r="XT51" s="189"/>
      <c r="XU51" s="189"/>
      <c r="XV51" s="189"/>
      <c r="XW51" s="189"/>
      <c r="XX51" s="189"/>
      <c r="XY51" s="189"/>
      <c r="XZ51" s="189"/>
      <c r="YA51" s="189"/>
      <c r="YB51" s="189"/>
      <c r="YC51" s="189"/>
      <c r="YD51" s="189"/>
      <c r="YE51" s="189"/>
      <c r="YF51" s="189"/>
      <c r="YG51" s="189"/>
      <c r="YH51" s="189"/>
      <c r="YI51" s="189"/>
      <c r="YJ51" s="189"/>
      <c r="YK51" s="189"/>
      <c r="YL51" s="189"/>
      <c r="YM51" s="189"/>
      <c r="YN51" s="189"/>
      <c r="YO51" s="189"/>
      <c r="YP51" s="189"/>
      <c r="YQ51" s="189"/>
      <c r="YR51" s="189"/>
      <c r="YS51" s="189"/>
      <c r="YT51" s="189"/>
      <c r="YU51" s="189"/>
      <c r="YV51" s="189"/>
      <c r="YW51" s="189"/>
      <c r="YX51" s="189"/>
      <c r="YY51" s="189"/>
      <c r="YZ51" s="189"/>
      <c r="ZA51" s="189"/>
      <c r="ZB51" s="189"/>
      <c r="ZC51" s="189"/>
      <c r="ZD51" s="189"/>
      <c r="ZE51" s="189"/>
      <c r="ZF51" s="189"/>
      <c r="ZG51" s="189"/>
      <c r="ZH51" s="189"/>
      <c r="ZI51" s="189"/>
      <c r="ZJ51" s="189"/>
      <c r="ZK51" s="189"/>
      <c r="ZL51" s="189"/>
      <c r="ZM51" s="189"/>
      <c r="ZN51" s="189"/>
      <c r="ZO51" s="189"/>
      <c r="ZP51" s="189"/>
      <c r="ZQ51" s="189"/>
      <c r="ZR51" s="189"/>
      <c r="ZS51" s="189"/>
      <c r="ZT51" s="189"/>
      <c r="ZU51" s="189"/>
      <c r="ZV51" s="189"/>
      <c r="ZW51" s="189"/>
      <c r="ZX51" s="189"/>
      <c r="ZY51" s="189"/>
      <c r="ZZ51" s="189"/>
      <c r="AAA51" s="189"/>
      <c r="AAB51" s="189"/>
      <c r="AAC51" s="189"/>
      <c r="AAD51" s="189"/>
      <c r="AAE51" s="189"/>
      <c r="AAF51" s="189"/>
      <c r="AAG51" s="189"/>
      <c r="AAH51" s="189"/>
      <c r="AAI51" s="189"/>
      <c r="AAJ51" s="189"/>
      <c r="AAK51" s="189"/>
      <c r="AAL51" s="189"/>
      <c r="AAM51" s="189"/>
      <c r="AAN51" s="189"/>
      <c r="AAO51" s="189"/>
      <c r="AAP51" s="189"/>
      <c r="AAQ51" s="189"/>
      <c r="AAR51" s="189"/>
      <c r="AAS51" s="189"/>
      <c r="AAT51" s="189"/>
      <c r="AAU51" s="189"/>
      <c r="AAV51" s="189"/>
      <c r="AAW51" s="189"/>
      <c r="AAX51" s="189"/>
      <c r="AAY51" s="189"/>
      <c r="AAZ51" s="189"/>
      <c r="ABA51" s="189"/>
      <c r="ABB51" s="189"/>
      <c r="ABC51" s="189"/>
      <c r="ABD51" s="189"/>
      <c r="ABE51" s="189"/>
      <c r="ABF51" s="189"/>
      <c r="ABG51" s="189"/>
      <c r="ABH51" s="189"/>
      <c r="ABI51" s="189"/>
      <c r="ABJ51" s="189"/>
      <c r="ABK51" s="189"/>
      <c r="ABL51" s="189"/>
      <c r="ABM51" s="189"/>
      <c r="ABN51" s="189"/>
      <c r="ABO51" s="189"/>
      <c r="ABP51" s="189"/>
      <c r="ABQ51" s="189"/>
      <c r="ABR51" s="189"/>
      <c r="ABS51" s="189"/>
      <c r="ABT51" s="189"/>
      <c r="ABU51" s="189"/>
      <c r="ABV51" s="189"/>
      <c r="ABW51" s="189"/>
      <c r="ABX51" s="189"/>
      <c r="ABY51" s="189"/>
      <c r="ABZ51" s="189"/>
      <c r="ACA51" s="189"/>
      <c r="ACB51" s="189"/>
      <c r="ACC51" s="189"/>
      <c r="ACD51" s="189"/>
      <c r="ACE51" s="189"/>
      <c r="ACF51" s="189"/>
      <c r="ACG51" s="189"/>
      <c r="ACH51" s="189"/>
      <c r="ACI51" s="189"/>
      <c r="ACJ51" s="189"/>
      <c r="ACK51" s="189"/>
      <c r="ACL51" s="189"/>
      <c r="ACM51" s="189"/>
      <c r="ACN51" s="189"/>
      <c r="ACO51" s="189"/>
      <c r="ACP51" s="189"/>
      <c r="ACQ51" s="189"/>
      <c r="ACR51" s="189"/>
      <c r="ACS51" s="189"/>
      <c r="ACT51" s="189"/>
      <c r="ACU51" s="189"/>
      <c r="ACV51" s="189"/>
      <c r="ACW51" s="189"/>
      <c r="ACX51" s="189"/>
      <c r="ACY51" s="189"/>
      <c r="ACZ51" s="189"/>
      <c r="ADA51" s="189"/>
      <c r="ADB51" s="189"/>
      <c r="ADC51" s="189"/>
      <c r="ADD51" s="189"/>
      <c r="ADE51" s="189"/>
      <c r="ADF51" s="189"/>
      <c r="ADG51" s="189"/>
      <c r="ADH51" s="189"/>
      <c r="ADI51" s="189"/>
      <c r="ADJ51" s="189"/>
      <c r="ADK51" s="189"/>
      <c r="ADL51" s="189"/>
      <c r="ADM51" s="189"/>
      <c r="ADN51" s="189"/>
      <c r="ADO51" s="189"/>
      <c r="ADP51" s="189"/>
      <c r="ADQ51" s="189"/>
      <c r="ADR51" s="189"/>
      <c r="ADS51" s="189"/>
      <c r="ADT51" s="189"/>
      <c r="ADU51" s="189"/>
      <c r="ADV51" s="189"/>
      <c r="ADW51" s="189"/>
      <c r="ADX51" s="189"/>
      <c r="ADY51" s="189"/>
      <c r="ADZ51" s="189"/>
      <c r="AEA51" s="189"/>
      <c r="AEB51" s="189"/>
      <c r="AEC51" s="189"/>
      <c r="AED51" s="189"/>
      <c r="AEE51" s="189"/>
      <c r="AEF51" s="189"/>
      <c r="AEG51" s="189"/>
      <c r="AEH51" s="189"/>
      <c r="AEI51" s="189"/>
      <c r="AEJ51" s="189"/>
      <c r="AEK51" s="189"/>
      <c r="AEL51" s="189"/>
      <c r="AEM51" s="189"/>
      <c r="AEN51" s="189"/>
      <c r="AEO51" s="189"/>
      <c r="AEP51" s="189"/>
      <c r="AEQ51" s="189"/>
      <c r="AER51" s="189"/>
      <c r="AES51" s="189"/>
      <c r="AET51" s="189"/>
      <c r="AEU51" s="189"/>
      <c r="AEV51" s="189"/>
      <c r="AEW51" s="189"/>
      <c r="AEX51" s="189"/>
      <c r="AEY51" s="189"/>
      <c r="AEZ51" s="189"/>
      <c r="AFA51" s="189"/>
      <c r="AFB51" s="189"/>
      <c r="AFC51" s="189"/>
      <c r="AFD51" s="189"/>
      <c r="AFE51" s="189"/>
      <c r="AFF51" s="189"/>
      <c r="AFG51" s="189"/>
      <c r="AFH51" s="189"/>
      <c r="AFI51" s="189"/>
      <c r="AFJ51" s="189"/>
      <c r="AFK51" s="189"/>
      <c r="AFL51" s="189"/>
      <c r="AFM51" s="189"/>
      <c r="AFN51" s="189"/>
      <c r="AFO51" s="189"/>
      <c r="AFP51" s="189"/>
      <c r="AFQ51" s="189"/>
      <c r="AFR51" s="189"/>
      <c r="AFS51" s="189"/>
      <c r="AFT51" s="189"/>
      <c r="AFU51" s="189"/>
      <c r="AFV51" s="189"/>
      <c r="AFW51" s="189"/>
    </row>
    <row r="52" spans="1:855" s="235" customFormat="1" ht="16.2" thickBot="1" x14ac:dyDescent="0.35">
      <c r="A52" s="239" t="s">
        <v>218</v>
      </c>
      <c r="B52" s="237">
        <v>1751.8378378378379</v>
      </c>
      <c r="C52" s="237"/>
      <c r="D52" s="236">
        <v>1827.9459459459461</v>
      </c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  <c r="CV52" s="189"/>
      <c r="CW52" s="189"/>
      <c r="CX52" s="189"/>
      <c r="CY52" s="189"/>
      <c r="CZ52" s="189"/>
      <c r="DA52" s="189"/>
      <c r="DB52" s="189"/>
      <c r="DC52" s="189"/>
      <c r="DD52" s="189"/>
      <c r="DE52" s="189"/>
      <c r="DF52" s="189"/>
      <c r="DG52" s="189"/>
      <c r="DH52" s="189"/>
      <c r="DI52" s="189"/>
      <c r="DJ52" s="189"/>
      <c r="DK52" s="189"/>
      <c r="DL52" s="189"/>
      <c r="DM52" s="189"/>
      <c r="DN52" s="189"/>
      <c r="DO52" s="189"/>
      <c r="DP52" s="189"/>
      <c r="DQ52" s="189"/>
      <c r="DR52" s="189"/>
      <c r="DS52" s="189"/>
      <c r="DT52" s="189"/>
      <c r="DU52" s="189"/>
      <c r="DV52" s="189"/>
      <c r="DW52" s="189"/>
      <c r="DX52" s="189"/>
      <c r="DY52" s="189"/>
      <c r="DZ52" s="189"/>
      <c r="EA52" s="189"/>
      <c r="EB52" s="189"/>
      <c r="EC52" s="189"/>
      <c r="ED52" s="189"/>
      <c r="EE52" s="189"/>
      <c r="EF52" s="189"/>
      <c r="EG52" s="189"/>
      <c r="EH52" s="189"/>
      <c r="EI52" s="189"/>
      <c r="EJ52" s="189"/>
      <c r="EK52" s="189"/>
      <c r="EL52" s="189"/>
      <c r="EM52" s="189"/>
      <c r="EN52" s="189"/>
      <c r="EO52" s="189"/>
      <c r="EP52" s="189"/>
      <c r="EQ52" s="189"/>
      <c r="ER52" s="189"/>
      <c r="ES52" s="189"/>
      <c r="ET52" s="189"/>
      <c r="EU52" s="189"/>
      <c r="EV52" s="189"/>
      <c r="EW52" s="189"/>
      <c r="EX52" s="189"/>
      <c r="EY52" s="189"/>
      <c r="EZ52" s="189"/>
      <c r="FA52" s="189"/>
      <c r="FB52" s="189"/>
      <c r="FC52" s="189"/>
      <c r="FD52" s="189"/>
      <c r="FE52" s="189"/>
      <c r="FF52" s="189"/>
      <c r="FG52" s="189"/>
      <c r="FH52" s="189"/>
      <c r="FI52" s="189"/>
      <c r="FJ52" s="189"/>
      <c r="FK52" s="189"/>
      <c r="FL52" s="189"/>
      <c r="FM52" s="189"/>
      <c r="FN52" s="189"/>
      <c r="FO52" s="189"/>
      <c r="FP52" s="189"/>
      <c r="FQ52" s="189"/>
      <c r="FR52" s="189"/>
      <c r="FS52" s="189"/>
      <c r="FT52" s="189"/>
      <c r="FU52" s="189"/>
      <c r="FV52" s="189"/>
      <c r="FW52" s="189"/>
      <c r="FX52" s="189"/>
      <c r="FY52" s="189"/>
      <c r="FZ52" s="189"/>
      <c r="GA52" s="189"/>
      <c r="GB52" s="189"/>
      <c r="GC52" s="189"/>
      <c r="GD52" s="189"/>
      <c r="GE52" s="189"/>
      <c r="GF52" s="189"/>
      <c r="GG52" s="189"/>
      <c r="GH52" s="189"/>
      <c r="GI52" s="189"/>
      <c r="GJ52" s="189"/>
      <c r="GK52" s="189"/>
      <c r="GL52" s="189"/>
      <c r="GM52" s="189"/>
      <c r="GN52" s="189"/>
      <c r="GO52" s="189"/>
      <c r="GP52" s="189"/>
      <c r="GQ52" s="189"/>
      <c r="GR52" s="189"/>
      <c r="GS52" s="189"/>
      <c r="GT52" s="189"/>
      <c r="GU52" s="189"/>
      <c r="GV52" s="189"/>
      <c r="GW52" s="189"/>
      <c r="GX52" s="189"/>
      <c r="GY52" s="189"/>
      <c r="GZ52" s="189"/>
      <c r="HA52" s="189"/>
      <c r="HB52" s="189"/>
      <c r="HC52" s="189"/>
      <c r="HD52" s="189"/>
      <c r="HE52" s="189"/>
      <c r="HF52" s="189"/>
      <c r="HG52" s="189"/>
      <c r="HH52" s="189"/>
      <c r="HI52" s="189"/>
      <c r="HJ52" s="189"/>
      <c r="HK52" s="189"/>
      <c r="HL52" s="189"/>
      <c r="HM52" s="189"/>
      <c r="HN52" s="189"/>
      <c r="HO52" s="189"/>
      <c r="HP52" s="189"/>
      <c r="HQ52" s="189"/>
      <c r="HR52" s="189"/>
      <c r="HS52" s="189"/>
      <c r="HT52" s="189"/>
      <c r="HU52" s="189"/>
      <c r="HV52" s="189"/>
      <c r="HW52" s="189"/>
      <c r="HX52" s="189"/>
      <c r="HY52" s="189"/>
      <c r="HZ52" s="189"/>
      <c r="IA52" s="189"/>
      <c r="IB52" s="189"/>
      <c r="IC52" s="189"/>
      <c r="ID52" s="189"/>
      <c r="IE52" s="189"/>
      <c r="IF52" s="189"/>
      <c r="IG52" s="189"/>
      <c r="IH52" s="189"/>
      <c r="II52" s="189"/>
      <c r="IJ52" s="189"/>
      <c r="IK52" s="189"/>
      <c r="IL52" s="189"/>
      <c r="IM52" s="189"/>
      <c r="IN52" s="189"/>
      <c r="IO52" s="189"/>
      <c r="IP52" s="189"/>
      <c r="IQ52" s="189"/>
      <c r="IR52" s="189"/>
      <c r="IS52" s="189"/>
      <c r="IT52" s="189"/>
      <c r="IU52" s="189"/>
      <c r="IV52" s="189"/>
      <c r="IW52" s="189"/>
      <c r="IX52" s="189"/>
      <c r="IY52" s="189"/>
      <c r="IZ52" s="189"/>
      <c r="JA52" s="189"/>
      <c r="JB52" s="189"/>
      <c r="JC52" s="189"/>
      <c r="JD52" s="189"/>
      <c r="JE52" s="189"/>
      <c r="JF52" s="189"/>
      <c r="JG52" s="189"/>
      <c r="JH52" s="189"/>
      <c r="JI52" s="189"/>
      <c r="JJ52" s="189"/>
      <c r="JK52" s="189"/>
      <c r="JL52" s="189"/>
      <c r="JM52" s="189"/>
      <c r="JN52" s="189"/>
      <c r="JO52" s="189"/>
      <c r="JP52" s="189"/>
      <c r="JQ52" s="189"/>
      <c r="JR52" s="189"/>
      <c r="JS52" s="189"/>
      <c r="JT52" s="189"/>
      <c r="JU52" s="189"/>
      <c r="JV52" s="189"/>
      <c r="JW52" s="189"/>
      <c r="JX52" s="189"/>
      <c r="JY52" s="189"/>
      <c r="JZ52" s="189"/>
      <c r="KA52" s="189"/>
      <c r="KB52" s="189"/>
      <c r="KC52" s="189"/>
      <c r="KD52" s="189"/>
      <c r="KE52" s="189"/>
      <c r="KF52" s="189"/>
      <c r="KG52" s="189"/>
      <c r="KH52" s="189"/>
      <c r="KI52" s="189"/>
      <c r="KJ52" s="189"/>
      <c r="KK52" s="189"/>
      <c r="KL52" s="189"/>
      <c r="KM52" s="189"/>
      <c r="KN52" s="189"/>
      <c r="KO52" s="189"/>
      <c r="KP52" s="189"/>
      <c r="KQ52" s="189"/>
      <c r="KR52" s="189"/>
      <c r="KS52" s="189"/>
      <c r="KT52" s="189"/>
      <c r="KU52" s="189"/>
      <c r="KV52" s="189"/>
      <c r="KW52" s="189"/>
      <c r="KX52" s="189"/>
      <c r="KY52" s="189"/>
      <c r="KZ52" s="189"/>
      <c r="LA52" s="189"/>
      <c r="LB52" s="189"/>
      <c r="LC52" s="189"/>
      <c r="LD52" s="189"/>
      <c r="LE52" s="189"/>
      <c r="LF52" s="189"/>
      <c r="LG52" s="189"/>
      <c r="LH52" s="189"/>
      <c r="LI52" s="189"/>
      <c r="LJ52" s="189"/>
      <c r="LK52" s="189"/>
      <c r="LL52" s="189"/>
      <c r="LM52" s="189"/>
      <c r="LN52" s="189"/>
      <c r="LO52" s="189"/>
      <c r="LP52" s="189"/>
      <c r="LQ52" s="189"/>
      <c r="LR52" s="189"/>
      <c r="LS52" s="189"/>
      <c r="LT52" s="189"/>
      <c r="LU52" s="189"/>
      <c r="LV52" s="189"/>
      <c r="LW52" s="189"/>
      <c r="LX52" s="189"/>
      <c r="LY52" s="189"/>
      <c r="LZ52" s="189"/>
      <c r="MA52" s="189"/>
      <c r="MB52" s="189"/>
      <c r="MC52" s="189"/>
      <c r="MD52" s="189"/>
      <c r="ME52" s="189"/>
      <c r="MF52" s="189"/>
      <c r="MG52" s="189"/>
      <c r="MH52" s="189"/>
      <c r="MI52" s="189"/>
      <c r="MJ52" s="189"/>
      <c r="MK52" s="189"/>
      <c r="ML52" s="189"/>
      <c r="MM52" s="189"/>
      <c r="MN52" s="189"/>
      <c r="MO52" s="189"/>
      <c r="MP52" s="189"/>
      <c r="MQ52" s="189"/>
      <c r="MR52" s="189"/>
      <c r="MS52" s="189"/>
      <c r="MT52" s="189"/>
      <c r="MU52" s="189"/>
      <c r="MV52" s="189"/>
      <c r="MW52" s="189"/>
      <c r="MX52" s="189"/>
      <c r="MY52" s="189"/>
      <c r="MZ52" s="189"/>
      <c r="NA52" s="189"/>
      <c r="NB52" s="189"/>
      <c r="NC52" s="189"/>
      <c r="ND52" s="189"/>
      <c r="NE52" s="189"/>
      <c r="NF52" s="189"/>
      <c r="NG52" s="189"/>
      <c r="NH52" s="189"/>
      <c r="NI52" s="189"/>
      <c r="NJ52" s="189"/>
      <c r="NK52" s="189"/>
      <c r="NL52" s="189"/>
      <c r="NM52" s="189"/>
      <c r="NN52" s="189"/>
      <c r="NO52" s="189"/>
      <c r="NP52" s="189"/>
      <c r="NQ52" s="189"/>
      <c r="NR52" s="189"/>
      <c r="NS52" s="189"/>
      <c r="NT52" s="189"/>
      <c r="NU52" s="189"/>
      <c r="NV52" s="189"/>
      <c r="NW52" s="189"/>
      <c r="NX52" s="189"/>
      <c r="NY52" s="189"/>
      <c r="NZ52" s="189"/>
      <c r="OA52" s="189"/>
      <c r="OB52" s="189"/>
      <c r="OC52" s="189"/>
      <c r="OD52" s="189"/>
      <c r="OE52" s="189"/>
      <c r="OF52" s="189"/>
      <c r="OG52" s="189"/>
      <c r="OH52" s="189"/>
      <c r="OI52" s="189"/>
      <c r="OJ52" s="189"/>
      <c r="OK52" s="189"/>
      <c r="OL52" s="189"/>
      <c r="OM52" s="189"/>
      <c r="ON52" s="189"/>
      <c r="OO52" s="189"/>
      <c r="OP52" s="189"/>
      <c r="OQ52" s="189"/>
      <c r="OR52" s="189"/>
      <c r="OS52" s="189"/>
      <c r="OT52" s="189"/>
      <c r="OU52" s="189"/>
      <c r="OV52" s="189"/>
      <c r="OW52" s="189"/>
      <c r="OX52" s="189"/>
      <c r="OY52" s="189"/>
      <c r="OZ52" s="189"/>
      <c r="PA52" s="189"/>
      <c r="PB52" s="189"/>
      <c r="PC52" s="189"/>
      <c r="PD52" s="189"/>
      <c r="PE52" s="189"/>
      <c r="PF52" s="189"/>
      <c r="PG52" s="189"/>
      <c r="PH52" s="189"/>
      <c r="PI52" s="189"/>
      <c r="PJ52" s="189"/>
      <c r="PK52" s="189"/>
      <c r="PL52" s="189"/>
      <c r="PM52" s="189"/>
      <c r="PN52" s="189"/>
      <c r="PO52" s="189"/>
      <c r="PP52" s="189"/>
      <c r="PQ52" s="189"/>
      <c r="PR52" s="189"/>
      <c r="PS52" s="189"/>
      <c r="PT52" s="189"/>
      <c r="PU52" s="189"/>
      <c r="PV52" s="189"/>
      <c r="PW52" s="189"/>
      <c r="PX52" s="189"/>
      <c r="PY52" s="189"/>
      <c r="PZ52" s="189"/>
      <c r="QA52" s="189"/>
      <c r="QB52" s="189"/>
      <c r="QC52" s="189"/>
      <c r="QD52" s="189"/>
      <c r="QE52" s="189"/>
      <c r="QF52" s="189"/>
      <c r="QG52" s="189"/>
      <c r="QH52" s="189"/>
      <c r="QI52" s="189"/>
      <c r="QJ52" s="189"/>
      <c r="QK52" s="189"/>
      <c r="QL52" s="189"/>
      <c r="QM52" s="189"/>
      <c r="QN52" s="189"/>
      <c r="QO52" s="189"/>
      <c r="QP52" s="189"/>
      <c r="QQ52" s="189"/>
      <c r="QR52" s="189"/>
      <c r="QS52" s="189"/>
      <c r="QT52" s="189"/>
      <c r="QU52" s="189"/>
      <c r="QV52" s="189"/>
      <c r="QW52" s="189"/>
      <c r="QX52" s="189"/>
      <c r="QY52" s="189"/>
      <c r="QZ52" s="189"/>
      <c r="RA52" s="189"/>
      <c r="RB52" s="189"/>
      <c r="RC52" s="189"/>
      <c r="RD52" s="189"/>
      <c r="RE52" s="189"/>
      <c r="RF52" s="189"/>
      <c r="RG52" s="189"/>
      <c r="RH52" s="189"/>
      <c r="RI52" s="189"/>
      <c r="RJ52" s="189"/>
      <c r="RK52" s="189"/>
      <c r="RL52" s="189"/>
      <c r="RM52" s="189"/>
      <c r="RN52" s="189"/>
      <c r="RO52" s="189"/>
      <c r="RP52" s="189"/>
      <c r="RQ52" s="189"/>
      <c r="RR52" s="189"/>
      <c r="RS52" s="189"/>
      <c r="RT52" s="189"/>
      <c r="RU52" s="189"/>
      <c r="RV52" s="189"/>
      <c r="RW52" s="189"/>
      <c r="RX52" s="189"/>
      <c r="RY52" s="189"/>
      <c r="RZ52" s="189"/>
      <c r="SA52" s="189"/>
      <c r="SB52" s="189"/>
      <c r="SC52" s="189"/>
      <c r="SD52" s="189"/>
      <c r="SE52" s="189"/>
      <c r="SF52" s="189"/>
      <c r="SG52" s="189"/>
      <c r="SH52" s="189"/>
      <c r="SI52" s="189"/>
      <c r="SJ52" s="189"/>
      <c r="SK52" s="189"/>
      <c r="SL52" s="189"/>
      <c r="SM52" s="189"/>
      <c r="SN52" s="189"/>
      <c r="SO52" s="189"/>
      <c r="SP52" s="189"/>
      <c r="SQ52" s="189"/>
      <c r="SR52" s="189"/>
      <c r="SS52" s="189"/>
      <c r="ST52" s="189"/>
      <c r="SU52" s="189"/>
      <c r="SV52" s="189"/>
      <c r="SW52" s="189"/>
      <c r="SX52" s="189"/>
      <c r="SY52" s="189"/>
      <c r="SZ52" s="189"/>
      <c r="TA52" s="189"/>
      <c r="TB52" s="189"/>
      <c r="TC52" s="189"/>
      <c r="TD52" s="189"/>
      <c r="TE52" s="189"/>
      <c r="TF52" s="189"/>
      <c r="TG52" s="189"/>
      <c r="TH52" s="189"/>
      <c r="TI52" s="189"/>
      <c r="TJ52" s="189"/>
      <c r="TK52" s="189"/>
      <c r="TL52" s="189"/>
      <c r="TM52" s="189"/>
      <c r="TN52" s="189"/>
      <c r="TO52" s="189"/>
      <c r="TP52" s="189"/>
      <c r="TQ52" s="189"/>
      <c r="TR52" s="189"/>
      <c r="TS52" s="189"/>
      <c r="TT52" s="189"/>
      <c r="TU52" s="189"/>
      <c r="TV52" s="189"/>
      <c r="TW52" s="189"/>
      <c r="TX52" s="189"/>
      <c r="TY52" s="189"/>
      <c r="TZ52" s="189"/>
      <c r="UA52" s="189"/>
      <c r="UB52" s="189"/>
      <c r="UC52" s="189"/>
      <c r="UD52" s="189"/>
      <c r="UE52" s="189"/>
      <c r="UF52" s="189"/>
      <c r="UG52" s="189"/>
      <c r="UH52" s="189"/>
      <c r="UI52" s="189"/>
      <c r="UJ52" s="189"/>
      <c r="UK52" s="189"/>
      <c r="UL52" s="189"/>
      <c r="UM52" s="189"/>
      <c r="UN52" s="189"/>
      <c r="UO52" s="189"/>
      <c r="UP52" s="189"/>
      <c r="UQ52" s="189"/>
      <c r="UR52" s="189"/>
      <c r="US52" s="189"/>
      <c r="UT52" s="189"/>
      <c r="UU52" s="189"/>
      <c r="UV52" s="189"/>
      <c r="UW52" s="189"/>
      <c r="UX52" s="189"/>
      <c r="UY52" s="189"/>
      <c r="UZ52" s="189"/>
      <c r="VA52" s="189"/>
      <c r="VB52" s="189"/>
      <c r="VC52" s="189"/>
      <c r="VD52" s="189"/>
      <c r="VE52" s="189"/>
      <c r="VF52" s="189"/>
      <c r="VG52" s="189"/>
      <c r="VH52" s="189"/>
      <c r="VI52" s="189"/>
      <c r="VJ52" s="189"/>
      <c r="VK52" s="189"/>
      <c r="VL52" s="189"/>
      <c r="VM52" s="189"/>
      <c r="VN52" s="189"/>
      <c r="VO52" s="189"/>
      <c r="VP52" s="189"/>
      <c r="VQ52" s="189"/>
      <c r="VR52" s="189"/>
      <c r="VS52" s="189"/>
      <c r="VT52" s="189"/>
      <c r="VU52" s="189"/>
      <c r="VV52" s="189"/>
      <c r="VW52" s="189"/>
      <c r="VX52" s="189"/>
      <c r="VY52" s="189"/>
      <c r="VZ52" s="189"/>
      <c r="WA52" s="189"/>
      <c r="WB52" s="189"/>
      <c r="WC52" s="189"/>
      <c r="WD52" s="189"/>
      <c r="WE52" s="189"/>
      <c r="WF52" s="189"/>
      <c r="WG52" s="189"/>
      <c r="WH52" s="189"/>
      <c r="WI52" s="189"/>
      <c r="WJ52" s="189"/>
      <c r="WK52" s="189"/>
      <c r="WL52" s="189"/>
      <c r="WM52" s="189"/>
      <c r="WN52" s="189"/>
      <c r="WO52" s="189"/>
      <c r="WP52" s="189"/>
      <c r="WQ52" s="189"/>
      <c r="WR52" s="189"/>
      <c r="WS52" s="189"/>
      <c r="WT52" s="189"/>
      <c r="WU52" s="189"/>
      <c r="WV52" s="189"/>
      <c r="WW52" s="189"/>
      <c r="WX52" s="189"/>
      <c r="WY52" s="189"/>
      <c r="WZ52" s="189"/>
      <c r="XA52" s="189"/>
      <c r="XB52" s="189"/>
      <c r="XC52" s="189"/>
      <c r="XD52" s="189"/>
      <c r="XE52" s="189"/>
      <c r="XF52" s="189"/>
      <c r="XG52" s="189"/>
      <c r="XH52" s="189"/>
      <c r="XI52" s="189"/>
      <c r="XJ52" s="189"/>
      <c r="XK52" s="189"/>
      <c r="XL52" s="189"/>
      <c r="XM52" s="189"/>
      <c r="XN52" s="189"/>
      <c r="XO52" s="189"/>
      <c r="XP52" s="189"/>
      <c r="XQ52" s="189"/>
      <c r="XR52" s="189"/>
      <c r="XS52" s="189"/>
      <c r="XT52" s="189"/>
      <c r="XU52" s="189"/>
      <c r="XV52" s="189"/>
      <c r="XW52" s="189"/>
      <c r="XX52" s="189"/>
      <c r="XY52" s="189"/>
      <c r="XZ52" s="189"/>
      <c r="YA52" s="189"/>
      <c r="YB52" s="189"/>
      <c r="YC52" s="189"/>
      <c r="YD52" s="189"/>
      <c r="YE52" s="189"/>
      <c r="YF52" s="189"/>
      <c r="YG52" s="189"/>
      <c r="YH52" s="189"/>
      <c r="YI52" s="189"/>
      <c r="YJ52" s="189"/>
      <c r="YK52" s="189"/>
      <c r="YL52" s="189"/>
      <c r="YM52" s="189"/>
      <c r="YN52" s="189"/>
      <c r="YO52" s="189"/>
      <c r="YP52" s="189"/>
      <c r="YQ52" s="189"/>
      <c r="YR52" s="189"/>
      <c r="YS52" s="189"/>
      <c r="YT52" s="189"/>
      <c r="YU52" s="189"/>
      <c r="YV52" s="189"/>
      <c r="YW52" s="189"/>
      <c r="YX52" s="189"/>
      <c r="YY52" s="189"/>
      <c r="YZ52" s="189"/>
      <c r="ZA52" s="189"/>
      <c r="ZB52" s="189"/>
      <c r="ZC52" s="189"/>
      <c r="ZD52" s="189"/>
      <c r="ZE52" s="189"/>
      <c r="ZF52" s="189"/>
      <c r="ZG52" s="189"/>
      <c r="ZH52" s="189"/>
      <c r="ZI52" s="189"/>
      <c r="ZJ52" s="189"/>
      <c r="ZK52" s="189"/>
      <c r="ZL52" s="189"/>
      <c r="ZM52" s="189"/>
      <c r="ZN52" s="189"/>
      <c r="ZO52" s="189"/>
      <c r="ZP52" s="189"/>
      <c r="ZQ52" s="189"/>
      <c r="ZR52" s="189"/>
      <c r="ZS52" s="189"/>
      <c r="ZT52" s="189"/>
      <c r="ZU52" s="189"/>
      <c r="ZV52" s="189"/>
      <c r="ZW52" s="189"/>
      <c r="ZX52" s="189"/>
      <c r="ZY52" s="189"/>
      <c r="ZZ52" s="189"/>
      <c r="AAA52" s="189"/>
      <c r="AAB52" s="189"/>
      <c r="AAC52" s="189"/>
      <c r="AAD52" s="189"/>
      <c r="AAE52" s="189"/>
      <c r="AAF52" s="189"/>
      <c r="AAG52" s="189"/>
      <c r="AAH52" s="189"/>
      <c r="AAI52" s="189"/>
      <c r="AAJ52" s="189"/>
      <c r="AAK52" s="189"/>
      <c r="AAL52" s="189"/>
      <c r="AAM52" s="189"/>
      <c r="AAN52" s="189"/>
      <c r="AAO52" s="189"/>
      <c r="AAP52" s="189"/>
      <c r="AAQ52" s="189"/>
      <c r="AAR52" s="189"/>
      <c r="AAS52" s="189"/>
      <c r="AAT52" s="189"/>
      <c r="AAU52" s="189"/>
      <c r="AAV52" s="189"/>
      <c r="AAW52" s="189"/>
      <c r="AAX52" s="189"/>
      <c r="AAY52" s="189"/>
      <c r="AAZ52" s="189"/>
      <c r="ABA52" s="189"/>
      <c r="ABB52" s="189"/>
      <c r="ABC52" s="189"/>
      <c r="ABD52" s="189"/>
      <c r="ABE52" s="189"/>
      <c r="ABF52" s="189"/>
      <c r="ABG52" s="189"/>
      <c r="ABH52" s="189"/>
      <c r="ABI52" s="189"/>
      <c r="ABJ52" s="189"/>
      <c r="ABK52" s="189"/>
      <c r="ABL52" s="189"/>
      <c r="ABM52" s="189"/>
      <c r="ABN52" s="189"/>
      <c r="ABO52" s="189"/>
      <c r="ABP52" s="189"/>
      <c r="ABQ52" s="189"/>
      <c r="ABR52" s="189"/>
      <c r="ABS52" s="189"/>
      <c r="ABT52" s="189"/>
      <c r="ABU52" s="189"/>
      <c r="ABV52" s="189"/>
      <c r="ABW52" s="189"/>
      <c r="ABX52" s="189"/>
      <c r="ABY52" s="189"/>
      <c r="ABZ52" s="189"/>
      <c r="ACA52" s="189"/>
      <c r="ACB52" s="189"/>
      <c r="ACC52" s="189"/>
      <c r="ACD52" s="189"/>
      <c r="ACE52" s="189"/>
      <c r="ACF52" s="189"/>
      <c r="ACG52" s="189"/>
      <c r="ACH52" s="189"/>
      <c r="ACI52" s="189"/>
      <c r="ACJ52" s="189"/>
      <c r="ACK52" s="189"/>
      <c r="ACL52" s="189"/>
      <c r="ACM52" s="189"/>
      <c r="ACN52" s="189"/>
      <c r="ACO52" s="189"/>
      <c r="ACP52" s="189"/>
      <c r="ACQ52" s="189"/>
      <c r="ACR52" s="189"/>
      <c r="ACS52" s="189"/>
      <c r="ACT52" s="189"/>
      <c r="ACU52" s="189"/>
      <c r="ACV52" s="189"/>
      <c r="ACW52" s="189"/>
      <c r="ACX52" s="189"/>
      <c r="ACY52" s="189"/>
      <c r="ACZ52" s="189"/>
      <c r="ADA52" s="189"/>
      <c r="ADB52" s="189"/>
      <c r="ADC52" s="189"/>
      <c r="ADD52" s="189"/>
      <c r="ADE52" s="189"/>
      <c r="ADF52" s="189"/>
      <c r="ADG52" s="189"/>
      <c r="ADH52" s="189"/>
      <c r="ADI52" s="189"/>
      <c r="ADJ52" s="189"/>
      <c r="ADK52" s="189"/>
      <c r="ADL52" s="189"/>
      <c r="ADM52" s="189"/>
      <c r="ADN52" s="189"/>
      <c r="ADO52" s="189"/>
      <c r="ADP52" s="189"/>
      <c r="ADQ52" s="189"/>
      <c r="ADR52" s="189"/>
      <c r="ADS52" s="189"/>
      <c r="ADT52" s="189"/>
      <c r="ADU52" s="189"/>
      <c r="ADV52" s="189"/>
      <c r="ADW52" s="189"/>
      <c r="ADX52" s="189"/>
      <c r="ADY52" s="189"/>
      <c r="ADZ52" s="189"/>
      <c r="AEA52" s="189"/>
      <c r="AEB52" s="189"/>
      <c r="AEC52" s="189"/>
      <c r="AED52" s="189"/>
      <c r="AEE52" s="189"/>
      <c r="AEF52" s="189"/>
      <c r="AEG52" s="189"/>
      <c r="AEH52" s="189"/>
      <c r="AEI52" s="189"/>
      <c r="AEJ52" s="189"/>
      <c r="AEK52" s="189"/>
      <c r="AEL52" s="189"/>
      <c r="AEM52" s="189"/>
      <c r="AEN52" s="189"/>
      <c r="AEO52" s="189"/>
      <c r="AEP52" s="189"/>
      <c r="AEQ52" s="189"/>
      <c r="AER52" s="189"/>
      <c r="AES52" s="189"/>
      <c r="AET52" s="189"/>
      <c r="AEU52" s="189"/>
      <c r="AEV52" s="189"/>
      <c r="AEW52" s="189"/>
      <c r="AEX52" s="189"/>
      <c r="AEY52" s="189"/>
      <c r="AEZ52" s="189"/>
      <c r="AFA52" s="189"/>
      <c r="AFB52" s="189"/>
      <c r="AFC52" s="189"/>
      <c r="AFD52" s="189"/>
      <c r="AFE52" s="189"/>
      <c r="AFF52" s="189"/>
      <c r="AFG52" s="189"/>
      <c r="AFH52" s="189"/>
      <c r="AFI52" s="189"/>
      <c r="AFJ52" s="189"/>
      <c r="AFK52" s="189"/>
      <c r="AFL52" s="189"/>
      <c r="AFM52" s="189"/>
      <c r="AFN52" s="189"/>
      <c r="AFO52" s="189"/>
      <c r="AFP52" s="189"/>
      <c r="AFQ52" s="189"/>
      <c r="AFR52" s="189"/>
      <c r="AFS52" s="189"/>
      <c r="AFT52" s="189"/>
      <c r="AFU52" s="189"/>
      <c r="AFV52" s="189"/>
      <c r="AFW52" s="189"/>
    </row>
    <row r="53" spans="1:855" s="235" customFormat="1" ht="16.2" thickBot="1" x14ac:dyDescent="0.35">
      <c r="A53" s="238" t="s">
        <v>217</v>
      </c>
      <c r="B53" s="237">
        <v>42987.648648648639</v>
      </c>
      <c r="C53" s="237"/>
      <c r="D53" s="236">
        <v>44030.75675675676</v>
      </c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189"/>
      <c r="CB53" s="189"/>
      <c r="CC53" s="189"/>
      <c r="CD53" s="189"/>
      <c r="CE53" s="189"/>
      <c r="CF53" s="189"/>
      <c r="CG53" s="189"/>
      <c r="CH53" s="189"/>
      <c r="CI53" s="189"/>
      <c r="CJ53" s="189"/>
      <c r="CK53" s="189"/>
      <c r="CL53" s="189"/>
      <c r="CM53" s="189"/>
      <c r="CN53" s="189"/>
      <c r="CO53" s="189"/>
      <c r="CP53" s="189"/>
      <c r="CQ53" s="189"/>
      <c r="CR53" s="189"/>
      <c r="CS53" s="189"/>
      <c r="CT53" s="189"/>
      <c r="CU53" s="189"/>
      <c r="CV53" s="189"/>
      <c r="CW53" s="189"/>
      <c r="CX53" s="189"/>
      <c r="CY53" s="189"/>
      <c r="CZ53" s="189"/>
      <c r="DA53" s="189"/>
      <c r="DB53" s="189"/>
      <c r="DC53" s="189"/>
      <c r="DD53" s="189"/>
      <c r="DE53" s="189"/>
      <c r="DF53" s="189"/>
      <c r="DG53" s="189"/>
      <c r="DH53" s="189"/>
      <c r="DI53" s="189"/>
      <c r="DJ53" s="189"/>
      <c r="DK53" s="189"/>
      <c r="DL53" s="189"/>
      <c r="DM53" s="189"/>
      <c r="DN53" s="189"/>
      <c r="DO53" s="189"/>
      <c r="DP53" s="189"/>
      <c r="DQ53" s="189"/>
      <c r="DR53" s="189"/>
      <c r="DS53" s="189"/>
      <c r="DT53" s="189"/>
      <c r="DU53" s="189"/>
      <c r="DV53" s="189"/>
      <c r="DW53" s="189"/>
      <c r="DX53" s="189"/>
      <c r="DY53" s="189"/>
      <c r="DZ53" s="189"/>
      <c r="EA53" s="189"/>
      <c r="EB53" s="189"/>
      <c r="EC53" s="189"/>
      <c r="ED53" s="189"/>
      <c r="EE53" s="189"/>
      <c r="EF53" s="189"/>
      <c r="EG53" s="189"/>
      <c r="EH53" s="189"/>
      <c r="EI53" s="189"/>
      <c r="EJ53" s="189"/>
      <c r="EK53" s="189"/>
      <c r="EL53" s="189"/>
      <c r="EM53" s="189"/>
      <c r="EN53" s="189"/>
      <c r="EO53" s="189"/>
      <c r="EP53" s="189"/>
      <c r="EQ53" s="189"/>
      <c r="ER53" s="189"/>
      <c r="ES53" s="189"/>
      <c r="ET53" s="189"/>
      <c r="EU53" s="189"/>
      <c r="EV53" s="189"/>
      <c r="EW53" s="189"/>
      <c r="EX53" s="189"/>
      <c r="EY53" s="189"/>
      <c r="EZ53" s="189"/>
      <c r="FA53" s="189"/>
      <c r="FB53" s="189"/>
      <c r="FC53" s="189"/>
      <c r="FD53" s="189"/>
      <c r="FE53" s="189"/>
      <c r="FF53" s="189"/>
      <c r="FG53" s="189"/>
      <c r="FH53" s="189"/>
      <c r="FI53" s="189"/>
      <c r="FJ53" s="189"/>
      <c r="FK53" s="189"/>
      <c r="FL53" s="189"/>
      <c r="FM53" s="189"/>
      <c r="FN53" s="189"/>
      <c r="FO53" s="189"/>
      <c r="FP53" s="189"/>
      <c r="FQ53" s="189"/>
      <c r="FR53" s="189"/>
      <c r="FS53" s="189"/>
      <c r="FT53" s="189"/>
      <c r="FU53" s="189"/>
      <c r="FV53" s="189"/>
      <c r="FW53" s="189"/>
      <c r="FX53" s="189"/>
      <c r="FY53" s="189"/>
      <c r="FZ53" s="189"/>
      <c r="GA53" s="189"/>
      <c r="GB53" s="189"/>
      <c r="GC53" s="189"/>
      <c r="GD53" s="189"/>
      <c r="GE53" s="189"/>
      <c r="GF53" s="189"/>
      <c r="GG53" s="189"/>
      <c r="GH53" s="189"/>
      <c r="GI53" s="189"/>
      <c r="GJ53" s="189"/>
      <c r="GK53" s="189"/>
      <c r="GL53" s="189"/>
      <c r="GM53" s="189"/>
      <c r="GN53" s="189"/>
      <c r="GO53" s="189"/>
      <c r="GP53" s="189"/>
      <c r="GQ53" s="189"/>
      <c r="GR53" s="189"/>
      <c r="GS53" s="189"/>
      <c r="GT53" s="189"/>
      <c r="GU53" s="189"/>
      <c r="GV53" s="189"/>
      <c r="GW53" s="189"/>
      <c r="GX53" s="189"/>
      <c r="GY53" s="189"/>
      <c r="GZ53" s="189"/>
      <c r="HA53" s="189"/>
      <c r="HB53" s="189"/>
      <c r="HC53" s="189"/>
      <c r="HD53" s="189"/>
      <c r="HE53" s="189"/>
      <c r="HF53" s="189"/>
      <c r="HG53" s="189"/>
      <c r="HH53" s="189"/>
      <c r="HI53" s="189"/>
      <c r="HJ53" s="189"/>
      <c r="HK53" s="189"/>
      <c r="HL53" s="189"/>
      <c r="HM53" s="189"/>
      <c r="HN53" s="189"/>
      <c r="HO53" s="189"/>
      <c r="HP53" s="189"/>
      <c r="HQ53" s="189"/>
      <c r="HR53" s="189"/>
      <c r="HS53" s="189"/>
      <c r="HT53" s="189"/>
      <c r="HU53" s="189"/>
      <c r="HV53" s="189"/>
      <c r="HW53" s="189"/>
      <c r="HX53" s="189"/>
      <c r="HY53" s="189"/>
      <c r="HZ53" s="189"/>
      <c r="IA53" s="189"/>
      <c r="IB53" s="189"/>
      <c r="IC53" s="189"/>
      <c r="ID53" s="189"/>
      <c r="IE53" s="189"/>
      <c r="IF53" s="189"/>
      <c r="IG53" s="189"/>
      <c r="IH53" s="189"/>
      <c r="II53" s="189"/>
      <c r="IJ53" s="189"/>
      <c r="IK53" s="189"/>
      <c r="IL53" s="189"/>
      <c r="IM53" s="189"/>
      <c r="IN53" s="189"/>
      <c r="IO53" s="189"/>
      <c r="IP53" s="189"/>
      <c r="IQ53" s="189"/>
      <c r="IR53" s="189"/>
      <c r="IS53" s="189"/>
      <c r="IT53" s="189"/>
      <c r="IU53" s="189"/>
      <c r="IV53" s="189"/>
      <c r="IW53" s="189"/>
      <c r="IX53" s="189"/>
      <c r="IY53" s="189"/>
      <c r="IZ53" s="189"/>
      <c r="JA53" s="189"/>
      <c r="JB53" s="189"/>
      <c r="JC53" s="189"/>
      <c r="JD53" s="189"/>
      <c r="JE53" s="189"/>
      <c r="JF53" s="189"/>
      <c r="JG53" s="189"/>
      <c r="JH53" s="189"/>
      <c r="JI53" s="189"/>
      <c r="JJ53" s="189"/>
      <c r="JK53" s="189"/>
      <c r="JL53" s="189"/>
      <c r="JM53" s="189"/>
      <c r="JN53" s="189"/>
      <c r="JO53" s="189"/>
      <c r="JP53" s="189"/>
      <c r="JQ53" s="189"/>
      <c r="JR53" s="189"/>
      <c r="JS53" s="189"/>
      <c r="JT53" s="189"/>
      <c r="JU53" s="189"/>
      <c r="JV53" s="189"/>
      <c r="JW53" s="189"/>
      <c r="JX53" s="189"/>
      <c r="JY53" s="189"/>
      <c r="JZ53" s="189"/>
      <c r="KA53" s="189"/>
      <c r="KB53" s="189"/>
      <c r="KC53" s="189"/>
      <c r="KD53" s="189"/>
      <c r="KE53" s="189"/>
      <c r="KF53" s="189"/>
      <c r="KG53" s="189"/>
      <c r="KH53" s="189"/>
      <c r="KI53" s="189"/>
      <c r="KJ53" s="189"/>
      <c r="KK53" s="189"/>
      <c r="KL53" s="189"/>
      <c r="KM53" s="189"/>
      <c r="KN53" s="189"/>
      <c r="KO53" s="189"/>
      <c r="KP53" s="189"/>
      <c r="KQ53" s="189"/>
      <c r="KR53" s="189"/>
      <c r="KS53" s="189"/>
      <c r="KT53" s="189"/>
      <c r="KU53" s="189"/>
      <c r="KV53" s="189"/>
      <c r="KW53" s="189"/>
      <c r="KX53" s="189"/>
      <c r="KY53" s="189"/>
      <c r="KZ53" s="189"/>
      <c r="LA53" s="189"/>
      <c r="LB53" s="189"/>
      <c r="LC53" s="189"/>
      <c r="LD53" s="189"/>
      <c r="LE53" s="189"/>
      <c r="LF53" s="189"/>
      <c r="LG53" s="189"/>
      <c r="LH53" s="189"/>
      <c r="LI53" s="189"/>
      <c r="LJ53" s="189"/>
      <c r="LK53" s="189"/>
      <c r="LL53" s="189"/>
      <c r="LM53" s="189"/>
      <c r="LN53" s="189"/>
      <c r="LO53" s="189"/>
      <c r="LP53" s="189"/>
      <c r="LQ53" s="189"/>
      <c r="LR53" s="189"/>
      <c r="LS53" s="189"/>
      <c r="LT53" s="189"/>
      <c r="LU53" s="189"/>
      <c r="LV53" s="189"/>
      <c r="LW53" s="189"/>
      <c r="LX53" s="189"/>
      <c r="LY53" s="189"/>
      <c r="LZ53" s="189"/>
      <c r="MA53" s="189"/>
      <c r="MB53" s="189"/>
      <c r="MC53" s="189"/>
      <c r="MD53" s="189"/>
      <c r="ME53" s="189"/>
      <c r="MF53" s="189"/>
      <c r="MG53" s="189"/>
      <c r="MH53" s="189"/>
      <c r="MI53" s="189"/>
      <c r="MJ53" s="189"/>
      <c r="MK53" s="189"/>
      <c r="ML53" s="189"/>
      <c r="MM53" s="189"/>
      <c r="MN53" s="189"/>
      <c r="MO53" s="189"/>
      <c r="MP53" s="189"/>
      <c r="MQ53" s="189"/>
      <c r="MR53" s="189"/>
      <c r="MS53" s="189"/>
      <c r="MT53" s="189"/>
      <c r="MU53" s="189"/>
      <c r="MV53" s="189"/>
      <c r="MW53" s="189"/>
      <c r="MX53" s="189"/>
      <c r="MY53" s="189"/>
      <c r="MZ53" s="189"/>
      <c r="NA53" s="189"/>
      <c r="NB53" s="189"/>
      <c r="NC53" s="189"/>
      <c r="ND53" s="189"/>
      <c r="NE53" s="189"/>
      <c r="NF53" s="189"/>
      <c r="NG53" s="189"/>
      <c r="NH53" s="189"/>
      <c r="NI53" s="189"/>
      <c r="NJ53" s="189"/>
      <c r="NK53" s="189"/>
      <c r="NL53" s="189"/>
      <c r="NM53" s="189"/>
      <c r="NN53" s="189"/>
      <c r="NO53" s="189"/>
      <c r="NP53" s="189"/>
      <c r="NQ53" s="189"/>
      <c r="NR53" s="189"/>
      <c r="NS53" s="189"/>
      <c r="NT53" s="189"/>
      <c r="NU53" s="189"/>
      <c r="NV53" s="189"/>
      <c r="NW53" s="189"/>
      <c r="NX53" s="189"/>
      <c r="NY53" s="189"/>
      <c r="NZ53" s="189"/>
      <c r="OA53" s="189"/>
      <c r="OB53" s="189"/>
      <c r="OC53" s="189"/>
      <c r="OD53" s="189"/>
      <c r="OE53" s="189"/>
      <c r="OF53" s="189"/>
      <c r="OG53" s="189"/>
      <c r="OH53" s="189"/>
      <c r="OI53" s="189"/>
      <c r="OJ53" s="189"/>
      <c r="OK53" s="189"/>
      <c r="OL53" s="189"/>
      <c r="OM53" s="189"/>
      <c r="ON53" s="189"/>
      <c r="OO53" s="189"/>
      <c r="OP53" s="189"/>
      <c r="OQ53" s="189"/>
      <c r="OR53" s="189"/>
      <c r="OS53" s="189"/>
      <c r="OT53" s="189"/>
      <c r="OU53" s="189"/>
      <c r="OV53" s="189"/>
      <c r="OW53" s="189"/>
      <c r="OX53" s="189"/>
      <c r="OY53" s="189"/>
      <c r="OZ53" s="189"/>
      <c r="PA53" s="189"/>
      <c r="PB53" s="189"/>
      <c r="PC53" s="189"/>
      <c r="PD53" s="189"/>
      <c r="PE53" s="189"/>
      <c r="PF53" s="189"/>
      <c r="PG53" s="189"/>
      <c r="PH53" s="189"/>
      <c r="PI53" s="189"/>
      <c r="PJ53" s="189"/>
      <c r="PK53" s="189"/>
      <c r="PL53" s="189"/>
      <c r="PM53" s="189"/>
      <c r="PN53" s="189"/>
      <c r="PO53" s="189"/>
      <c r="PP53" s="189"/>
      <c r="PQ53" s="189"/>
      <c r="PR53" s="189"/>
      <c r="PS53" s="189"/>
      <c r="PT53" s="189"/>
      <c r="PU53" s="189"/>
      <c r="PV53" s="189"/>
      <c r="PW53" s="189"/>
      <c r="PX53" s="189"/>
      <c r="PY53" s="189"/>
      <c r="PZ53" s="189"/>
      <c r="QA53" s="189"/>
      <c r="QB53" s="189"/>
      <c r="QC53" s="189"/>
      <c r="QD53" s="189"/>
      <c r="QE53" s="189"/>
      <c r="QF53" s="189"/>
      <c r="QG53" s="189"/>
      <c r="QH53" s="189"/>
      <c r="QI53" s="189"/>
      <c r="QJ53" s="189"/>
      <c r="QK53" s="189"/>
      <c r="QL53" s="189"/>
      <c r="QM53" s="189"/>
      <c r="QN53" s="189"/>
      <c r="QO53" s="189"/>
      <c r="QP53" s="189"/>
      <c r="QQ53" s="189"/>
      <c r="QR53" s="189"/>
      <c r="QS53" s="189"/>
      <c r="QT53" s="189"/>
      <c r="QU53" s="189"/>
      <c r="QV53" s="189"/>
      <c r="QW53" s="189"/>
      <c r="QX53" s="189"/>
      <c r="QY53" s="189"/>
      <c r="QZ53" s="189"/>
      <c r="RA53" s="189"/>
      <c r="RB53" s="189"/>
      <c r="RC53" s="189"/>
      <c r="RD53" s="189"/>
      <c r="RE53" s="189"/>
      <c r="RF53" s="189"/>
      <c r="RG53" s="189"/>
      <c r="RH53" s="189"/>
      <c r="RI53" s="189"/>
      <c r="RJ53" s="189"/>
      <c r="RK53" s="189"/>
      <c r="RL53" s="189"/>
      <c r="RM53" s="189"/>
      <c r="RN53" s="189"/>
      <c r="RO53" s="189"/>
      <c r="RP53" s="189"/>
      <c r="RQ53" s="189"/>
      <c r="RR53" s="189"/>
      <c r="RS53" s="189"/>
      <c r="RT53" s="189"/>
      <c r="RU53" s="189"/>
      <c r="RV53" s="189"/>
      <c r="RW53" s="189"/>
      <c r="RX53" s="189"/>
      <c r="RY53" s="189"/>
      <c r="RZ53" s="189"/>
      <c r="SA53" s="189"/>
      <c r="SB53" s="189"/>
      <c r="SC53" s="189"/>
      <c r="SD53" s="189"/>
      <c r="SE53" s="189"/>
      <c r="SF53" s="189"/>
      <c r="SG53" s="189"/>
      <c r="SH53" s="189"/>
      <c r="SI53" s="189"/>
      <c r="SJ53" s="189"/>
      <c r="SK53" s="189"/>
      <c r="SL53" s="189"/>
      <c r="SM53" s="189"/>
      <c r="SN53" s="189"/>
      <c r="SO53" s="189"/>
      <c r="SP53" s="189"/>
      <c r="SQ53" s="189"/>
      <c r="SR53" s="189"/>
      <c r="SS53" s="189"/>
      <c r="ST53" s="189"/>
      <c r="SU53" s="189"/>
      <c r="SV53" s="189"/>
      <c r="SW53" s="189"/>
      <c r="SX53" s="189"/>
      <c r="SY53" s="189"/>
      <c r="SZ53" s="189"/>
      <c r="TA53" s="189"/>
      <c r="TB53" s="189"/>
      <c r="TC53" s="189"/>
      <c r="TD53" s="189"/>
      <c r="TE53" s="189"/>
      <c r="TF53" s="189"/>
      <c r="TG53" s="189"/>
      <c r="TH53" s="189"/>
      <c r="TI53" s="189"/>
      <c r="TJ53" s="189"/>
      <c r="TK53" s="189"/>
      <c r="TL53" s="189"/>
      <c r="TM53" s="189"/>
      <c r="TN53" s="189"/>
      <c r="TO53" s="189"/>
      <c r="TP53" s="189"/>
      <c r="TQ53" s="189"/>
      <c r="TR53" s="189"/>
      <c r="TS53" s="189"/>
      <c r="TT53" s="189"/>
      <c r="TU53" s="189"/>
      <c r="TV53" s="189"/>
      <c r="TW53" s="189"/>
      <c r="TX53" s="189"/>
      <c r="TY53" s="189"/>
      <c r="TZ53" s="189"/>
      <c r="UA53" s="189"/>
      <c r="UB53" s="189"/>
      <c r="UC53" s="189"/>
      <c r="UD53" s="189"/>
      <c r="UE53" s="189"/>
      <c r="UF53" s="189"/>
      <c r="UG53" s="189"/>
      <c r="UH53" s="189"/>
      <c r="UI53" s="189"/>
      <c r="UJ53" s="189"/>
      <c r="UK53" s="189"/>
      <c r="UL53" s="189"/>
      <c r="UM53" s="189"/>
      <c r="UN53" s="189"/>
      <c r="UO53" s="189"/>
      <c r="UP53" s="189"/>
      <c r="UQ53" s="189"/>
      <c r="UR53" s="189"/>
      <c r="US53" s="189"/>
      <c r="UT53" s="189"/>
      <c r="UU53" s="189"/>
      <c r="UV53" s="189"/>
      <c r="UW53" s="189"/>
      <c r="UX53" s="189"/>
      <c r="UY53" s="189"/>
      <c r="UZ53" s="189"/>
      <c r="VA53" s="189"/>
      <c r="VB53" s="189"/>
      <c r="VC53" s="189"/>
      <c r="VD53" s="189"/>
      <c r="VE53" s="189"/>
      <c r="VF53" s="189"/>
      <c r="VG53" s="189"/>
      <c r="VH53" s="189"/>
      <c r="VI53" s="189"/>
      <c r="VJ53" s="189"/>
      <c r="VK53" s="189"/>
      <c r="VL53" s="189"/>
      <c r="VM53" s="189"/>
      <c r="VN53" s="189"/>
      <c r="VO53" s="189"/>
      <c r="VP53" s="189"/>
      <c r="VQ53" s="189"/>
      <c r="VR53" s="189"/>
      <c r="VS53" s="189"/>
      <c r="VT53" s="189"/>
      <c r="VU53" s="189"/>
      <c r="VV53" s="189"/>
      <c r="VW53" s="189"/>
      <c r="VX53" s="189"/>
      <c r="VY53" s="189"/>
      <c r="VZ53" s="189"/>
      <c r="WA53" s="189"/>
      <c r="WB53" s="189"/>
      <c r="WC53" s="189"/>
      <c r="WD53" s="189"/>
      <c r="WE53" s="189"/>
      <c r="WF53" s="189"/>
      <c r="WG53" s="189"/>
      <c r="WH53" s="189"/>
      <c r="WI53" s="189"/>
      <c r="WJ53" s="189"/>
      <c r="WK53" s="189"/>
      <c r="WL53" s="189"/>
      <c r="WM53" s="189"/>
      <c r="WN53" s="189"/>
      <c r="WO53" s="189"/>
      <c r="WP53" s="189"/>
      <c r="WQ53" s="189"/>
      <c r="WR53" s="189"/>
      <c r="WS53" s="189"/>
      <c r="WT53" s="189"/>
      <c r="WU53" s="189"/>
      <c r="WV53" s="189"/>
      <c r="WW53" s="189"/>
      <c r="WX53" s="189"/>
      <c r="WY53" s="189"/>
      <c r="WZ53" s="189"/>
      <c r="XA53" s="189"/>
      <c r="XB53" s="189"/>
      <c r="XC53" s="189"/>
      <c r="XD53" s="189"/>
      <c r="XE53" s="189"/>
      <c r="XF53" s="189"/>
      <c r="XG53" s="189"/>
      <c r="XH53" s="189"/>
      <c r="XI53" s="189"/>
      <c r="XJ53" s="189"/>
      <c r="XK53" s="189"/>
      <c r="XL53" s="189"/>
      <c r="XM53" s="189"/>
      <c r="XN53" s="189"/>
      <c r="XO53" s="189"/>
      <c r="XP53" s="189"/>
      <c r="XQ53" s="189"/>
      <c r="XR53" s="189"/>
      <c r="XS53" s="189"/>
      <c r="XT53" s="189"/>
      <c r="XU53" s="189"/>
      <c r="XV53" s="189"/>
      <c r="XW53" s="189"/>
      <c r="XX53" s="189"/>
      <c r="XY53" s="189"/>
      <c r="XZ53" s="189"/>
      <c r="YA53" s="189"/>
      <c r="YB53" s="189"/>
      <c r="YC53" s="189"/>
      <c r="YD53" s="189"/>
      <c r="YE53" s="189"/>
      <c r="YF53" s="189"/>
      <c r="YG53" s="189"/>
      <c r="YH53" s="189"/>
      <c r="YI53" s="189"/>
      <c r="YJ53" s="189"/>
      <c r="YK53" s="189"/>
      <c r="YL53" s="189"/>
      <c r="YM53" s="189"/>
      <c r="YN53" s="189"/>
      <c r="YO53" s="189"/>
      <c r="YP53" s="189"/>
      <c r="YQ53" s="189"/>
      <c r="YR53" s="189"/>
      <c r="YS53" s="189"/>
      <c r="YT53" s="189"/>
      <c r="YU53" s="189"/>
      <c r="YV53" s="189"/>
      <c r="YW53" s="189"/>
      <c r="YX53" s="189"/>
      <c r="YY53" s="189"/>
      <c r="YZ53" s="189"/>
      <c r="ZA53" s="189"/>
      <c r="ZB53" s="189"/>
      <c r="ZC53" s="189"/>
      <c r="ZD53" s="189"/>
      <c r="ZE53" s="189"/>
      <c r="ZF53" s="189"/>
      <c r="ZG53" s="189"/>
      <c r="ZH53" s="189"/>
      <c r="ZI53" s="189"/>
      <c r="ZJ53" s="189"/>
      <c r="ZK53" s="189"/>
      <c r="ZL53" s="189"/>
      <c r="ZM53" s="189"/>
      <c r="ZN53" s="189"/>
      <c r="ZO53" s="189"/>
      <c r="ZP53" s="189"/>
      <c r="ZQ53" s="189"/>
      <c r="ZR53" s="189"/>
      <c r="ZS53" s="189"/>
      <c r="ZT53" s="189"/>
      <c r="ZU53" s="189"/>
      <c r="ZV53" s="189"/>
      <c r="ZW53" s="189"/>
      <c r="ZX53" s="189"/>
      <c r="ZY53" s="189"/>
      <c r="ZZ53" s="189"/>
      <c r="AAA53" s="189"/>
      <c r="AAB53" s="189"/>
      <c r="AAC53" s="189"/>
      <c r="AAD53" s="189"/>
      <c r="AAE53" s="189"/>
      <c r="AAF53" s="189"/>
      <c r="AAG53" s="189"/>
      <c r="AAH53" s="189"/>
      <c r="AAI53" s="189"/>
      <c r="AAJ53" s="189"/>
      <c r="AAK53" s="189"/>
      <c r="AAL53" s="189"/>
      <c r="AAM53" s="189"/>
      <c r="AAN53" s="189"/>
      <c r="AAO53" s="189"/>
      <c r="AAP53" s="189"/>
      <c r="AAQ53" s="189"/>
      <c r="AAR53" s="189"/>
      <c r="AAS53" s="189"/>
      <c r="AAT53" s="189"/>
      <c r="AAU53" s="189"/>
      <c r="AAV53" s="189"/>
      <c r="AAW53" s="189"/>
      <c r="AAX53" s="189"/>
      <c r="AAY53" s="189"/>
      <c r="AAZ53" s="189"/>
      <c r="ABA53" s="189"/>
      <c r="ABB53" s="189"/>
      <c r="ABC53" s="189"/>
      <c r="ABD53" s="189"/>
      <c r="ABE53" s="189"/>
      <c r="ABF53" s="189"/>
      <c r="ABG53" s="189"/>
      <c r="ABH53" s="189"/>
      <c r="ABI53" s="189"/>
      <c r="ABJ53" s="189"/>
      <c r="ABK53" s="189"/>
      <c r="ABL53" s="189"/>
      <c r="ABM53" s="189"/>
      <c r="ABN53" s="189"/>
      <c r="ABO53" s="189"/>
      <c r="ABP53" s="189"/>
      <c r="ABQ53" s="189"/>
      <c r="ABR53" s="189"/>
      <c r="ABS53" s="189"/>
      <c r="ABT53" s="189"/>
      <c r="ABU53" s="189"/>
      <c r="ABV53" s="189"/>
      <c r="ABW53" s="189"/>
      <c r="ABX53" s="189"/>
      <c r="ABY53" s="189"/>
      <c r="ABZ53" s="189"/>
      <c r="ACA53" s="189"/>
      <c r="ACB53" s="189"/>
      <c r="ACC53" s="189"/>
      <c r="ACD53" s="189"/>
      <c r="ACE53" s="189"/>
      <c r="ACF53" s="189"/>
      <c r="ACG53" s="189"/>
      <c r="ACH53" s="189"/>
      <c r="ACI53" s="189"/>
      <c r="ACJ53" s="189"/>
      <c r="ACK53" s="189"/>
      <c r="ACL53" s="189"/>
      <c r="ACM53" s="189"/>
      <c r="ACN53" s="189"/>
      <c r="ACO53" s="189"/>
      <c r="ACP53" s="189"/>
      <c r="ACQ53" s="189"/>
      <c r="ACR53" s="189"/>
      <c r="ACS53" s="189"/>
      <c r="ACT53" s="189"/>
      <c r="ACU53" s="189"/>
      <c r="ACV53" s="189"/>
      <c r="ACW53" s="189"/>
      <c r="ACX53" s="189"/>
      <c r="ACY53" s="189"/>
      <c r="ACZ53" s="189"/>
      <c r="ADA53" s="189"/>
      <c r="ADB53" s="189"/>
      <c r="ADC53" s="189"/>
      <c r="ADD53" s="189"/>
      <c r="ADE53" s="189"/>
      <c r="ADF53" s="189"/>
      <c r="ADG53" s="189"/>
      <c r="ADH53" s="189"/>
      <c r="ADI53" s="189"/>
      <c r="ADJ53" s="189"/>
      <c r="ADK53" s="189"/>
      <c r="ADL53" s="189"/>
      <c r="ADM53" s="189"/>
      <c r="ADN53" s="189"/>
      <c r="ADO53" s="189"/>
      <c r="ADP53" s="189"/>
      <c r="ADQ53" s="189"/>
      <c r="ADR53" s="189"/>
      <c r="ADS53" s="189"/>
      <c r="ADT53" s="189"/>
      <c r="ADU53" s="189"/>
      <c r="ADV53" s="189"/>
      <c r="ADW53" s="189"/>
      <c r="ADX53" s="189"/>
      <c r="ADY53" s="189"/>
      <c r="ADZ53" s="189"/>
      <c r="AEA53" s="189"/>
      <c r="AEB53" s="189"/>
      <c r="AEC53" s="189"/>
      <c r="AED53" s="189"/>
      <c r="AEE53" s="189"/>
      <c r="AEF53" s="189"/>
      <c r="AEG53" s="189"/>
      <c r="AEH53" s="189"/>
      <c r="AEI53" s="189"/>
      <c r="AEJ53" s="189"/>
      <c r="AEK53" s="189"/>
      <c r="AEL53" s="189"/>
      <c r="AEM53" s="189"/>
      <c r="AEN53" s="189"/>
      <c r="AEO53" s="189"/>
      <c r="AEP53" s="189"/>
      <c r="AEQ53" s="189"/>
      <c r="AER53" s="189"/>
      <c r="AES53" s="189"/>
      <c r="AET53" s="189"/>
      <c r="AEU53" s="189"/>
      <c r="AEV53" s="189"/>
      <c r="AEW53" s="189"/>
      <c r="AEX53" s="189"/>
      <c r="AEY53" s="189"/>
      <c r="AEZ53" s="189"/>
      <c r="AFA53" s="189"/>
      <c r="AFB53" s="189"/>
      <c r="AFC53" s="189"/>
      <c r="AFD53" s="189"/>
      <c r="AFE53" s="189"/>
      <c r="AFF53" s="189"/>
      <c r="AFG53" s="189"/>
      <c r="AFH53" s="189"/>
      <c r="AFI53" s="189"/>
      <c r="AFJ53" s="189"/>
      <c r="AFK53" s="189"/>
      <c r="AFL53" s="189"/>
      <c r="AFM53" s="189"/>
      <c r="AFN53" s="189"/>
      <c r="AFO53" s="189"/>
      <c r="AFP53" s="189"/>
      <c r="AFQ53" s="189"/>
      <c r="AFR53" s="189"/>
      <c r="AFS53" s="189"/>
      <c r="AFT53" s="189"/>
      <c r="AFU53" s="189"/>
      <c r="AFV53" s="189"/>
      <c r="AFW53" s="189"/>
    </row>
    <row r="65" spans="1:1" x14ac:dyDescent="0.25">
      <c r="A65" s="234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54A8-0CDF-42FF-A9AC-806C4CD9114B}">
  <sheetPr>
    <tabColor rgb="FFFFC000"/>
  </sheetPr>
  <dimension ref="A1:K47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09375" defaultRowHeight="13.8" x14ac:dyDescent="0.25"/>
  <cols>
    <col min="1" max="1" width="45.44140625" style="171" customWidth="1"/>
    <col min="2" max="7" width="13.77734375" style="171" customWidth="1"/>
    <col min="8" max="16384" width="9.109375" style="171"/>
  </cols>
  <sheetData>
    <row r="1" spans="1:11" s="288" customFormat="1" ht="52.2" x14ac:dyDescent="0.25">
      <c r="A1" s="291" t="s">
        <v>292</v>
      </c>
      <c r="B1" s="290" t="s">
        <v>291</v>
      </c>
      <c r="C1" s="290" t="s">
        <v>290</v>
      </c>
      <c r="D1" s="290" t="s">
        <v>289</v>
      </c>
      <c r="E1" s="290" t="s">
        <v>288</v>
      </c>
      <c r="F1" s="289" t="s">
        <v>287</v>
      </c>
      <c r="G1" s="289" t="s">
        <v>286</v>
      </c>
      <c r="I1" s="171"/>
      <c r="J1" s="171"/>
      <c r="K1" s="171"/>
    </row>
    <row r="2" spans="1:11" ht="17.399999999999999" x14ac:dyDescent="0.3">
      <c r="A2" s="283" t="s">
        <v>285</v>
      </c>
    </row>
    <row r="3" spans="1:11" x14ac:dyDescent="0.25">
      <c r="A3" s="171" t="s">
        <v>191</v>
      </c>
      <c r="B3" s="281">
        <v>952071</v>
      </c>
      <c r="C3" s="287">
        <v>6104047</v>
      </c>
      <c r="D3" s="281">
        <v>875810</v>
      </c>
      <c r="E3" s="281">
        <v>166675</v>
      </c>
      <c r="F3" s="281">
        <v>0</v>
      </c>
      <c r="G3" s="281">
        <v>8098603</v>
      </c>
    </row>
    <row r="4" spans="1:11" x14ac:dyDescent="0.25">
      <c r="A4" s="171" t="s">
        <v>284</v>
      </c>
      <c r="B4" s="281">
        <v>247921</v>
      </c>
      <c r="C4" s="281">
        <v>47601</v>
      </c>
      <c r="D4" s="281">
        <v>45890</v>
      </c>
      <c r="E4" s="281">
        <v>89947</v>
      </c>
      <c r="F4" s="281">
        <v>12341</v>
      </c>
      <c r="G4" s="281">
        <v>443700</v>
      </c>
    </row>
    <row r="5" spans="1:11" x14ac:dyDescent="0.25">
      <c r="A5" s="284" t="s">
        <v>283</v>
      </c>
      <c r="B5" s="279">
        <v>1199992</v>
      </c>
      <c r="C5" s="279">
        <v>6151648</v>
      </c>
      <c r="D5" s="279">
        <v>921700</v>
      </c>
      <c r="E5" s="279">
        <v>256622</v>
      </c>
      <c r="F5" s="279">
        <v>12341</v>
      </c>
      <c r="G5" s="279">
        <v>8542303</v>
      </c>
    </row>
    <row r="6" spans="1:11" x14ac:dyDescent="0.25">
      <c r="B6" s="281"/>
      <c r="C6" s="281"/>
      <c r="D6" s="281"/>
      <c r="E6" s="281"/>
      <c r="F6" s="281"/>
      <c r="G6" s="281"/>
    </row>
    <row r="7" spans="1:11" x14ac:dyDescent="0.25">
      <c r="A7" s="171" t="s">
        <v>282</v>
      </c>
      <c r="B7" s="281">
        <v>0</v>
      </c>
      <c r="C7" s="281">
        <v>0</v>
      </c>
      <c r="D7" s="281">
        <v>663278</v>
      </c>
      <c r="E7" s="281">
        <v>0</v>
      </c>
      <c r="F7" s="281">
        <v>0</v>
      </c>
      <c r="G7" s="281">
        <v>663278</v>
      </c>
    </row>
    <row r="8" spans="1:11" x14ac:dyDescent="0.25">
      <c r="A8" s="171" t="s">
        <v>281</v>
      </c>
      <c r="B8" s="281">
        <v>546957</v>
      </c>
      <c r="C8" s="281">
        <v>4970266</v>
      </c>
      <c r="D8" s="281">
        <v>0</v>
      </c>
      <c r="E8" s="281">
        <v>114655</v>
      </c>
      <c r="F8" s="281">
        <v>0</v>
      </c>
      <c r="G8" s="281">
        <v>5631878</v>
      </c>
    </row>
    <row r="9" spans="1:11" x14ac:dyDescent="0.25">
      <c r="A9" s="171" t="s">
        <v>280</v>
      </c>
      <c r="B9" s="281">
        <v>591813</v>
      </c>
      <c r="C9" s="281">
        <v>916488</v>
      </c>
      <c r="D9" s="281">
        <v>207568</v>
      </c>
      <c r="E9" s="281">
        <v>118026</v>
      </c>
      <c r="F9" s="281">
        <v>5281</v>
      </c>
      <c r="G9" s="281">
        <v>1839176</v>
      </c>
    </row>
    <row r="10" spans="1:11" x14ac:dyDescent="0.25">
      <c r="A10" s="284" t="s">
        <v>279</v>
      </c>
      <c r="B10" s="279">
        <v>1138770</v>
      </c>
      <c r="C10" s="279">
        <v>5886754</v>
      </c>
      <c r="D10" s="279">
        <v>870846</v>
      </c>
      <c r="E10" s="279">
        <v>232681</v>
      </c>
      <c r="F10" s="279">
        <v>5281</v>
      </c>
      <c r="G10" s="279">
        <v>8134332</v>
      </c>
    </row>
    <row r="11" spans="1:11" x14ac:dyDescent="0.25">
      <c r="B11" s="281"/>
      <c r="C11" s="281"/>
      <c r="D11" s="281"/>
      <c r="E11" s="281"/>
      <c r="F11" s="281"/>
      <c r="G11" s="281"/>
    </row>
    <row r="12" spans="1:11" x14ac:dyDescent="0.25">
      <c r="A12" s="286" t="s">
        <v>180</v>
      </c>
      <c r="B12" s="281">
        <v>61222</v>
      </c>
      <c r="C12" s="281">
        <v>264894</v>
      </c>
      <c r="D12" s="281">
        <v>50854</v>
      </c>
      <c r="E12" s="281">
        <v>23941</v>
      </c>
      <c r="F12" s="281">
        <v>7060</v>
      </c>
      <c r="G12" s="281">
        <v>407971</v>
      </c>
    </row>
    <row r="13" spans="1:11" x14ac:dyDescent="0.25">
      <c r="A13" s="286" t="s">
        <v>278</v>
      </c>
      <c r="B13" s="281">
        <v>17142</v>
      </c>
      <c r="C13" s="281">
        <v>74170</v>
      </c>
      <c r="D13" s="281">
        <v>12714</v>
      </c>
      <c r="E13" s="281">
        <v>5253</v>
      </c>
      <c r="F13" s="281">
        <v>1906</v>
      </c>
      <c r="G13" s="281">
        <v>111185</v>
      </c>
    </row>
    <row r="14" spans="1:11" x14ac:dyDescent="0.25">
      <c r="A14" s="286" t="s">
        <v>178</v>
      </c>
      <c r="B14" s="281">
        <v>44080</v>
      </c>
      <c r="C14" s="281">
        <v>190724</v>
      </c>
      <c r="D14" s="281">
        <v>38140</v>
      </c>
      <c r="E14" s="281">
        <v>18688</v>
      </c>
      <c r="F14" s="281">
        <v>5154</v>
      </c>
      <c r="G14" s="281">
        <v>296786</v>
      </c>
    </row>
    <row r="15" spans="1:11" x14ac:dyDescent="0.25">
      <c r="A15" s="286"/>
      <c r="B15" s="281"/>
      <c r="C15" s="281"/>
      <c r="D15" s="281"/>
      <c r="E15" s="281"/>
      <c r="F15" s="281"/>
      <c r="G15" s="281"/>
    </row>
    <row r="16" spans="1:11" x14ac:dyDescent="0.25">
      <c r="B16" s="281"/>
      <c r="C16" s="281"/>
      <c r="D16" s="281"/>
      <c r="E16" s="281"/>
      <c r="F16" s="281"/>
      <c r="G16" s="281"/>
    </row>
    <row r="17" spans="1:7" ht="17.399999999999999" x14ac:dyDescent="0.3">
      <c r="A17" s="283" t="s">
        <v>277</v>
      </c>
      <c r="B17" s="281"/>
      <c r="C17" s="281"/>
      <c r="D17" s="281"/>
      <c r="E17" s="281"/>
      <c r="F17" s="281"/>
      <c r="G17" s="281"/>
    </row>
    <row r="18" spans="1:7" x14ac:dyDescent="0.25">
      <c r="A18" s="282" t="s">
        <v>139</v>
      </c>
      <c r="B18" s="281">
        <v>4750930</v>
      </c>
      <c r="C18" s="281">
        <v>2676133</v>
      </c>
      <c r="D18" s="281">
        <v>3268566</v>
      </c>
      <c r="E18" s="281">
        <v>1581999</v>
      </c>
      <c r="F18" s="281">
        <v>223861</v>
      </c>
      <c r="G18" s="281">
        <v>12501489</v>
      </c>
    </row>
    <row r="19" spans="1:7" x14ac:dyDescent="0.25">
      <c r="A19" s="282" t="s">
        <v>137</v>
      </c>
      <c r="B19" s="281">
        <v>1776396</v>
      </c>
      <c r="C19" s="281">
        <v>0</v>
      </c>
      <c r="D19" s="281">
        <v>0</v>
      </c>
      <c r="E19" s="281">
        <v>0</v>
      </c>
      <c r="F19" s="281">
        <v>0</v>
      </c>
      <c r="G19" s="281">
        <v>1776396</v>
      </c>
    </row>
    <row r="20" spans="1:7" x14ac:dyDescent="0.25">
      <c r="A20" s="280" t="s">
        <v>136</v>
      </c>
      <c r="B20" s="279">
        <v>6527326</v>
      </c>
      <c r="C20" s="279">
        <v>2676133</v>
      </c>
      <c r="D20" s="279">
        <v>3268566</v>
      </c>
      <c r="E20" s="279">
        <v>1581999</v>
      </c>
      <c r="F20" s="279">
        <v>223861</v>
      </c>
      <c r="G20" s="279">
        <v>14277885</v>
      </c>
    </row>
    <row r="21" spans="1:7" x14ac:dyDescent="0.25">
      <c r="B21" s="281"/>
      <c r="C21" s="281"/>
      <c r="D21" s="281"/>
      <c r="E21" s="281"/>
      <c r="F21" s="281"/>
      <c r="G21" s="281"/>
    </row>
    <row r="22" spans="1:7" x14ac:dyDescent="0.25">
      <c r="A22" s="282" t="s">
        <v>276</v>
      </c>
      <c r="B22" s="281">
        <v>0</v>
      </c>
      <c r="C22" s="281">
        <v>0</v>
      </c>
      <c r="D22" s="281">
        <v>2125125</v>
      </c>
      <c r="E22" s="281">
        <v>0</v>
      </c>
      <c r="F22" s="281">
        <v>0</v>
      </c>
      <c r="G22" s="281">
        <v>2125125</v>
      </c>
    </row>
    <row r="23" spans="1:7" x14ac:dyDescent="0.25">
      <c r="A23" s="282" t="s">
        <v>275</v>
      </c>
      <c r="B23" s="281">
        <v>1776396</v>
      </c>
      <c r="C23" s="281">
        <v>0</v>
      </c>
      <c r="D23" s="281">
        <v>0</v>
      </c>
      <c r="E23" s="281">
        <v>0</v>
      </c>
      <c r="F23" s="281">
        <v>0</v>
      </c>
      <c r="G23" s="281">
        <v>1776396</v>
      </c>
    </row>
    <row r="24" spans="1:7" x14ac:dyDescent="0.25">
      <c r="A24" s="277" t="s">
        <v>274</v>
      </c>
      <c r="B24" s="281">
        <v>4241142</v>
      </c>
      <c r="C24" s="281">
        <v>1019376</v>
      </c>
      <c r="D24" s="281">
        <v>0</v>
      </c>
      <c r="E24" s="281">
        <v>1397199</v>
      </c>
      <c r="F24" s="281">
        <v>0</v>
      </c>
      <c r="G24" s="281">
        <v>6657717</v>
      </c>
    </row>
    <row r="25" spans="1:7" x14ac:dyDescent="0.25">
      <c r="A25" s="277" t="s">
        <v>232</v>
      </c>
      <c r="B25" s="281">
        <v>0</v>
      </c>
      <c r="C25" s="281">
        <v>0</v>
      </c>
      <c r="D25" s="281">
        <v>0</v>
      </c>
      <c r="E25" s="281">
        <v>0</v>
      </c>
      <c r="F25" s="281">
        <v>52235</v>
      </c>
      <c r="G25" s="281">
        <v>52235</v>
      </c>
    </row>
    <row r="26" spans="1:7" x14ac:dyDescent="0.25">
      <c r="A26" s="284" t="s">
        <v>131</v>
      </c>
      <c r="B26" s="279">
        <v>6017538</v>
      </c>
      <c r="C26" s="279">
        <v>1019376</v>
      </c>
      <c r="D26" s="279">
        <v>2125125</v>
      </c>
      <c r="E26" s="279">
        <v>1397199</v>
      </c>
      <c r="F26" s="279">
        <v>52235</v>
      </c>
      <c r="G26" s="279">
        <v>10611473</v>
      </c>
    </row>
    <row r="27" spans="1:7" x14ac:dyDescent="0.25">
      <c r="A27" s="284"/>
      <c r="B27" s="281"/>
      <c r="C27" s="281"/>
      <c r="D27" s="281"/>
      <c r="E27" s="281"/>
      <c r="F27" s="281"/>
      <c r="G27" s="281"/>
    </row>
    <row r="28" spans="1:7" x14ac:dyDescent="0.25">
      <c r="A28" s="284" t="s">
        <v>130</v>
      </c>
      <c r="B28" s="279">
        <v>509788</v>
      </c>
      <c r="C28" s="279">
        <v>1656757</v>
      </c>
      <c r="D28" s="279">
        <v>1143441</v>
      </c>
      <c r="E28" s="279">
        <v>184799</v>
      </c>
      <c r="F28" s="279">
        <v>171626</v>
      </c>
      <c r="G28" s="279">
        <v>3666411</v>
      </c>
    </row>
    <row r="29" spans="1:7" x14ac:dyDescent="0.25">
      <c r="A29" s="284" t="s">
        <v>273</v>
      </c>
      <c r="B29" s="285">
        <v>4.0452225225660081</v>
      </c>
      <c r="C29" s="285">
        <v>6.475227402414335</v>
      </c>
      <c r="D29" s="285">
        <v>4.0000005366983613</v>
      </c>
      <c r="E29" s="285"/>
      <c r="F29" s="285"/>
      <c r="G29" s="285"/>
    </row>
    <row r="30" spans="1:7" x14ac:dyDescent="0.25">
      <c r="A30" s="280" t="s">
        <v>129</v>
      </c>
      <c r="B30" s="279">
        <v>6527326</v>
      </c>
      <c r="C30" s="279">
        <v>2676133</v>
      </c>
      <c r="D30" s="279">
        <v>3268566</v>
      </c>
      <c r="E30" s="279">
        <v>1581999</v>
      </c>
      <c r="F30" s="279">
        <v>223861</v>
      </c>
      <c r="G30" s="279">
        <v>14277885</v>
      </c>
    </row>
    <row r="31" spans="1:7" x14ac:dyDescent="0.25">
      <c r="A31" s="280"/>
      <c r="B31" s="279"/>
      <c r="C31" s="279"/>
      <c r="D31" s="279"/>
      <c r="E31" s="279"/>
      <c r="F31" s="279"/>
      <c r="G31" s="279"/>
    </row>
    <row r="32" spans="1:7" x14ac:dyDescent="0.25">
      <c r="A32" s="284" t="s">
        <v>176</v>
      </c>
      <c r="B32" s="279"/>
      <c r="C32" s="279"/>
      <c r="D32" s="279"/>
      <c r="E32" s="279"/>
      <c r="F32" s="279"/>
      <c r="G32" s="279"/>
    </row>
    <row r="33" spans="1:7" x14ac:dyDescent="0.25">
      <c r="A33" s="171" t="s">
        <v>272</v>
      </c>
      <c r="B33" s="281">
        <v>-5832</v>
      </c>
      <c r="C33" s="281">
        <v>0</v>
      </c>
      <c r="D33" s="281">
        <v>0</v>
      </c>
      <c r="E33" s="281">
        <v>0</v>
      </c>
      <c r="F33" s="281">
        <v>5832</v>
      </c>
      <c r="G33" s="281">
        <v>0</v>
      </c>
    </row>
    <row r="34" spans="1:7" x14ac:dyDescent="0.25">
      <c r="B34" s="281"/>
      <c r="C34" s="281"/>
      <c r="D34" s="281"/>
      <c r="E34" s="281"/>
      <c r="F34" s="281"/>
      <c r="G34" s="281"/>
    </row>
    <row r="35" spans="1:7" ht="17.399999999999999" x14ac:dyDescent="0.3">
      <c r="A35" s="283" t="s">
        <v>271</v>
      </c>
      <c r="B35" s="281"/>
      <c r="C35" s="281"/>
      <c r="D35" s="281"/>
      <c r="E35" s="281"/>
      <c r="F35" s="281"/>
      <c r="G35" s="281"/>
    </row>
    <row r="36" spans="1:7" x14ac:dyDescent="0.25">
      <c r="A36" s="282" t="s">
        <v>171</v>
      </c>
      <c r="B36" s="281">
        <v>433338</v>
      </c>
      <c r="C36" s="281">
        <v>1740822</v>
      </c>
      <c r="D36" s="281">
        <v>973777</v>
      </c>
      <c r="E36" s="281">
        <v>170109</v>
      </c>
      <c r="F36" s="281">
        <v>18580</v>
      </c>
      <c r="G36" s="281">
        <v>3336626</v>
      </c>
    </row>
    <row r="37" spans="1:7" x14ac:dyDescent="0.25">
      <c r="A37" s="282" t="s">
        <v>170</v>
      </c>
      <c r="B37" s="281">
        <v>74238</v>
      </c>
      <c r="C37" s="281">
        <v>187299</v>
      </c>
      <c r="D37" s="281">
        <v>216439</v>
      </c>
      <c r="E37" s="281">
        <v>63810</v>
      </c>
      <c r="F37" s="281">
        <v>159567</v>
      </c>
      <c r="G37" s="281">
        <v>701353</v>
      </c>
    </row>
    <row r="38" spans="1:7" x14ac:dyDescent="0.25">
      <c r="A38" s="280" t="s">
        <v>270</v>
      </c>
      <c r="B38" s="279">
        <v>507576</v>
      </c>
      <c r="C38" s="279">
        <v>1928121</v>
      </c>
      <c r="D38" s="279">
        <v>1190216</v>
      </c>
      <c r="E38" s="279">
        <v>233919</v>
      </c>
      <c r="F38" s="279">
        <v>178147</v>
      </c>
      <c r="G38" s="279">
        <v>4037979</v>
      </c>
    </row>
    <row r="39" spans="1:7" x14ac:dyDescent="0.25">
      <c r="B39" s="278"/>
      <c r="C39" s="278"/>
      <c r="D39" s="278"/>
      <c r="E39" s="278"/>
      <c r="F39" s="278"/>
      <c r="G39" s="278"/>
    </row>
    <row r="41" spans="1:7" x14ac:dyDescent="0.25">
      <c r="A41" s="277" t="s">
        <v>269</v>
      </c>
    </row>
    <row r="42" spans="1:7" x14ac:dyDescent="0.25">
      <c r="A42" s="171" t="s">
        <v>268</v>
      </c>
    </row>
    <row r="43" spans="1:7" x14ac:dyDescent="0.25">
      <c r="A43" s="171" t="s">
        <v>267</v>
      </c>
    </row>
    <row r="46" spans="1:7" x14ac:dyDescent="0.25">
      <c r="A46" s="276"/>
    </row>
    <row r="47" spans="1:7" x14ac:dyDescent="0.25">
      <c r="A47" s="27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6443-DD0D-4DC7-987E-653661645C6B}">
  <sheetPr>
    <tabColor rgb="FFFFC000"/>
  </sheetPr>
  <dimension ref="A1:F352"/>
  <sheetViews>
    <sheetView workbookViewId="0"/>
  </sheetViews>
  <sheetFormatPr defaultColWidth="8.77734375" defaultRowHeight="13.8" x14ac:dyDescent="0.25"/>
  <cols>
    <col min="1" max="1" width="35.77734375" style="171" customWidth="1"/>
    <col min="2" max="6" width="11.77734375" style="172" customWidth="1"/>
    <col min="7" max="16384" width="8.77734375" style="171"/>
  </cols>
  <sheetData>
    <row r="1" spans="1:6" x14ac:dyDescent="0.25">
      <c r="A1" s="181" t="s">
        <v>293</v>
      </c>
      <c r="B1" s="186">
        <v>2020</v>
      </c>
      <c r="C1" s="186">
        <v>2021</v>
      </c>
      <c r="D1" s="186">
        <v>2022</v>
      </c>
      <c r="E1" s="186">
        <v>2023</v>
      </c>
      <c r="F1" s="186">
        <v>2024</v>
      </c>
    </row>
    <row r="2" spans="1:6" x14ac:dyDescent="0.25">
      <c r="A2" s="181" t="s">
        <v>192</v>
      </c>
      <c r="B2" s="181"/>
    </row>
    <row r="3" spans="1:6" x14ac:dyDescent="0.25">
      <c r="A3" s="171" t="s">
        <v>191</v>
      </c>
      <c r="B3" s="175">
        <v>956961</v>
      </c>
      <c r="C3" s="175">
        <v>1048585</v>
      </c>
      <c r="D3" s="175">
        <v>1153597</v>
      </c>
      <c r="E3" s="175">
        <v>1274062</v>
      </c>
      <c r="F3" s="175">
        <v>1412404</v>
      </c>
    </row>
    <row r="4" spans="1:6" x14ac:dyDescent="0.25">
      <c r="A4" s="171" t="s">
        <v>190</v>
      </c>
      <c r="B4" s="175">
        <v>-516395</v>
      </c>
      <c r="C4" s="175">
        <v>-566968</v>
      </c>
      <c r="D4" s="175">
        <v>-624848</v>
      </c>
      <c r="E4" s="175">
        <v>-691301</v>
      </c>
      <c r="F4" s="175">
        <v>-767773</v>
      </c>
    </row>
    <row r="5" spans="1:6" x14ac:dyDescent="0.25">
      <c r="A5" s="171" t="s">
        <v>189</v>
      </c>
      <c r="B5" s="175">
        <v>94778</v>
      </c>
      <c r="C5" s="175">
        <v>98640</v>
      </c>
      <c r="D5" s="175">
        <v>104570</v>
      </c>
      <c r="E5" s="175">
        <v>112659</v>
      </c>
      <c r="F5" s="175">
        <v>122970</v>
      </c>
    </row>
    <row r="6" spans="1:6" x14ac:dyDescent="0.25">
      <c r="A6" s="177" t="s">
        <v>188</v>
      </c>
      <c r="B6" s="184">
        <v>535344</v>
      </c>
      <c r="C6" s="184">
        <v>580257</v>
      </c>
      <c r="D6" s="184">
        <v>633319</v>
      </c>
      <c r="E6" s="184">
        <v>695420</v>
      </c>
      <c r="F6" s="184">
        <v>767601</v>
      </c>
    </row>
    <row r="7" spans="1:6" x14ac:dyDescent="0.25">
      <c r="A7" s="177"/>
    </row>
    <row r="8" spans="1:6" x14ac:dyDescent="0.25">
      <c r="A8" s="171" t="s">
        <v>187</v>
      </c>
      <c r="B8" s="175">
        <v>0</v>
      </c>
      <c r="C8" s="175">
        <v>0</v>
      </c>
      <c r="D8" s="175">
        <v>0</v>
      </c>
      <c r="E8" s="175">
        <v>0</v>
      </c>
      <c r="F8" s="175">
        <v>0</v>
      </c>
    </row>
    <row r="9" spans="1:6" x14ac:dyDescent="0.25">
      <c r="A9" s="171" t="s">
        <v>186</v>
      </c>
      <c r="B9" s="175">
        <v>617012</v>
      </c>
      <c r="C9" s="175">
        <v>653903</v>
      </c>
      <c r="D9" s="175">
        <v>688950</v>
      </c>
      <c r="E9" s="175">
        <v>763450</v>
      </c>
      <c r="F9" s="175">
        <v>851974</v>
      </c>
    </row>
    <row r="10" spans="1:6" x14ac:dyDescent="0.25">
      <c r="A10" s="171" t="s">
        <v>185</v>
      </c>
      <c r="B10" s="175">
        <v>-333596</v>
      </c>
      <c r="C10" s="175">
        <v>-355578</v>
      </c>
      <c r="D10" s="175">
        <v>-377135</v>
      </c>
      <c r="E10" s="175">
        <v>-421948</v>
      </c>
      <c r="F10" s="175">
        <v>-473625</v>
      </c>
    </row>
    <row r="11" spans="1:6" x14ac:dyDescent="0.25">
      <c r="A11" s="171" t="s">
        <v>184</v>
      </c>
      <c r="B11" s="175">
        <v>121273</v>
      </c>
      <c r="C11" s="175">
        <v>142320</v>
      </c>
      <c r="D11" s="175">
        <v>163351</v>
      </c>
      <c r="E11" s="175">
        <v>185574</v>
      </c>
      <c r="F11" s="175">
        <v>208928</v>
      </c>
    </row>
    <row r="12" spans="1:6" x14ac:dyDescent="0.25">
      <c r="A12" s="171" t="s">
        <v>183</v>
      </c>
      <c r="B12" s="175">
        <v>121086</v>
      </c>
      <c r="C12" s="175">
        <v>132136</v>
      </c>
      <c r="D12" s="175">
        <v>143858</v>
      </c>
      <c r="E12" s="175">
        <v>157505</v>
      </c>
      <c r="F12" s="175">
        <v>173385</v>
      </c>
    </row>
    <row r="13" spans="1:6" x14ac:dyDescent="0.25">
      <c r="A13" s="171" t="s">
        <v>182</v>
      </c>
      <c r="B13" s="172">
        <v>0</v>
      </c>
      <c r="C13" s="172">
        <v>0</v>
      </c>
      <c r="D13" s="172">
        <v>0</v>
      </c>
      <c r="E13" s="172">
        <v>0</v>
      </c>
      <c r="F13" s="172">
        <v>0</v>
      </c>
    </row>
    <row r="14" spans="1:6" x14ac:dyDescent="0.25">
      <c r="A14" s="177" t="s">
        <v>181</v>
      </c>
      <c r="B14" s="184">
        <v>525775</v>
      </c>
      <c r="C14" s="184">
        <v>572781</v>
      </c>
      <c r="D14" s="184">
        <v>619024</v>
      </c>
      <c r="E14" s="184">
        <v>684581</v>
      </c>
      <c r="F14" s="184">
        <v>760662</v>
      </c>
    </row>
    <row r="15" spans="1:6" x14ac:dyDescent="0.25">
      <c r="A15" s="177"/>
    </row>
    <row r="16" spans="1:6" x14ac:dyDescent="0.25">
      <c r="A16" s="171" t="s">
        <v>180</v>
      </c>
      <c r="B16" s="175">
        <v>9569</v>
      </c>
      <c r="C16" s="175">
        <v>7476</v>
      </c>
      <c r="D16" s="175">
        <v>14295</v>
      </c>
      <c r="E16" s="175">
        <v>10839</v>
      </c>
      <c r="F16" s="175">
        <v>6939</v>
      </c>
    </row>
    <row r="17" spans="1:6" x14ac:dyDescent="0.25">
      <c r="A17" s="171" t="s">
        <v>179</v>
      </c>
      <c r="B17" s="175">
        <v>2679</v>
      </c>
      <c r="C17" s="175">
        <v>2093</v>
      </c>
      <c r="D17" s="175">
        <v>4003</v>
      </c>
      <c r="E17" s="175">
        <v>3035</v>
      </c>
      <c r="F17" s="175">
        <v>1943</v>
      </c>
    </row>
    <row r="18" spans="1:6" x14ac:dyDescent="0.25">
      <c r="A18" s="177" t="s">
        <v>178</v>
      </c>
      <c r="B18" s="178">
        <v>6890</v>
      </c>
      <c r="C18" s="178">
        <v>5383</v>
      </c>
      <c r="D18" s="178">
        <v>10292</v>
      </c>
      <c r="E18" s="178">
        <v>7804</v>
      </c>
      <c r="F18" s="178">
        <v>4996</v>
      </c>
    </row>
    <row r="20" spans="1:6" x14ac:dyDescent="0.25">
      <c r="A20" s="181" t="s">
        <v>177</v>
      </c>
    </row>
    <row r="21" spans="1:6" x14ac:dyDescent="0.25">
      <c r="A21" s="180" t="s">
        <v>139</v>
      </c>
      <c r="B21" s="175">
        <v>1575357</v>
      </c>
      <c r="C21" s="175">
        <v>1729893</v>
      </c>
      <c r="D21" s="175">
        <v>1906974</v>
      </c>
      <c r="E21" s="175">
        <v>2109535</v>
      </c>
      <c r="F21" s="175">
        <v>2337773</v>
      </c>
    </row>
    <row r="22" spans="1:6" x14ac:dyDescent="0.25">
      <c r="A22" s="180" t="s">
        <v>137</v>
      </c>
      <c r="B22" s="175">
        <v>0</v>
      </c>
      <c r="C22" s="175">
        <v>0</v>
      </c>
      <c r="D22" s="175">
        <v>0</v>
      </c>
      <c r="E22" s="175">
        <v>0</v>
      </c>
      <c r="F22" s="175">
        <v>0</v>
      </c>
    </row>
    <row r="23" spans="1:6" x14ac:dyDescent="0.25">
      <c r="A23" s="177" t="s">
        <v>136</v>
      </c>
      <c r="B23" s="178">
        <v>1575357</v>
      </c>
      <c r="C23" s="178">
        <v>1729893</v>
      </c>
      <c r="D23" s="178">
        <v>1906974</v>
      </c>
      <c r="E23" s="178">
        <v>2109535</v>
      </c>
      <c r="F23" s="178">
        <v>2337773</v>
      </c>
    </row>
    <row r="24" spans="1:6" x14ac:dyDescent="0.25">
      <c r="A24" s="181"/>
    </row>
    <row r="25" spans="1:6" x14ac:dyDescent="0.25">
      <c r="A25" s="171" t="s">
        <v>135</v>
      </c>
      <c r="B25" s="175">
        <v>1441829</v>
      </c>
      <c r="C25" s="175">
        <v>1584148</v>
      </c>
      <c r="D25" s="175">
        <v>1747499</v>
      </c>
      <c r="E25" s="175">
        <v>1933074</v>
      </c>
      <c r="F25" s="175">
        <v>2142001</v>
      </c>
    </row>
    <row r="26" spans="1:6" x14ac:dyDescent="0.25">
      <c r="A26" s="171" t="s">
        <v>132</v>
      </c>
      <c r="B26" s="175">
        <v>0</v>
      </c>
      <c r="C26" s="175">
        <v>0</v>
      </c>
      <c r="D26" s="175">
        <v>0</v>
      </c>
      <c r="E26" s="175">
        <v>0</v>
      </c>
      <c r="F26" s="175">
        <v>0</v>
      </c>
    </row>
    <row r="27" spans="1:6" x14ac:dyDescent="0.25">
      <c r="A27" s="177" t="s">
        <v>131</v>
      </c>
      <c r="B27" s="178">
        <v>1441829</v>
      </c>
      <c r="C27" s="178">
        <v>1584148</v>
      </c>
      <c r="D27" s="178">
        <v>1747499</v>
      </c>
      <c r="E27" s="178">
        <v>1933074</v>
      </c>
      <c r="F27" s="178">
        <v>2142001</v>
      </c>
    </row>
    <row r="28" spans="1:6" x14ac:dyDescent="0.25">
      <c r="A28" s="177"/>
    </row>
    <row r="29" spans="1:6" x14ac:dyDescent="0.25">
      <c r="A29" s="177" t="s">
        <v>130</v>
      </c>
      <c r="B29" s="178">
        <v>133528</v>
      </c>
      <c r="C29" s="178">
        <v>145745</v>
      </c>
      <c r="D29" s="178">
        <v>159475</v>
      </c>
      <c r="E29" s="178">
        <v>176461</v>
      </c>
      <c r="F29" s="178">
        <v>195772</v>
      </c>
    </row>
    <row r="30" spans="1:6" x14ac:dyDescent="0.25">
      <c r="A30" s="177"/>
    </row>
    <row r="31" spans="1:6" x14ac:dyDescent="0.25">
      <c r="A31" s="177" t="s">
        <v>129</v>
      </c>
      <c r="B31" s="178">
        <v>1575357</v>
      </c>
      <c r="C31" s="178">
        <v>1729893</v>
      </c>
      <c r="D31" s="178">
        <v>1906974</v>
      </c>
      <c r="E31" s="178">
        <v>2109535</v>
      </c>
      <c r="F31" s="178">
        <v>2337773</v>
      </c>
    </row>
    <row r="33" spans="1:6" x14ac:dyDescent="0.25">
      <c r="A33" s="177" t="s">
        <v>176</v>
      </c>
    </row>
    <row r="34" spans="1:6" x14ac:dyDescent="0.25">
      <c r="A34" s="171" t="s">
        <v>175</v>
      </c>
      <c r="B34" s="175">
        <v>4958</v>
      </c>
      <c r="C34" s="175">
        <v>6834</v>
      </c>
      <c r="D34" s="175">
        <v>3438</v>
      </c>
      <c r="E34" s="175">
        <v>9182</v>
      </c>
      <c r="F34" s="175">
        <v>14315</v>
      </c>
    </row>
    <row r="36" spans="1:6" x14ac:dyDescent="0.25">
      <c r="A36" s="181" t="s">
        <v>174</v>
      </c>
      <c r="B36" s="181"/>
    </row>
    <row r="37" spans="1:6" x14ac:dyDescent="0.25">
      <c r="A37" s="177" t="s">
        <v>173</v>
      </c>
      <c r="B37" s="178">
        <v>902797</v>
      </c>
      <c r="C37" s="178">
        <v>985020</v>
      </c>
      <c r="D37" s="178">
        <v>1078768</v>
      </c>
      <c r="E37" s="178">
        <v>1186053</v>
      </c>
      <c r="F37" s="178">
        <v>1306352</v>
      </c>
    </row>
    <row r="38" spans="1:6" x14ac:dyDescent="0.25">
      <c r="A38" s="177"/>
      <c r="B38" s="175"/>
      <c r="C38" s="175"/>
      <c r="D38" s="175"/>
      <c r="E38" s="175"/>
      <c r="F38" s="175"/>
    </row>
    <row r="39" spans="1:6" x14ac:dyDescent="0.25">
      <c r="A39" s="180" t="s">
        <v>172</v>
      </c>
      <c r="B39" s="175">
        <v>779150</v>
      </c>
      <c r="C39" s="175">
        <v>849768</v>
      </c>
      <c r="D39" s="175">
        <v>930456</v>
      </c>
      <c r="E39" s="175">
        <v>1021591</v>
      </c>
      <c r="F39" s="175">
        <v>1123501</v>
      </c>
    </row>
    <row r="40" spans="1:6" x14ac:dyDescent="0.25">
      <c r="A40" s="180" t="s">
        <v>171</v>
      </c>
      <c r="B40" s="175">
        <v>123647</v>
      </c>
      <c r="C40" s="175">
        <v>135251</v>
      </c>
      <c r="D40" s="175">
        <v>148312</v>
      </c>
      <c r="E40" s="175">
        <v>164462</v>
      </c>
      <c r="F40" s="175">
        <v>182851</v>
      </c>
    </row>
    <row r="41" spans="1:6" x14ac:dyDescent="0.25">
      <c r="A41" s="180" t="s">
        <v>170</v>
      </c>
      <c r="B41" s="175">
        <v>0</v>
      </c>
      <c r="C41" s="175">
        <v>0</v>
      </c>
      <c r="D41" s="175">
        <v>0</v>
      </c>
      <c r="E41" s="175">
        <v>0</v>
      </c>
      <c r="F41" s="175">
        <v>0</v>
      </c>
    </row>
    <row r="42" spans="1:6" x14ac:dyDescent="0.25">
      <c r="A42" s="177" t="s">
        <v>129</v>
      </c>
      <c r="B42" s="178">
        <v>902797</v>
      </c>
      <c r="C42" s="178">
        <v>985020</v>
      </c>
      <c r="D42" s="178">
        <v>1078768</v>
      </c>
      <c r="E42" s="178">
        <v>1186053</v>
      </c>
      <c r="F42" s="178">
        <v>1306352</v>
      </c>
    </row>
    <row r="43" spans="1:6" x14ac:dyDescent="0.25">
      <c r="A43" s="177"/>
      <c r="B43" s="175"/>
      <c r="C43" s="175"/>
      <c r="D43" s="175"/>
      <c r="E43" s="175"/>
      <c r="F43" s="175"/>
    </row>
    <row r="44" spans="1:6" x14ac:dyDescent="0.25">
      <c r="A44" s="177" t="s">
        <v>169</v>
      </c>
    </row>
    <row r="45" spans="1:6" x14ac:dyDescent="0.25">
      <c r="A45" s="171" t="s">
        <v>168</v>
      </c>
      <c r="B45" s="175">
        <v>-10263</v>
      </c>
      <c r="C45" s="175">
        <v>-12443</v>
      </c>
      <c r="D45" s="175">
        <v>-13719</v>
      </c>
      <c r="E45" s="175">
        <v>-15295</v>
      </c>
      <c r="F45" s="175">
        <v>-17097</v>
      </c>
    </row>
    <row r="46" spans="1:6" x14ac:dyDescent="0.25">
      <c r="B46" s="171"/>
      <c r="C46" s="171"/>
      <c r="D46" s="171"/>
      <c r="E46" s="171"/>
      <c r="F46" s="171"/>
    </row>
    <row r="47" spans="1:6" x14ac:dyDescent="0.25">
      <c r="B47" s="171"/>
      <c r="C47" s="171"/>
      <c r="D47" s="171"/>
      <c r="E47" s="171"/>
      <c r="F47" s="171"/>
    </row>
    <row r="48" spans="1:6" x14ac:dyDescent="0.25">
      <c r="B48" s="171"/>
      <c r="C48" s="171"/>
      <c r="D48" s="171"/>
      <c r="E48" s="171"/>
      <c r="F48" s="171"/>
    </row>
    <row r="49" s="171" customFormat="1" x14ac:dyDescent="0.25"/>
    <row r="50" s="171" customFormat="1" x14ac:dyDescent="0.25"/>
    <row r="51" s="171" customFormat="1" x14ac:dyDescent="0.25"/>
    <row r="52" s="171" customFormat="1" x14ac:dyDescent="0.25"/>
    <row r="53" s="171" customFormat="1" x14ac:dyDescent="0.25"/>
    <row r="54" s="171" customFormat="1" x14ac:dyDescent="0.25"/>
    <row r="55" s="171" customFormat="1" x14ac:dyDescent="0.25"/>
    <row r="56" s="171" customFormat="1" x14ac:dyDescent="0.25"/>
    <row r="57" s="171" customFormat="1" x14ac:dyDescent="0.25"/>
    <row r="58" s="171" customFormat="1" x14ac:dyDescent="0.25"/>
    <row r="59" s="171" customFormat="1" x14ac:dyDescent="0.25"/>
    <row r="60" s="171" customFormat="1" x14ac:dyDescent="0.25"/>
    <row r="61" s="171" customFormat="1" x14ac:dyDescent="0.25"/>
    <row r="62" s="171" customFormat="1" x14ac:dyDescent="0.25"/>
    <row r="63" s="171" customFormat="1" x14ac:dyDescent="0.25"/>
    <row r="64" s="171" customFormat="1" x14ac:dyDescent="0.25"/>
    <row r="65" s="171" customFormat="1" x14ac:dyDescent="0.25"/>
    <row r="66" s="171" customFormat="1" x14ac:dyDescent="0.25"/>
    <row r="67" s="171" customFormat="1" x14ac:dyDescent="0.25"/>
    <row r="68" s="171" customFormat="1" x14ac:dyDescent="0.25"/>
    <row r="69" s="171" customFormat="1" x14ac:dyDescent="0.25"/>
    <row r="70" s="171" customFormat="1" x14ac:dyDescent="0.25"/>
    <row r="71" s="171" customFormat="1" x14ac:dyDescent="0.25"/>
    <row r="72" s="171" customFormat="1" x14ac:dyDescent="0.25"/>
    <row r="73" s="171" customFormat="1" x14ac:dyDescent="0.25"/>
    <row r="74" s="171" customFormat="1" x14ac:dyDescent="0.25"/>
    <row r="75" s="171" customFormat="1" x14ac:dyDescent="0.25"/>
    <row r="76" s="171" customFormat="1" x14ac:dyDescent="0.25"/>
    <row r="77" s="171" customFormat="1" x14ac:dyDescent="0.25"/>
    <row r="78" s="171" customFormat="1" x14ac:dyDescent="0.25"/>
    <row r="79" s="171" customFormat="1" x14ac:dyDescent="0.25"/>
    <row r="80" s="171" customFormat="1" x14ac:dyDescent="0.25"/>
    <row r="81" s="171" customFormat="1" x14ac:dyDescent="0.25"/>
    <row r="82" s="171" customFormat="1" x14ac:dyDescent="0.25"/>
    <row r="83" s="171" customFormat="1" x14ac:dyDescent="0.25"/>
    <row r="84" s="171" customFormat="1" x14ac:dyDescent="0.25"/>
    <row r="85" s="171" customFormat="1" x14ac:dyDescent="0.25"/>
    <row r="86" s="171" customFormat="1" x14ac:dyDescent="0.25"/>
    <row r="87" s="171" customFormat="1" x14ac:dyDescent="0.25"/>
    <row r="88" s="171" customFormat="1" x14ac:dyDescent="0.25"/>
    <row r="89" s="171" customFormat="1" x14ac:dyDescent="0.25"/>
    <row r="90" s="171" customFormat="1" x14ac:dyDescent="0.25"/>
    <row r="91" s="171" customFormat="1" x14ac:dyDescent="0.25"/>
    <row r="92" s="171" customFormat="1" x14ac:dyDescent="0.25"/>
    <row r="93" s="171" customFormat="1" x14ac:dyDescent="0.25"/>
    <row r="94" s="171" customFormat="1" x14ac:dyDescent="0.25"/>
    <row r="95" s="171" customFormat="1" x14ac:dyDescent="0.25"/>
    <row r="96" s="171" customFormat="1" x14ac:dyDescent="0.25"/>
    <row r="97" s="171" customFormat="1" x14ac:dyDescent="0.25"/>
    <row r="98" s="171" customFormat="1" x14ac:dyDescent="0.25"/>
    <row r="99" s="171" customFormat="1" x14ac:dyDescent="0.25"/>
    <row r="100" s="171" customFormat="1" x14ac:dyDescent="0.25"/>
    <row r="101" s="171" customFormat="1" x14ac:dyDescent="0.25"/>
    <row r="102" s="171" customFormat="1" x14ac:dyDescent="0.25"/>
    <row r="103" s="171" customFormat="1" x14ac:dyDescent="0.25"/>
    <row r="104" s="171" customFormat="1" x14ac:dyDescent="0.25"/>
    <row r="105" s="171" customFormat="1" x14ac:dyDescent="0.25"/>
    <row r="106" s="171" customFormat="1" x14ac:dyDescent="0.25"/>
    <row r="107" s="171" customFormat="1" x14ac:dyDescent="0.25"/>
    <row r="108" s="171" customFormat="1" x14ac:dyDescent="0.25"/>
    <row r="109" s="171" customFormat="1" x14ac:dyDescent="0.25"/>
    <row r="110" s="171" customFormat="1" x14ac:dyDescent="0.25"/>
    <row r="111" s="171" customFormat="1" x14ac:dyDescent="0.25"/>
    <row r="112" s="171" customFormat="1" x14ac:dyDescent="0.25"/>
    <row r="113" s="171" customFormat="1" x14ac:dyDescent="0.25"/>
    <row r="114" s="171" customFormat="1" x14ac:dyDescent="0.25"/>
    <row r="115" s="171" customFormat="1" x14ac:dyDescent="0.25"/>
    <row r="116" s="171" customFormat="1" x14ac:dyDescent="0.25"/>
    <row r="117" s="171" customFormat="1" x14ac:dyDescent="0.25"/>
    <row r="118" s="171" customFormat="1" x14ac:dyDescent="0.25"/>
    <row r="119" s="171" customFormat="1" x14ac:dyDescent="0.25"/>
    <row r="120" s="171" customFormat="1" x14ac:dyDescent="0.25"/>
    <row r="121" s="171" customFormat="1" x14ac:dyDescent="0.25"/>
    <row r="122" s="171" customFormat="1" x14ac:dyDescent="0.25"/>
    <row r="123" s="171" customFormat="1" x14ac:dyDescent="0.25"/>
    <row r="124" s="171" customFormat="1" x14ac:dyDescent="0.25"/>
    <row r="125" s="171" customFormat="1" x14ac:dyDescent="0.25"/>
    <row r="126" s="171" customFormat="1" x14ac:dyDescent="0.25"/>
    <row r="127" s="171" customFormat="1" x14ac:dyDescent="0.25"/>
    <row r="128" s="171" customFormat="1" x14ac:dyDescent="0.25"/>
    <row r="129" s="171" customFormat="1" x14ac:dyDescent="0.25"/>
    <row r="130" s="171" customFormat="1" x14ac:dyDescent="0.25"/>
    <row r="131" s="171" customFormat="1" x14ac:dyDescent="0.25"/>
    <row r="132" s="171" customFormat="1" x14ac:dyDescent="0.25"/>
    <row r="133" s="171" customFormat="1" x14ac:dyDescent="0.25"/>
    <row r="134" s="171" customFormat="1" x14ac:dyDescent="0.25"/>
    <row r="135" s="171" customFormat="1" x14ac:dyDescent="0.25"/>
    <row r="136" s="171" customFormat="1" x14ac:dyDescent="0.25"/>
    <row r="137" s="171" customFormat="1" x14ac:dyDescent="0.25"/>
    <row r="138" s="171" customFormat="1" x14ac:dyDescent="0.25"/>
    <row r="139" s="171" customFormat="1" x14ac:dyDescent="0.25"/>
    <row r="140" s="171" customFormat="1" x14ac:dyDescent="0.25"/>
    <row r="141" s="171" customFormat="1" x14ac:dyDescent="0.25"/>
    <row r="142" s="171" customFormat="1" x14ac:dyDescent="0.25"/>
    <row r="143" s="171" customFormat="1" x14ac:dyDescent="0.25"/>
    <row r="144" s="171" customFormat="1" x14ac:dyDescent="0.25"/>
    <row r="145" s="171" customFormat="1" x14ac:dyDescent="0.25"/>
    <row r="146" s="171" customFormat="1" x14ac:dyDescent="0.25"/>
    <row r="147" s="171" customFormat="1" x14ac:dyDescent="0.25"/>
    <row r="148" s="171" customFormat="1" x14ac:dyDescent="0.25"/>
    <row r="149" s="171" customFormat="1" x14ac:dyDescent="0.25"/>
    <row r="150" s="171" customFormat="1" x14ac:dyDescent="0.25"/>
    <row r="151" s="171" customFormat="1" x14ac:dyDescent="0.25"/>
    <row r="152" s="171" customFormat="1" x14ac:dyDescent="0.25"/>
    <row r="153" s="171" customFormat="1" x14ac:dyDescent="0.25"/>
    <row r="154" s="171" customFormat="1" x14ac:dyDescent="0.25"/>
    <row r="155" s="171" customFormat="1" x14ac:dyDescent="0.25"/>
    <row r="156" s="171" customFormat="1" x14ac:dyDescent="0.25"/>
    <row r="157" s="171" customFormat="1" x14ac:dyDescent="0.25"/>
    <row r="158" s="171" customFormat="1" x14ac:dyDescent="0.25"/>
    <row r="159" s="171" customFormat="1" x14ac:dyDescent="0.25"/>
    <row r="160" s="171" customFormat="1" x14ac:dyDescent="0.25"/>
    <row r="161" s="171" customFormat="1" x14ac:dyDescent="0.25"/>
    <row r="162" s="171" customFormat="1" x14ac:dyDescent="0.25"/>
    <row r="163" s="171" customFormat="1" x14ac:dyDescent="0.25"/>
    <row r="164" s="171" customFormat="1" x14ac:dyDescent="0.25"/>
    <row r="165" s="171" customFormat="1" x14ac:dyDescent="0.25"/>
    <row r="166" s="171" customFormat="1" x14ac:dyDescent="0.25"/>
    <row r="167" s="171" customFormat="1" x14ac:dyDescent="0.25"/>
    <row r="168" s="171" customFormat="1" x14ac:dyDescent="0.25"/>
    <row r="169" s="171" customFormat="1" x14ac:dyDescent="0.25"/>
    <row r="170" s="171" customFormat="1" x14ac:dyDescent="0.25"/>
    <row r="171" s="171" customFormat="1" x14ac:dyDescent="0.25"/>
    <row r="172" s="171" customFormat="1" x14ac:dyDescent="0.25"/>
    <row r="173" s="171" customFormat="1" x14ac:dyDescent="0.25"/>
    <row r="174" s="171" customFormat="1" x14ac:dyDescent="0.25"/>
    <row r="175" s="171" customFormat="1" x14ac:dyDescent="0.25"/>
    <row r="176" s="171" customFormat="1" x14ac:dyDescent="0.25"/>
    <row r="177" s="171" customFormat="1" x14ac:dyDescent="0.25"/>
    <row r="178" s="171" customFormat="1" x14ac:dyDescent="0.25"/>
    <row r="179" s="171" customFormat="1" x14ac:dyDescent="0.25"/>
    <row r="180" s="171" customFormat="1" x14ac:dyDescent="0.25"/>
    <row r="181" s="171" customFormat="1" x14ac:dyDescent="0.25"/>
    <row r="182" s="171" customFormat="1" x14ac:dyDescent="0.25"/>
    <row r="183" s="171" customFormat="1" x14ac:dyDescent="0.25"/>
    <row r="184" s="171" customFormat="1" x14ac:dyDescent="0.25"/>
    <row r="185" s="171" customFormat="1" x14ac:dyDescent="0.25"/>
    <row r="186" s="171" customFormat="1" x14ac:dyDescent="0.25"/>
    <row r="187" s="171" customFormat="1" x14ac:dyDescent="0.25"/>
    <row r="188" s="171" customFormat="1" x14ac:dyDescent="0.25"/>
    <row r="189" s="171" customFormat="1" x14ac:dyDescent="0.25"/>
    <row r="190" s="171" customFormat="1" x14ac:dyDescent="0.25"/>
    <row r="191" s="171" customFormat="1" x14ac:dyDescent="0.25"/>
    <row r="192" s="171" customFormat="1" x14ac:dyDescent="0.25"/>
    <row r="193" s="171" customFormat="1" x14ac:dyDescent="0.25"/>
    <row r="194" s="171" customFormat="1" x14ac:dyDescent="0.25"/>
    <row r="195" s="171" customFormat="1" x14ac:dyDescent="0.25"/>
    <row r="196" s="171" customFormat="1" x14ac:dyDescent="0.25"/>
    <row r="197" s="171" customFormat="1" x14ac:dyDescent="0.25"/>
    <row r="198" s="171" customFormat="1" x14ac:dyDescent="0.25"/>
    <row r="199" s="171" customFormat="1" x14ac:dyDescent="0.25"/>
    <row r="200" s="171" customFormat="1" x14ac:dyDescent="0.25"/>
    <row r="201" s="171" customFormat="1" x14ac:dyDescent="0.25"/>
    <row r="202" s="171" customFormat="1" x14ac:dyDescent="0.25"/>
    <row r="203" s="171" customFormat="1" x14ac:dyDescent="0.25"/>
    <row r="204" s="171" customFormat="1" x14ac:dyDescent="0.25"/>
    <row r="205" s="171" customFormat="1" x14ac:dyDescent="0.25"/>
    <row r="206" s="171" customFormat="1" x14ac:dyDescent="0.25"/>
    <row r="207" s="171" customFormat="1" x14ac:dyDescent="0.25"/>
    <row r="208" s="171" customFormat="1" x14ac:dyDescent="0.25"/>
    <row r="209" s="171" customFormat="1" x14ac:dyDescent="0.25"/>
    <row r="210" s="171" customFormat="1" x14ac:dyDescent="0.25"/>
    <row r="211" s="171" customFormat="1" x14ac:dyDescent="0.25"/>
    <row r="212" s="171" customFormat="1" x14ac:dyDescent="0.25"/>
    <row r="213" s="171" customFormat="1" x14ac:dyDescent="0.25"/>
    <row r="214" s="171" customFormat="1" x14ac:dyDescent="0.25"/>
    <row r="215" s="171" customFormat="1" x14ac:dyDescent="0.25"/>
    <row r="216" s="171" customFormat="1" x14ac:dyDescent="0.25"/>
    <row r="217" s="171" customFormat="1" x14ac:dyDescent="0.25"/>
    <row r="218" s="171" customFormat="1" x14ac:dyDescent="0.25"/>
    <row r="219" s="171" customFormat="1" x14ac:dyDescent="0.25"/>
    <row r="220" s="171" customFormat="1" x14ac:dyDescent="0.25"/>
    <row r="221" s="171" customFormat="1" x14ac:dyDescent="0.25"/>
    <row r="222" s="171" customFormat="1" x14ac:dyDescent="0.25"/>
    <row r="223" s="171" customFormat="1" x14ac:dyDescent="0.25"/>
    <row r="224" s="171" customFormat="1" x14ac:dyDescent="0.25"/>
    <row r="225" s="171" customFormat="1" x14ac:dyDescent="0.25"/>
    <row r="226" s="171" customFormat="1" x14ac:dyDescent="0.25"/>
    <row r="227" s="171" customFormat="1" x14ac:dyDescent="0.25"/>
    <row r="228" s="171" customFormat="1" x14ac:dyDescent="0.25"/>
    <row r="229" s="171" customFormat="1" x14ac:dyDescent="0.25"/>
    <row r="230" s="171" customFormat="1" x14ac:dyDescent="0.25"/>
    <row r="231" s="171" customFormat="1" x14ac:dyDescent="0.25"/>
    <row r="232" s="171" customFormat="1" x14ac:dyDescent="0.25"/>
    <row r="233" s="171" customFormat="1" x14ac:dyDescent="0.25"/>
    <row r="234" s="171" customFormat="1" x14ac:dyDescent="0.25"/>
    <row r="235" s="171" customFormat="1" x14ac:dyDescent="0.25"/>
    <row r="236" s="171" customFormat="1" x14ac:dyDescent="0.25"/>
    <row r="237" s="171" customFormat="1" x14ac:dyDescent="0.25"/>
    <row r="238" s="171" customFormat="1" x14ac:dyDescent="0.25"/>
    <row r="239" s="171" customFormat="1" x14ac:dyDescent="0.25"/>
    <row r="240" s="171" customFormat="1" x14ac:dyDescent="0.25"/>
    <row r="241" s="171" customFormat="1" x14ac:dyDescent="0.25"/>
    <row r="242" s="171" customFormat="1" x14ac:dyDescent="0.25"/>
    <row r="243" s="171" customFormat="1" x14ac:dyDescent="0.25"/>
    <row r="244" s="171" customFormat="1" x14ac:dyDescent="0.25"/>
    <row r="245" s="171" customFormat="1" x14ac:dyDescent="0.25"/>
    <row r="246" s="171" customFormat="1" x14ac:dyDescent="0.25"/>
    <row r="247" s="171" customFormat="1" x14ac:dyDescent="0.25"/>
    <row r="248" s="171" customFormat="1" x14ac:dyDescent="0.25"/>
    <row r="249" s="171" customFormat="1" x14ac:dyDescent="0.25"/>
    <row r="250" s="171" customFormat="1" x14ac:dyDescent="0.25"/>
    <row r="251" s="171" customFormat="1" x14ac:dyDescent="0.25"/>
    <row r="252" s="171" customFormat="1" x14ac:dyDescent="0.25"/>
    <row r="253" s="171" customFormat="1" x14ac:dyDescent="0.25"/>
    <row r="254" s="171" customFormat="1" x14ac:dyDescent="0.25"/>
    <row r="255" s="171" customFormat="1" x14ac:dyDescent="0.25"/>
    <row r="256" s="171" customFormat="1" x14ac:dyDescent="0.25"/>
    <row r="257" s="171" customFormat="1" x14ac:dyDescent="0.25"/>
    <row r="258" s="171" customFormat="1" x14ac:dyDescent="0.25"/>
    <row r="259" s="171" customFormat="1" x14ac:dyDescent="0.25"/>
    <row r="260" s="171" customFormat="1" x14ac:dyDescent="0.25"/>
    <row r="261" s="171" customFormat="1" x14ac:dyDescent="0.25"/>
    <row r="262" s="171" customFormat="1" x14ac:dyDescent="0.25"/>
    <row r="263" s="171" customFormat="1" x14ac:dyDescent="0.25"/>
    <row r="264" s="171" customFormat="1" x14ac:dyDescent="0.25"/>
    <row r="265" s="171" customFormat="1" x14ac:dyDescent="0.25"/>
    <row r="266" s="171" customFormat="1" x14ac:dyDescent="0.25"/>
    <row r="267" s="171" customFormat="1" x14ac:dyDescent="0.25"/>
    <row r="268" s="171" customFormat="1" x14ac:dyDescent="0.25"/>
    <row r="269" s="171" customFormat="1" x14ac:dyDescent="0.25"/>
    <row r="270" s="171" customFormat="1" x14ac:dyDescent="0.25"/>
    <row r="271" s="171" customFormat="1" x14ac:dyDescent="0.25"/>
    <row r="272" s="171" customFormat="1" x14ac:dyDescent="0.25"/>
    <row r="273" s="171" customFormat="1" x14ac:dyDescent="0.25"/>
    <row r="274" s="171" customFormat="1" x14ac:dyDescent="0.25"/>
    <row r="275" s="171" customFormat="1" x14ac:dyDescent="0.25"/>
    <row r="276" s="171" customFormat="1" x14ac:dyDescent="0.25"/>
    <row r="277" s="171" customFormat="1" x14ac:dyDescent="0.25"/>
    <row r="278" s="171" customFormat="1" x14ac:dyDescent="0.25"/>
    <row r="279" s="171" customFormat="1" x14ac:dyDescent="0.25"/>
    <row r="280" s="171" customFormat="1" x14ac:dyDescent="0.25"/>
    <row r="281" s="171" customFormat="1" x14ac:dyDescent="0.25"/>
    <row r="282" s="171" customFormat="1" x14ac:dyDescent="0.25"/>
    <row r="283" s="171" customFormat="1" x14ac:dyDescent="0.25"/>
    <row r="284" s="171" customFormat="1" x14ac:dyDescent="0.25"/>
    <row r="285" s="171" customFormat="1" x14ac:dyDescent="0.25"/>
    <row r="286" s="171" customFormat="1" x14ac:dyDescent="0.25"/>
    <row r="287" s="171" customFormat="1" x14ac:dyDescent="0.25"/>
    <row r="288" s="171" customFormat="1" x14ac:dyDescent="0.25"/>
    <row r="289" s="171" customFormat="1" x14ac:dyDescent="0.25"/>
    <row r="290" s="171" customFormat="1" x14ac:dyDescent="0.25"/>
    <row r="291" s="171" customFormat="1" x14ac:dyDescent="0.25"/>
    <row r="292" s="171" customFormat="1" x14ac:dyDescent="0.25"/>
    <row r="293" s="171" customFormat="1" x14ac:dyDescent="0.25"/>
    <row r="294" s="171" customFormat="1" x14ac:dyDescent="0.25"/>
    <row r="295" s="171" customFormat="1" x14ac:dyDescent="0.25"/>
    <row r="296" s="171" customFormat="1" x14ac:dyDescent="0.25"/>
    <row r="297" s="171" customFormat="1" x14ac:dyDescent="0.25"/>
    <row r="298" s="171" customFormat="1" x14ac:dyDescent="0.25"/>
    <row r="299" s="171" customFormat="1" x14ac:dyDescent="0.25"/>
    <row r="300" s="171" customFormat="1" x14ac:dyDescent="0.25"/>
    <row r="301" s="171" customFormat="1" x14ac:dyDescent="0.25"/>
    <row r="302" s="171" customFormat="1" x14ac:dyDescent="0.25"/>
    <row r="303" s="171" customFormat="1" x14ac:dyDescent="0.25"/>
    <row r="304" s="171" customFormat="1" x14ac:dyDescent="0.25"/>
    <row r="305" s="171" customFormat="1" x14ac:dyDescent="0.25"/>
    <row r="306" s="171" customFormat="1" x14ac:dyDescent="0.25"/>
    <row r="307" s="171" customFormat="1" x14ac:dyDescent="0.25"/>
    <row r="308" s="171" customFormat="1" x14ac:dyDescent="0.25"/>
    <row r="309" s="171" customFormat="1" x14ac:dyDescent="0.25"/>
    <row r="310" s="171" customFormat="1" x14ac:dyDescent="0.25"/>
    <row r="311" s="171" customFormat="1" x14ac:dyDescent="0.25"/>
    <row r="312" s="171" customFormat="1" x14ac:dyDescent="0.25"/>
    <row r="313" s="171" customFormat="1" x14ac:dyDescent="0.25"/>
    <row r="314" s="171" customFormat="1" x14ac:dyDescent="0.25"/>
    <row r="315" s="171" customFormat="1" x14ac:dyDescent="0.25"/>
    <row r="316" s="171" customFormat="1" x14ac:dyDescent="0.25"/>
    <row r="317" s="171" customFormat="1" x14ac:dyDescent="0.25"/>
    <row r="318" s="171" customFormat="1" x14ac:dyDescent="0.25"/>
    <row r="319" s="171" customFormat="1" x14ac:dyDescent="0.25"/>
    <row r="320" s="171" customFormat="1" x14ac:dyDescent="0.25"/>
    <row r="321" s="171" customFormat="1" x14ac:dyDescent="0.25"/>
    <row r="322" s="171" customFormat="1" x14ac:dyDescent="0.25"/>
    <row r="323" s="171" customFormat="1" x14ac:dyDescent="0.25"/>
    <row r="324" s="171" customFormat="1" x14ac:dyDescent="0.25"/>
    <row r="325" s="171" customFormat="1" x14ac:dyDescent="0.25"/>
    <row r="326" s="171" customFormat="1" x14ac:dyDescent="0.25"/>
    <row r="327" s="171" customFormat="1" x14ac:dyDescent="0.25"/>
    <row r="328" s="171" customFormat="1" x14ac:dyDescent="0.25"/>
    <row r="329" s="171" customFormat="1" x14ac:dyDescent="0.25"/>
    <row r="330" s="171" customFormat="1" x14ac:dyDescent="0.25"/>
    <row r="331" s="171" customFormat="1" x14ac:dyDescent="0.25"/>
    <row r="332" s="171" customFormat="1" x14ac:dyDescent="0.25"/>
    <row r="333" s="171" customFormat="1" x14ac:dyDescent="0.25"/>
    <row r="334" s="171" customFormat="1" x14ac:dyDescent="0.25"/>
    <row r="335" s="171" customFormat="1" x14ac:dyDescent="0.25"/>
    <row r="336" s="171" customFormat="1" x14ac:dyDescent="0.25"/>
    <row r="337" s="171" customFormat="1" x14ac:dyDescent="0.25"/>
    <row r="338" s="171" customFormat="1" x14ac:dyDescent="0.25"/>
    <row r="339" s="171" customFormat="1" x14ac:dyDescent="0.25"/>
    <row r="340" s="171" customFormat="1" x14ac:dyDescent="0.25"/>
    <row r="341" s="171" customFormat="1" x14ac:dyDescent="0.25"/>
    <row r="342" s="171" customFormat="1" x14ac:dyDescent="0.25"/>
    <row r="343" s="171" customFormat="1" x14ac:dyDescent="0.25"/>
    <row r="344" s="171" customFormat="1" x14ac:dyDescent="0.25"/>
    <row r="345" s="171" customFormat="1" x14ac:dyDescent="0.25"/>
    <row r="346" s="171" customFormat="1" x14ac:dyDescent="0.25"/>
    <row r="347" s="171" customFormat="1" x14ac:dyDescent="0.25"/>
    <row r="348" s="171" customFormat="1" x14ac:dyDescent="0.25"/>
    <row r="349" s="171" customFormat="1" x14ac:dyDescent="0.25"/>
    <row r="350" s="171" customFormat="1" x14ac:dyDescent="0.25"/>
    <row r="351" s="171" customFormat="1" x14ac:dyDescent="0.25"/>
    <row r="352" s="17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C5FE-4FA4-4A88-BA32-D76B5DFE6ACF}">
  <sheetPr>
    <tabColor rgb="FFFFC000"/>
  </sheetPr>
  <dimension ref="A1:F198"/>
  <sheetViews>
    <sheetView workbookViewId="0"/>
  </sheetViews>
  <sheetFormatPr defaultColWidth="8.77734375" defaultRowHeight="13.8" x14ac:dyDescent="0.25"/>
  <cols>
    <col min="1" max="1" width="35.77734375" style="171" customWidth="1"/>
    <col min="2" max="6" width="11.77734375" style="172" customWidth="1"/>
    <col min="7" max="16384" width="8.77734375" style="171"/>
  </cols>
  <sheetData>
    <row r="1" spans="1:6" x14ac:dyDescent="0.25">
      <c r="A1" s="181" t="s">
        <v>294</v>
      </c>
      <c r="B1" s="186">
        <v>2020</v>
      </c>
      <c r="C1" s="186">
        <v>2021</v>
      </c>
      <c r="D1" s="186">
        <v>2022</v>
      </c>
      <c r="E1" s="186">
        <v>2023</v>
      </c>
      <c r="F1" s="186">
        <v>2024</v>
      </c>
    </row>
    <row r="2" spans="1:6" x14ac:dyDescent="0.25">
      <c r="A2" s="181" t="s">
        <v>192</v>
      </c>
      <c r="B2" s="181"/>
    </row>
    <row r="3" spans="1:6" x14ac:dyDescent="0.25">
      <c r="A3" s="171" t="s">
        <v>191</v>
      </c>
      <c r="B3" s="175">
        <v>234132</v>
      </c>
      <c r="C3" s="175">
        <v>236657</v>
      </c>
      <c r="D3" s="175">
        <v>241542</v>
      </c>
      <c r="E3" s="175">
        <v>246515</v>
      </c>
      <c r="F3" s="175">
        <v>251578</v>
      </c>
    </row>
    <row r="4" spans="1:6" x14ac:dyDescent="0.25">
      <c r="A4" s="171" t="s">
        <v>190</v>
      </c>
      <c r="B4" s="175">
        <v>0</v>
      </c>
      <c r="C4" s="175">
        <v>0</v>
      </c>
      <c r="D4" s="175">
        <v>0</v>
      </c>
      <c r="E4" s="175">
        <v>0</v>
      </c>
      <c r="F4" s="175">
        <v>0</v>
      </c>
    </row>
    <row r="5" spans="1:6" x14ac:dyDescent="0.25">
      <c r="A5" s="171" t="s">
        <v>189</v>
      </c>
      <c r="B5" s="175">
        <v>26056</v>
      </c>
      <c r="C5" s="175">
        <v>28959</v>
      </c>
      <c r="D5" s="175">
        <v>31355</v>
      </c>
      <c r="E5" s="175">
        <v>34092</v>
      </c>
      <c r="F5" s="175">
        <v>36959</v>
      </c>
    </row>
    <row r="6" spans="1:6" x14ac:dyDescent="0.25">
      <c r="A6" s="177" t="s">
        <v>188</v>
      </c>
      <c r="B6" s="184">
        <v>260188</v>
      </c>
      <c r="C6" s="184">
        <v>265616</v>
      </c>
      <c r="D6" s="184">
        <v>272897</v>
      </c>
      <c r="E6" s="184">
        <v>280607</v>
      </c>
      <c r="F6" s="184">
        <v>288537</v>
      </c>
    </row>
    <row r="7" spans="1:6" x14ac:dyDescent="0.25">
      <c r="A7" s="177"/>
    </row>
    <row r="8" spans="1:6" x14ac:dyDescent="0.25">
      <c r="A8" s="171" t="s">
        <v>187</v>
      </c>
      <c r="B8" s="175">
        <v>37203</v>
      </c>
      <c r="C8" s="175">
        <v>46396</v>
      </c>
      <c r="D8" s="175">
        <v>52815</v>
      </c>
      <c r="E8" s="175">
        <v>59512</v>
      </c>
      <c r="F8" s="175">
        <v>66467</v>
      </c>
    </row>
    <row r="9" spans="1:6" x14ac:dyDescent="0.25">
      <c r="A9" s="171" t="s">
        <v>186</v>
      </c>
      <c r="B9" s="175">
        <v>20946</v>
      </c>
      <c r="C9" s="175">
        <v>25957</v>
      </c>
      <c r="D9" s="175">
        <v>30741</v>
      </c>
      <c r="E9" s="175">
        <v>36369</v>
      </c>
      <c r="F9" s="175">
        <v>42830</v>
      </c>
    </row>
    <row r="10" spans="1:6" x14ac:dyDescent="0.25">
      <c r="A10" s="171" t="s">
        <v>185</v>
      </c>
      <c r="B10" s="175">
        <v>0</v>
      </c>
      <c r="C10" s="175">
        <v>0</v>
      </c>
      <c r="D10" s="175">
        <v>0</v>
      </c>
      <c r="E10" s="175">
        <v>0</v>
      </c>
      <c r="F10" s="175">
        <v>0</v>
      </c>
    </row>
    <row r="11" spans="1:6" x14ac:dyDescent="0.25">
      <c r="A11" s="171" t="s">
        <v>184</v>
      </c>
      <c r="B11" s="175">
        <v>59450</v>
      </c>
      <c r="C11" s="175">
        <v>59376</v>
      </c>
      <c r="D11" s="175">
        <v>59781</v>
      </c>
      <c r="E11" s="175">
        <v>60436</v>
      </c>
      <c r="F11" s="175">
        <v>60840</v>
      </c>
    </row>
    <row r="12" spans="1:6" x14ac:dyDescent="0.25">
      <c r="A12" s="171" t="s">
        <v>183</v>
      </c>
      <c r="B12" s="175">
        <v>12698</v>
      </c>
      <c r="C12" s="175">
        <v>12883</v>
      </c>
      <c r="D12" s="175">
        <v>13184</v>
      </c>
      <c r="E12" s="175">
        <v>13487</v>
      </c>
      <c r="F12" s="175">
        <v>13791</v>
      </c>
    </row>
    <row r="13" spans="1:6" x14ac:dyDescent="0.25">
      <c r="A13" s="171" t="s">
        <v>182</v>
      </c>
      <c r="B13" s="172">
        <v>117154</v>
      </c>
      <c r="C13" s="172">
        <v>101417</v>
      </c>
      <c r="D13" s="172">
        <v>92708</v>
      </c>
      <c r="E13" s="172">
        <v>83097</v>
      </c>
      <c r="F13" s="172">
        <v>72489</v>
      </c>
    </row>
    <row r="14" spans="1:6" x14ac:dyDescent="0.25">
      <c r="A14" s="177" t="s">
        <v>181</v>
      </c>
      <c r="B14" s="184">
        <v>247451</v>
      </c>
      <c r="C14" s="184">
        <v>246029</v>
      </c>
      <c r="D14" s="184">
        <v>249229</v>
      </c>
      <c r="E14" s="184">
        <v>252901</v>
      </c>
      <c r="F14" s="184">
        <v>256417</v>
      </c>
    </row>
    <row r="15" spans="1:6" x14ac:dyDescent="0.25">
      <c r="A15" s="177"/>
    </row>
    <row r="16" spans="1:6" x14ac:dyDescent="0.25">
      <c r="A16" s="171" t="s">
        <v>180</v>
      </c>
      <c r="B16" s="175">
        <v>12737</v>
      </c>
      <c r="C16" s="175">
        <v>19587</v>
      </c>
      <c r="D16" s="175">
        <v>23668</v>
      </c>
      <c r="E16" s="175">
        <v>27706</v>
      </c>
      <c r="F16" s="175">
        <v>32120</v>
      </c>
    </row>
    <row r="17" spans="1:6" x14ac:dyDescent="0.25">
      <c r="A17" s="171" t="s">
        <v>179</v>
      </c>
      <c r="B17" s="175">
        <v>3566</v>
      </c>
      <c r="C17" s="175">
        <v>5484</v>
      </c>
      <c r="D17" s="175">
        <v>6627</v>
      </c>
      <c r="E17" s="175">
        <v>7758</v>
      </c>
      <c r="F17" s="175">
        <v>8994</v>
      </c>
    </row>
    <row r="18" spans="1:6" x14ac:dyDescent="0.25">
      <c r="A18" s="177" t="s">
        <v>178</v>
      </c>
      <c r="B18" s="178">
        <v>9171</v>
      </c>
      <c r="C18" s="178">
        <v>14103</v>
      </c>
      <c r="D18" s="178">
        <v>17041</v>
      </c>
      <c r="E18" s="178">
        <v>19948</v>
      </c>
      <c r="F18" s="178">
        <v>23126</v>
      </c>
    </row>
    <row r="20" spans="1:6" x14ac:dyDescent="0.25">
      <c r="A20" s="181" t="s">
        <v>177</v>
      </c>
    </row>
    <row r="21" spans="1:6" x14ac:dyDescent="0.25">
      <c r="A21" s="180" t="s">
        <v>139</v>
      </c>
      <c r="B21" s="175">
        <v>613256</v>
      </c>
      <c r="C21" s="175">
        <v>665139</v>
      </c>
      <c r="D21" s="175">
        <v>727576</v>
      </c>
      <c r="E21" s="175">
        <v>793174</v>
      </c>
      <c r="F21" s="175">
        <v>859581</v>
      </c>
    </row>
    <row r="22" spans="1:6" x14ac:dyDescent="0.25">
      <c r="A22" s="180" t="s">
        <v>137</v>
      </c>
      <c r="B22" s="175">
        <v>1376883</v>
      </c>
      <c r="C22" s="175">
        <v>1776396</v>
      </c>
      <c r="D22" s="175">
        <v>2035331</v>
      </c>
      <c r="E22" s="175">
        <v>2306969</v>
      </c>
      <c r="F22" s="175">
        <v>2591399</v>
      </c>
    </row>
    <row r="23" spans="1:6" x14ac:dyDescent="0.25">
      <c r="A23" s="177" t="s">
        <v>136</v>
      </c>
      <c r="B23" s="178">
        <v>1990139</v>
      </c>
      <c r="C23" s="178">
        <v>2441535</v>
      </c>
      <c r="D23" s="178">
        <v>2762907</v>
      </c>
      <c r="E23" s="178">
        <v>3100143</v>
      </c>
      <c r="F23" s="178">
        <v>3450980</v>
      </c>
    </row>
    <row r="24" spans="1:6" x14ac:dyDescent="0.25">
      <c r="A24" s="181"/>
    </row>
    <row r="25" spans="1:6" x14ac:dyDescent="0.25">
      <c r="A25" s="171" t="s">
        <v>135</v>
      </c>
      <c r="B25" s="175">
        <v>520166</v>
      </c>
      <c r="C25" s="175">
        <v>579541</v>
      </c>
      <c r="D25" s="175">
        <v>639323</v>
      </c>
      <c r="E25" s="175">
        <v>699759</v>
      </c>
      <c r="F25" s="175">
        <v>760599</v>
      </c>
    </row>
    <row r="26" spans="1:6" x14ac:dyDescent="0.25">
      <c r="A26" s="171" t="s">
        <v>132</v>
      </c>
      <c r="B26" s="175">
        <v>1376883</v>
      </c>
      <c r="C26" s="175">
        <v>1776396</v>
      </c>
      <c r="D26" s="175">
        <v>2035331</v>
      </c>
      <c r="E26" s="175">
        <v>2306969</v>
      </c>
      <c r="F26" s="175">
        <v>2591399</v>
      </c>
    </row>
    <row r="27" spans="1:6" x14ac:dyDescent="0.25">
      <c r="A27" s="177" t="s">
        <v>131</v>
      </c>
      <c r="B27" s="178">
        <v>1897049</v>
      </c>
      <c r="C27" s="178">
        <v>2355937</v>
      </c>
      <c r="D27" s="178">
        <v>2674654</v>
      </c>
      <c r="E27" s="178">
        <v>3006728</v>
      </c>
      <c r="F27" s="178">
        <v>3351998</v>
      </c>
    </row>
    <row r="28" spans="1:6" x14ac:dyDescent="0.25">
      <c r="A28" s="177"/>
    </row>
    <row r="29" spans="1:6" x14ac:dyDescent="0.25">
      <c r="A29" s="177" t="s">
        <v>130</v>
      </c>
      <c r="B29" s="178">
        <v>93090</v>
      </c>
      <c r="C29" s="178">
        <v>85598</v>
      </c>
      <c r="D29" s="178">
        <v>88253</v>
      </c>
      <c r="E29" s="178">
        <v>93415</v>
      </c>
      <c r="F29" s="178">
        <v>98982</v>
      </c>
    </row>
    <row r="30" spans="1:6" x14ac:dyDescent="0.25">
      <c r="A30" s="177"/>
    </row>
    <row r="31" spans="1:6" x14ac:dyDescent="0.25">
      <c r="A31" s="177" t="s">
        <v>129</v>
      </c>
      <c r="B31" s="178">
        <v>1990139</v>
      </c>
      <c r="C31" s="178">
        <v>2441535</v>
      </c>
      <c r="D31" s="178">
        <v>2762907</v>
      </c>
      <c r="E31" s="178">
        <v>3100143</v>
      </c>
      <c r="F31" s="178">
        <v>3450980</v>
      </c>
    </row>
    <row r="33" spans="1:6" x14ac:dyDescent="0.25">
      <c r="A33" s="177" t="s">
        <v>176</v>
      </c>
    </row>
    <row r="34" spans="1:6" x14ac:dyDescent="0.25">
      <c r="A34" s="171" t="s">
        <v>175</v>
      </c>
      <c r="B34" s="175">
        <v>-4620</v>
      </c>
      <c r="C34" s="175">
        <v>-21595</v>
      </c>
      <c r="D34" s="175">
        <v>-14386</v>
      </c>
      <c r="E34" s="175">
        <v>-14786</v>
      </c>
      <c r="F34" s="175">
        <v>-17559</v>
      </c>
    </row>
    <row r="36" spans="1:6" x14ac:dyDescent="0.25">
      <c r="A36" s="181" t="s">
        <v>174</v>
      </c>
      <c r="B36" s="181"/>
    </row>
    <row r="37" spans="1:6" x14ac:dyDescent="0.25">
      <c r="A37" s="177" t="s">
        <v>173</v>
      </c>
      <c r="B37" s="178">
        <v>2399248</v>
      </c>
      <c r="C37" s="178">
        <v>2934839</v>
      </c>
      <c r="D37" s="178">
        <v>3320771</v>
      </c>
      <c r="E37" s="178">
        <v>3725477</v>
      </c>
      <c r="F37" s="178">
        <v>4146289</v>
      </c>
    </row>
    <row r="38" spans="1:6" x14ac:dyDescent="0.25">
      <c r="A38" s="177"/>
      <c r="B38" s="175"/>
      <c r="C38" s="175"/>
      <c r="D38" s="175"/>
      <c r="E38" s="175"/>
      <c r="F38" s="175"/>
    </row>
    <row r="39" spans="1:6" x14ac:dyDescent="0.25">
      <c r="A39" s="180" t="s">
        <v>172</v>
      </c>
      <c r="B39" s="175">
        <v>2292567</v>
      </c>
      <c r="C39" s="175">
        <v>2836573</v>
      </c>
      <c r="D39" s="175">
        <v>3219280</v>
      </c>
      <c r="E39" s="175">
        <v>3617863</v>
      </c>
      <c r="F39" s="175">
        <v>4032064</v>
      </c>
    </row>
    <row r="40" spans="1:6" x14ac:dyDescent="0.25">
      <c r="A40" s="180" t="s">
        <v>171</v>
      </c>
      <c r="B40" s="175">
        <v>106681</v>
      </c>
      <c r="C40" s="175">
        <v>98267</v>
      </c>
      <c r="D40" s="175">
        <v>101491</v>
      </c>
      <c r="E40" s="175">
        <v>107614</v>
      </c>
      <c r="F40" s="175">
        <v>114225</v>
      </c>
    </row>
    <row r="41" spans="1:6" x14ac:dyDescent="0.25">
      <c r="A41" s="180" t="s">
        <v>170</v>
      </c>
      <c r="B41" s="175">
        <v>0</v>
      </c>
      <c r="C41" s="175">
        <v>0</v>
      </c>
      <c r="D41" s="175">
        <v>0</v>
      </c>
      <c r="E41" s="175">
        <v>0</v>
      </c>
      <c r="F41" s="175">
        <v>0</v>
      </c>
    </row>
    <row r="42" spans="1:6" x14ac:dyDescent="0.25">
      <c r="A42" s="177" t="s">
        <v>129</v>
      </c>
      <c r="B42" s="178">
        <v>2399248</v>
      </c>
      <c r="C42" s="178">
        <v>2934839</v>
      </c>
      <c r="D42" s="178">
        <v>3320771</v>
      </c>
      <c r="E42" s="178">
        <v>3725477</v>
      </c>
      <c r="F42" s="178">
        <v>4146289</v>
      </c>
    </row>
    <row r="43" spans="1:6" x14ac:dyDescent="0.25">
      <c r="A43" s="177"/>
      <c r="B43" s="175"/>
      <c r="C43" s="175"/>
      <c r="D43" s="175"/>
      <c r="E43" s="175"/>
      <c r="F43" s="175"/>
    </row>
    <row r="44" spans="1:6" x14ac:dyDescent="0.25">
      <c r="A44" s="177" t="s">
        <v>169</v>
      </c>
    </row>
    <row r="45" spans="1:6" x14ac:dyDescent="0.25">
      <c r="A45" s="171" t="s">
        <v>168</v>
      </c>
      <c r="B45" s="175">
        <v>-1280</v>
      </c>
      <c r="C45" s="175">
        <v>-11792</v>
      </c>
      <c r="D45" s="175">
        <v>-6089</v>
      </c>
      <c r="E45" s="175">
        <v>-6618</v>
      </c>
      <c r="F45" s="175">
        <v>-7196</v>
      </c>
    </row>
    <row r="46" spans="1:6" x14ac:dyDescent="0.25">
      <c r="B46" s="171"/>
      <c r="C46" s="171"/>
      <c r="D46" s="171"/>
      <c r="E46" s="171"/>
      <c r="F46" s="171"/>
    </row>
    <row r="47" spans="1:6" x14ac:dyDescent="0.25">
      <c r="B47" s="171"/>
      <c r="C47" s="171"/>
      <c r="D47" s="171"/>
      <c r="E47" s="171"/>
      <c r="F47" s="171"/>
    </row>
    <row r="48" spans="1:6" x14ac:dyDescent="0.25">
      <c r="B48" s="171"/>
      <c r="C48" s="171"/>
      <c r="D48" s="171"/>
      <c r="E48" s="171"/>
      <c r="F48" s="171"/>
    </row>
    <row r="49" s="171" customFormat="1" x14ac:dyDescent="0.25"/>
    <row r="50" s="171" customFormat="1" x14ac:dyDescent="0.25"/>
    <row r="51" s="171" customFormat="1" x14ac:dyDescent="0.25"/>
    <row r="52" s="171" customFormat="1" x14ac:dyDescent="0.25"/>
    <row r="53" s="171" customFormat="1" x14ac:dyDescent="0.25"/>
    <row r="54" s="171" customFormat="1" x14ac:dyDescent="0.25"/>
    <row r="55" s="171" customFormat="1" x14ac:dyDescent="0.25"/>
    <row r="56" s="171" customFormat="1" x14ac:dyDescent="0.25"/>
    <row r="57" s="171" customFormat="1" x14ac:dyDescent="0.25"/>
    <row r="58" s="171" customFormat="1" x14ac:dyDescent="0.25"/>
    <row r="59" s="171" customFormat="1" x14ac:dyDescent="0.25"/>
    <row r="60" s="171" customFormat="1" x14ac:dyDescent="0.25"/>
    <row r="61" s="171" customFormat="1" x14ac:dyDescent="0.25"/>
    <row r="62" s="171" customFormat="1" x14ac:dyDescent="0.25"/>
    <row r="63" s="171" customFormat="1" x14ac:dyDescent="0.25"/>
    <row r="64" s="171" customFormat="1" x14ac:dyDescent="0.25"/>
    <row r="65" s="171" customFormat="1" x14ac:dyDescent="0.25"/>
    <row r="66" s="171" customFormat="1" x14ac:dyDescent="0.25"/>
    <row r="67" s="171" customFormat="1" x14ac:dyDescent="0.25"/>
    <row r="68" s="171" customFormat="1" x14ac:dyDescent="0.25"/>
    <row r="69" s="171" customFormat="1" x14ac:dyDescent="0.25"/>
    <row r="70" s="171" customFormat="1" x14ac:dyDescent="0.25"/>
    <row r="71" s="171" customFormat="1" x14ac:dyDescent="0.25"/>
    <row r="72" s="171" customFormat="1" x14ac:dyDescent="0.25"/>
    <row r="73" s="171" customFormat="1" x14ac:dyDescent="0.25"/>
    <row r="74" s="171" customFormat="1" x14ac:dyDescent="0.25"/>
    <row r="75" s="171" customFormat="1" x14ac:dyDescent="0.25"/>
    <row r="76" s="171" customFormat="1" x14ac:dyDescent="0.25"/>
    <row r="77" s="171" customFormat="1" x14ac:dyDescent="0.25"/>
    <row r="78" s="171" customFormat="1" x14ac:dyDescent="0.25"/>
    <row r="79" s="171" customFormat="1" x14ac:dyDescent="0.25"/>
    <row r="80" s="171" customFormat="1" x14ac:dyDescent="0.25"/>
    <row r="81" s="171" customFormat="1" x14ac:dyDescent="0.25"/>
    <row r="82" s="171" customFormat="1" x14ac:dyDescent="0.25"/>
    <row r="83" s="171" customFormat="1" x14ac:dyDescent="0.25"/>
    <row r="84" s="171" customFormat="1" x14ac:dyDescent="0.25"/>
    <row r="85" s="171" customFormat="1" x14ac:dyDescent="0.25"/>
    <row r="86" s="171" customFormat="1" x14ac:dyDescent="0.25"/>
    <row r="87" s="171" customFormat="1" x14ac:dyDescent="0.25"/>
    <row r="88" s="171" customFormat="1" x14ac:dyDescent="0.25"/>
    <row r="89" s="171" customFormat="1" x14ac:dyDescent="0.25"/>
    <row r="90" s="171" customFormat="1" x14ac:dyDescent="0.25"/>
    <row r="91" s="171" customFormat="1" x14ac:dyDescent="0.25"/>
    <row r="92" s="171" customFormat="1" x14ac:dyDescent="0.25"/>
    <row r="93" s="171" customFormat="1" x14ac:dyDescent="0.25"/>
    <row r="94" s="171" customFormat="1" x14ac:dyDescent="0.25"/>
    <row r="95" s="171" customFormat="1" x14ac:dyDescent="0.25"/>
    <row r="96" s="171" customFormat="1" x14ac:dyDescent="0.25"/>
    <row r="97" s="171" customFormat="1" x14ac:dyDescent="0.25"/>
    <row r="98" s="171" customFormat="1" x14ac:dyDescent="0.25"/>
    <row r="99" s="171" customFormat="1" x14ac:dyDescent="0.25"/>
    <row r="100" s="171" customFormat="1" x14ac:dyDescent="0.25"/>
    <row r="101" s="171" customFormat="1" x14ac:dyDescent="0.25"/>
    <row r="102" s="171" customFormat="1" x14ac:dyDescent="0.25"/>
    <row r="103" s="171" customFormat="1" x14ac:dyDescent="0.25"/>
    <row r="104" s="171" customFormat="1" x14ac:dyDescent="0.25"/>
    <row r="105" s="171" customFormat="1" x14ac:dyDescent="0.25"/>
    <row r="106" s="171" customFormat="1" x14ac:dyDescent="0.25"/>
    <row r="107" s="171" customFormat="1" x14ac:dyDescent="0.25"/>
    <row r="108" s="171" customFormat="1" x14ac:dyDescent="0.25"/>
    <row r="109" s="171" customFormat="1" x14ac:dyDescent="0.25"/>
    <row r="110" s="171" customFormat="1" x14ac:dyDescent="0.25"/>
    <row r="111" s="171" customFormat="1" x14ac:dyDescent="0.25"/>
    <row r="112" s="171" customFormat="1" x14ac:dyDescent="0.25"/>
    <row r="113" s="171" customFormat="1" x14ac:dyDescent="0.25"/>
    <row r="114" s="171" customFormat="1" x14ac:dyDescent="0.25"/>
    <row r="115" s="171" customFormat="1" x14ac:dyDescent="0.25"/>
    <row r="116" s="171" customFormat="1" x14ac:dyDescent="0.25"/>
    <row r="117" s="171" customFormat="1" x14ac:dyDescent="0.25"/>
    <row r="118" s="171" customFormat="1" x14ac:dyDescent="0.25"/>
    <row r="119" s="171" customFormat="1" x14ac:dyDescent="0.25"/>
    <row r="120" s="171" customFormat="1" x14ac:dyDescent="0.25"/>
    <row r="121" s="171" customFormat="1" x14ac:dyDescent="0.25"/>
    <row r="122" s="171" customFormat="1" x14ac:dyDescent="0.25"/>
    <row r="123" s="171" customFormat="1" x14ac:dyDescent="0.25"/>
    <row r="124" s="171" customFormat="1" x14ac:dyDescent="0.25"/>
    <row r="125" s="171" customFormat="1" x14ac:dyDescent="0.25"/>
    <row r="126" s="171" customFormat="1" x14ac:dyDescent="0.25"/>
    <row r="127" s="171" customFormat="1" x14ac:dyDescent="0.25"/>
    <row r="128" s="171" customFormat="1" x14ac:dyDescent="0.25"/>
    <row r="129" s="171" customFormat="1" x14ac:dyDescent="0.25"/>
    <row r="130" s="171" customFormat="1" x14ac:dyDescent="0.25"/>
    <row r="131" s="171" customFormat="1" x14ac:dyDescent="0.25"/>
    <row r="132" s="171" customFormat="1" x14ac:dyDescent="0.25"/>
    <row r="133" s="171" customFormat="1" x14ac:dyDescent="0.25"/>
    <row r="134" s="171" customFormat="1" x14ac:dyDescent="0.25"/>
    <row r="135" s="171" customFormat="1" x14ac:dyDescent="0.25"/>
    <row r="136" s="171" customFormat="1" x14ac:dyDescent="0.25"/>
    <row r="137" s="171" customFormat="1" x14ac:dyDescent="0.25"/>
    <row r="138" s="171" customFormat="1" x14ac:dyDescent="0.25"/>
    <row r="139" s="171" customFormat="1" x14ac:dyDescent="0.25"/>
    <row r="140" s="171" customFormat="1" x14ac:dyDescent="0.25"/>
    <row r="141" s="171" customFormat="1" x14ac:dyDescent="0.25"/>
    <row r="142" s="171" customFormat="1" x14ac:dyDescent="0.25"/>
    <row r="143" s="171" customFormat="1" x14ac:dyDescent="0.25"/>
    <row r="144" s="171" customFormat="1" x14ac:dyDescent="0.25"/>
    <row r="145" s="171" customFormat="1" x14ac:dyDescent="0.25"/>
    <row r="146" s="171" customFormat="1" x14ac:dyDescent="0.25"/>
    <row r="147" s="171" customFormat="1" x14ac:dyDescent="0.25"/>
    <row r="148" s="171" customFormat="1" x14ac:dyDescent="0.25"/>
    <row r="149" s="171" customFormat="1" x14ac:dyDescent="0.25"/>
    <row r="150" s="171" customFormat="1" x14ac:dyDescent="0.25"/>
    <row r="151" s="171" customFormat="1" x14ac:dyDescent="0.25"/>
    <row r="152" s="171" customFormat="1" x14ac:dyDescent="0.25"/>
    <row r="153" s="171" customFormat="1" x14ac:dyDescent="0.25"/>
    <row r="154" s="171" customFormat="1" x14ac:dyDescent="0.25"/>
    <row r="155" s="171" customFormat="1" x14ac:dyDescent="0.25"/>
    <row r="156" s="171" customFormat="1" x14ac:dyDescent="0.25"/>
    <row r="157" s="171" customFormat="1" x14ac:dyDescent="0.25"/>
    <row r="158" s="171" customFormat="1" x14ac:dyDescent="0.25"/>
    <row r="159" s="171" customFormat="1" x14ac:dyDescent="0.25"/>
    <row r="160" s="171" customFormat="1" x14ac:dyDescent="0.25"/>
    <row r="161" s="171" customFormat="1" x14ac:dyDescent="0.25"/>
    <row r="162" s="171" customFormat="1" x14ac:dyDescent="0.25"/>
    <row r="163" s="171" customFormat="1" x14ac:dyDescent="0.25"/>
    <row r="164" s="171" customFormat="1" x14ac:dyDescent="0.25"/>
    <row r="165" s="171" customFormat="1" x14ac:dyDescent="0.25"/>
    <row r="166" s="171" customFormat="1" x14ac:dyDescent="0.25"/>
    <row r="167" s="171" customFormat="1" x14ac:dyDescent="0.25"/>
    <row r="168" s="171" customFormat="1" x14ac:dyDescent="0.25"/>
    <row r="169" s="171" customFormat="1" x14ac:dyDescent="0.25"/>
    <row r="170" s="171" customFormat="1" x14ac:dyDescent="0.25"/>
    <row r="171" s="171" customFormat="1" x14ac:dyDescent="0.25"/>
    <row r="172" s="171" customFormat="1" x14ac:dyDescent="0.25"/>
    <row r="173" s="171" customFormat="1" x14ac:dyDescent="0.25"/>
    <row r="174" s="171" customFormat="1" x14ac:dyDescent="0.25"/>
    <row r="175" s="171" customFormat="1" x14ac:dyDescent="0.25"/>
    <row r="176" s="171" customFormat="1" x14ac:dyDescent="0.25"/>
    <row r="177" s="171" customFormat="1" x14ac:dyDescent="0.25"/>
    <row r="178" s="171" customFormat="1" x14ac:dyDescent="0.25"/>
    <row r="179" s="171" customFormat="1" x14ac:dyDescent="0.25"/>
    <row r="180" s="171" customFormat="1" x14ac:dyDescent="0.25"/>
    <row r="181" s="171" customFormat="1" x14ac:dyDescent="0.25"/>
    <row r="182" s="171" customFormat="1" x14ac:dyDescent="0.25"/>
    <row r="183" s="171" customFormat="1" x14ac:dyDescent="0.25"/>
    <row r="184" s="171" customFormat="1" x14ac:dyDescent="0.25"/>
    <row r="185" s="171" customFormat="1" x14ac:dyDescent="0.25"/>
    <row r="186" s="171" customFormat="1" x14ac:dyDescent="0.25"/>
    <row r="187" s="171" customFormat="1" x14ac:dyDescent="0.25"/>
    <row r="188" s="171" customFormat="1" x14ac:dyDescent="0.25"/>
    <row r="189" s="171" customFormat="1" x14ac:dyDescent="0.25"/>
    <row r="190" s="171" customFormat="1" x14ac:dyDescent="0.25"/>
    <row r="191" s="171" customFormat="1" x14ac:dyDescent="0.25"/>
    <row r="192" s="171" customFormat="1" x14ac:dyDescent="0.25"/>
    <row r="193" s="171" customFormat="1" x14ac:dyDescent="0.25"/>
    <row r="194" s="171" customFormat="1" x14ac:dyDescent="0.25"/>
    <row r="195" s="171" customFormat="1" x14ac:dyDescent="0.25"/>
    <row r="196" s="171" customFormat="1" x14ac:dyDescent="0.25"/>
    <row r="197" s="171" customFormat="1" x14ac:dyDescent="0.25"/>
    <row r="198" s="17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69D4-F0BA-4217-988F-A7A92258DE50}">
  <sheetPr>
    <tabColor rgb="FFFFC000"/>
  </sheetPr>
  <dimension ref="A1:F198"/>
  <sheetViews>
    <sheetView workbookViewId="0"/>
  </sheetViews>
  <sheetFormatPr defaultColWidth="8.77734375" defaultRowHeight="13.8" x14ac:dyDescent="0.25"/>
  <cols>
    <col min="1" max="1" width="35.77734375" style="171" customWidth="1"/>
    <col min="2" max="6" width="11.77734375" style="172" customWidth="1"/>
    <col min="7" max="16384" width="8.77734375" style="171"/>
  </cols>
  <sheetData>
    <row r="1" spans="1:6" x14ac:dyDescent="0.25">
      <c r="A1" s="181" t="s">
        <v>295</v>
      </c>
      <c r="B1" s="186">
        <v>2020</v>
      </c>
      <c r="C1" s="186">
        <v>2021</v>
      </c>
      <c r="D1" s="186">
        <v>2022</v>
      </c>
      <c r="E1" s="186">
        <v>2023</v>
      </c>
      <c r="F1" s="186">
        <v>2024</v>
      </c>
    </row>
    <row r="2" spans="1:6" x14ac:dyDescent="0.25">
      <c r="A2" s="181" t="s">
        <v>192</v>
      </c>
      <c r="B2" s="181"/>
    </row>
    <row r="3" spans="1:6" x14ac:dyDescent="0.25">
      <c r="A3" s="171" t="s">
        <v>191</v>
      </c>
      <c r="B3" s="175">
        <v>22469</v>
      </c>
      <c r="C3" s="175">
        <v>23008</v>
      </c>
      <c r="D3" s="175">
        <v>23555</v>
      </c>
      <c r="E3" s="175">
        <v>24110</v>
      </c>
      <c r="F3" s="175">
        <v>24675</v>
      </c>
    </row>
    <row r="4" spans="1:6" x14ac:dyDescent="0.25">
      <c r="A4" s="171" t="s">
        <v>190</v>
      </c>
      <c r="B4" s="175">
        <v>0</v>
      </c>
      <c r="C4" s="175">
        <v>0</v>
      </c>
      <c r="D4" s="175">
        <v>0</v>
      </c>
      <c r="E4" s="175">
        <v>0</v>
      </c>
      <c r="F4" s="175">
        <v>0</v>
      </c>
    </row>
    <row r="5" spans="1:6" x14ac:dyDescent="0.25">
      <c r="A5" s="171" t="s">
        <v>189</v>
      </c>
      <c r="B5" s="175">
        <v>14051</v>
      </c>
      <c r="C5" s="175">
        <v>15804</v>
      </c>
      <c r="D5" s="175">
        <v>16637</v>
      </c>
      <c r="E5" s="175">
        <v>17594</v>
      </c>
      <c r="F5" s="175">
        <v>18551</v>
      </c>
    </row>
    <row r="6" spans="1:6" x14ac:dyDescent="0.25">
      <c r="A6" s="177" t="s">
        <v>188</v>
      </c>
      <c r="B6" s="184">
        <v>36520</v>
      </c>
      <c r="C6" s="184">
        <v>38812</v>
      </c>
      <c r="D6" s="184">
        <v>40192</v>
      </c>
      <c r="E6" s="184">
        <v>41704</v>
      </c>
      <c r="F6" s="184">
        <v>43226</v>
      </c>
    </row>
    <row r="7" spans="1:6" x14ac:dyDescent="0.25">
      <c r="A7" s="177"/>
    </row>
    <row r="8" spans="1:6" x14ac:dyDescent="0.25">
      <c r="A8" s="171" t="s">
        <v>187</v>
      </c>
      <c r="B8" s="175">
        <v>15080</v>
      </c>
      <c r="C8" s="175">
        <v>16291</v>
      </c>
      <c r="D8" s="175">
        <v>17508</v>
      </c>
      <c r="E8" s="175">
        <v>18729</v>
      </c>
      <c r="F8" s="175">
        <v>19950</v>
      </c>
    </row>
    <row r="9" spans="1:6" x14ac:dyDescent="0.25">
      <c r="A9" s="171" t="s">
        <v>186</v>
      </c>
      <c r="B9" s="175">
        <v>0</v>
      </c>
      <c r="C9" s="175">
        <v>0</v>
      </c>
      <c r="D9" s="175">
        <v>0</v>
      </c>
      <c r="E9" s="175">
        <v>0</v>
      </c>
      <c r="F9" s="175">
        <v>0</v>
      </c>
    </row>
    <row r="10" spans="1:6" x14ac:dyDescent="0.25">
      <c r="A10" s="171" t="s">
        <v>185</v>
      </c>
      <c r="B10" s="175">
        <v>0</v>
      </c>
      <c r="C10" s="175">
        <v>0</v>
      </c>
      <c r="D10" s="175">
        <v>0</v>
      </c>
      <c r="E10" s="175">
        <v>0</v>
      </c>
      <c r="F10" s="175">
        <v>0</v>
      </c>
    </row>
    <row r="11" spans="1:6" x14ac:dyDescent="0.25">
      <c r="A11" s="171" t="s">
        <v>184</v>
      </c>
      <c r="B11" s="175">
        <v>15314</v>
      </c>
      <c r="C11" s="175">
        <v>15223</v>
      </c>
      <c r="D11" s="175">
        <v>15132</v>
      </c>
      <c r="E11" s="175">
        <v>15043</v>
      </c>
      <c r="F11" s="175">
        <v>14957</v>
      </c>
    </row>
    <row r="12" spans="1:6" x14ac:dyDescent="0.25">
      <c r="A12" s="171" t="s">
        <v>183</v>
      </c>
      <c r="B12" s="175">
        <v>1385</v>
      </c>
      <c r="C12" s="175">
        <v>1426</v>
      </c>
      <c r="D12" s="175">
        <v>1469</v>
      </c>
      <c r="E12" s="175">
        <v>1512</v>
      </c>
      <c r="F12" s="175">
        <v>1555</v>
      </c>
    </row>
    <row r="13" spans="1:6" x14ac:dyDescent="0.25">
      <c r="A13" s="171" t="s">
        <v>182</v>
      </c>
      <c r="B13" s="172">
        <v>0</v>
      </c>
      <c r="C13" s="172">
        <v>0</v>
      </c>
      <c r="D13" s="172">
        <v>0</v>
      </c>
      <c r="E13" s="172">
        <v>0</v>
      </c>
      <c r="F13" s="172">
        <v>0</v>
      </c>
    </row>
    <row r="14" spans="1:6" x14ac:dyDescent="0.25">
      <c r="A14" s="177" t="s">
        <v>181</v>
      </c>
      <c r="B14" s="184">
        <v>31779</v>
      </c>
      <c r="C14" s="184">
        <v>32940</v>
      </c>
      <c r="D14" s="184">
        <v>34109</v>
      </c>
      <c r="E14" s="184">
        <v>35284</v>
      </c>
      <c r="F14" s="184">
        <v>36462</v>
      </c>
    </row>
    <row r="15" spans="1:6" x14ac:dyDescent="0.25">
      <c r="A15" s="177"/>
    </row>
    <row r="16" spans="1:6" x14ac:dyDescent="0.25">
      <c r="A16" s="171" t="s">
        <v>180</v>
      </c>
      <c r="B16" s="175">
        <v>4741</v>
      </c>
      <c r="C16" s="175">
        <v>5872</v>
      </c>
      <c r="D16" s="175">
        <v>6083</v>
      </c>
      <c r="E16" s="175">
        <v>6420</v>
      </c>
      <c r="F16" s="175">
        <v>6764</v>
      </c>
    </row>
    <row r="17" spans="1:6" x14ac:dyDescent="0.25">
      <c r="A17" s="171" t="s">
        <v>179</v>
      </c>
      <c r="B17" s="175">
        <v>1327</v>
      </c>
      <c r="C17" s="175">
        <v>1644</v>
      </c>
      <c r="D17" s="175">
        <v>1703</v>
      </c>
      <c r="E17" s="175">
        <v>1798</v>
      </c>
      <c r="F17" s="175">
        <v>1894</v>
      </c>
    </row>
    <row r="18" spans="1:6" x14ac:dyDescent="0.25">
      <c r="A18" s="177" t="s">
        <v>178</v>
      </c>
      <c r="B18" s="178">
        <v>3414</v>
      </c>
      <c r="C18" s="178">
        <v>4228</v>
      </c>
      <c r="D18" s="178">
        <v>4380</v>
      </c>
      <c r="E18" s="178">
        <v>4622</v>
      </c>
      <c r="F18" s="178">
        <v>4870</v>
      </c>
    </row>
    <row r="20" spans="1:6" x14ac:dyDescent="0.25">
      <c r="A20" s="181" t="s">
        <v>177</v>
      </c>
    </row>
    <row r="21" spans="1:6" x14ac:dyDescent="0.25">
      <c r="A21" s="180" t="s">
        <v>139</v>
      </c>
      <c r="B21" s="175">
        <v>224371</v>
      </c>
      <c r="C21" s="175">
        <v>240367</v>
      </c>
      <c r="D21" s="175">
        <v>256268</v>
      </c>
      <c r="E21" s="175">
        <v>272076</v>
      </c>
      <c r="F21" s="175">
        <v>287792</v>
      </c>
    </row>
    <row r="22" spans="1:6" x14ac:dyDescent="0.25">
      <c r="A22" s="180" t="s">
        <v>137</v>
      </c>
      <c r="B22" s="175">
        <v>0</v>
      </c>
      <c r="C22" s="175">
        <v>0</v>
      </c>
      <c r="D22" s="175">
        <v>0</v>
      </c>
      <c r="E22" s="175">
        <v>0</v>
      </c>
      <c r="F22" s="175">
        <v>0</v>
      </c>
    </row>
    <row r="23" spans="1:6" x14ac:dyDescent="0.25">
      <c r="A23" s="177" t="s">
        <v>136</v>
      </c>
      <c r="B23" s="178">
        <v>224371</v>
      </c>
      <c r="C23" s="178">
        <v>240367</v>
      </c>
      <c r="D23" s="178">
        <v>256268</v>
      </c>
      <c r="E23" s="178">
        <v>272076</v>
      </c>
      <c r="F23" s="178">
        <v>287792</v>
      </c>
    </row>
    <row r="24" spans="1:6" x14ac:dyDescent="0.25">
      <c r="A24" s="181"/>
    </row>
    <row r="25" spans="1:6" x14ac:dyDescent="0.25">
      <c r="A25" s="171" t="s">
        <v>135</v>
      </c>
      <c r="B25" s="175">
        <v>213543</v>
      </c>
      <c r="C25" s="175">
        <v>228766</v>
      </c>
      <c r="D25" s="175">
        <v>243898</v>
      </c>
      <c r="E25" s="175">
        <v>258942</v>
      </c>
      <c r="F25" s="175">
        <v>273898</v>
      </c>
    </row>
    <row r="26" spans="1:6" x14ac:dyDescent="0.25">
      <c r="A26" s="171" t="s">
        <v>132</v>
      </c>
      <c r="B26" s="175">
        <v>0</v>
      </c>
      <c r="C26" s="175">
        <v>0</v>
      </c>
      <c r="D26" s="175">
        <v>0</v>
      </c>
      <c r="E26" s="175">
        <v>0</v>
      </c>
      <c r="F26" s="175">
        <v>0</v>
      </c>
    </row>
    <row r="27" spans="1:6" x14ac:dyDescent="0.25">
      <c r="A27" s="177" t="s">
        <v>131</v>
      </c>
      <c r="B27" s="178">
        <v>213543</v>
      </c>
      <c r="C27" s="178">
        <v>228766</v>
      </c>
      <c r="D27" s="178">
        <v>243898</v>
      </c>
      <c r="E27" s="178">
        <v>258942</v>
      </c>
      <c r="F27" s="178">
        <v>273898</v>
      </c>
    </row>
    <row r="28" spans="1:6" x14ac:dyDescent="0.25">
      <c r="A28" s="177"/>
    </row>
    <row r="29" spans="1:6" x14ac:dyDescent="0.25">
      <c r="A29" s="177" t="s">
        <v>130</v>
      </c>
      <c r="B29" s="178">
        <v>10828</v>
      </c>
      <c r="C29" s="178">
        <v>11601</v>
      </c>
      <c r="D29" s="178">
        <v>12370</v>
      </c>
      <c r="E29" s="178">
        <v>13134</v>
      </c>
      <c r="F29" s="178">
        <v>13894</v>
      </c>
    </row>
    <row r="30" spans="1:6" x14ac:dyDescent="0.25">
      <c r="A30" s="177"/>
    </row>
    <row r="31" spans="1:6" x14ac:dyDescent="0.25">
      <c r="A31" s="177" t="s">
        <v>129</v>
      </c>
      <c r="B31" s="178">
        <v>224371</v>
      </c>
      <c r="C31" s="178">
        <v>240367</v>
      </c>
      <c r="D31" s="178">
        <v>256268</v>
      </c>
      <c r="E31" s="178">
        <v>272076</v>
      </c>
      <c r="F31" s="178">
        <v>287792</v>
      </c>
    </row>
    <row r="33" spans="1:6" x14ac:dyDescent="0.25">
      <c r="A33" s="177" t="s">
        <v>176</v>
      </c>
    </row>
    <row r="34" spans="1:6" x14ac:dyDescent="0.25">
      <c r="A34" s="171" t="s">
        <v>175</v>
      </c>
      <c r="B34" s="175">
        <v>-2636</v>
      </c>
      <c r="C34" s="175">
        <v>-3455</v>
      </c>
      <c r="D34" s="175">
        <v>-3611</v>
      </c>
      <c r="E34" s="175">
        <v>-3858</v>
      </c>
      <c r="F34" s="175">
        <v>-4110</v>
      </c>
    </row>
    <row r="36" spans="1:6" x14ac:dyDescent="0.25">
      <c r="A36" s="181" t="s">
        <v>174</v>
      </c>
      <c r="B36" s="181"/>
    </row>
    <row r="37" spans="1:6" x14ac:dyDescent="0.25">
      <c r="A37" s="177" t="s">
        <v>173</v>
      </c>
      <c r="B37" s="178">
        <v>281460</v>
      </c>
      <c r="C37" s="178">
        <v>302452</v>
      </c>
      <c r="D37" s="178">
        <v>323448</v>
      </c>
      <c r="E37" s="178">
        <v>344449</v>
      </c>
      <c r="F37" s="178">
        <v>365455</v>
      </c>
    </row>
    <row r="38" spans="1:6" x14ac:dyDescent="0.25">
      <c r="A38" s="177"/>
      <c r="B38" s="175"/>
      <c r="C38" s="175"/>
      <c r="D38" s="175"/>
      <c r="E38" s="175"/>
      <c r="F38" s="175"/>
    </row>
    <row r="39" spans="1:6" x14ac:dyDescent="0.25">
      <c r="A39" s="180" t="s">
        <v>172</v>
      </c>
      <c r="B39" s="175">
        <v>270783</v>
      </c>
      <c r="C39" s="175">
        <v>290990</v>
      </c>
      <c r="D39" s="175">
        <v>311201</v>
      </c>
      <c r="E39" s="175">
        <v>331420</v>
      </c>
      <c r="F39" s="175">
        <v>351644</v>
      </c>
    </row>
    <row r="40" spans="1:6" x14ac:dyDescent="0.25">
      <c r="A40" s="180" t="s">
        <v>171</v>
      </c>
      <c r="B40" s="175">
        <v>10676</v>
      </c>
      <c r="C40" s="175">
        <v>11462</v>
      </c>
      <c r="D40" s="175">
        <v>12246</v>
      </c>
      <c r="E40" s="175">
        <v>13029</v>
      </c>
      <c r="F40" s="175">
        <v>13811</v>
      </c>
    </row>
    <row r="41" spans="1:6" x14ac:dyDescent="0.25">
      <c r="A41" s="180" t="s">
        <v>170</v>
      </c>
      <c r="B41" s="175">
        <v>0</v>
      </c>
      <c r="C41" s="175">
        <v>0</v>
      </c>
      <c r="D41" s="175">
        <v>0</v>
      </c>
      <c r="E41" s="175">
        <v>0</v>
      </c>
      <c r="F41" s="175">
        <v>0</v>
      </c>
    </row>
    <row r="42" spans="1:6" x14ac:dyDescent="0.25">
      <c r="A42" s="177" t="s">
        <v>129</v>
      </c>
      <c r="B42" s="178">
        <v>281460</v>
      </c>
      <c r="C42" s="178">
        <v>302452</v>
      </c>
      <c r="D42" s="178">
        <v>323448</v>
      </c>
      <c r="E42" s="178">
        <v>344449</v>
      </c>
      <c r="F42" s="178">
        <v>365455</v>
      </c>
    </row>
    <row r="43" spans="1:6" x14ac:dyDescent="0.25">
      <c r="A43" s="177"/>
      <c r="B43" s="175"/>
      <c r="C43" s="175"/>
      <c r="D43" s="175"/>
      <c r="E43" s="175"/>
      <c r="F43" s="175"/>
    </row>
    <row r="44" spans="1:6" x14ac:dyDescent="0.25">
      <c r="A44" s="177" t="s">
        <v>169</v>
      </c>
    </row>
    <row r="45" spans="1:6" x14ac:dyDescent="0.25">
      <c r="A45" s="171" t="s">
        <v>168</v>
      </c>
      <c r="B45" s="175">
        <v>-886</v>
      </c>
      <c r="C45" s="175">
        <v>-940</v>
      </c>
      <c r="D45" s="175">
        <v>-992</v>
      </c>
      <c r="E45" s="175">
        <v>-1042</v>
      </c>
      <c r="F45" s="175">
        <v>-1091</v>
      </c>
    </row>
    <row r="46" spans="1:6" x14ac:dyDescent="0.25">
      <c r="B46" s="171"/>
      <c r="C46" s="171"/>
      <c r="D46" s="171"/>
      <c r="E46" s="171"/>
      <c r="F46" s="171"/>
    </row>
    <row r="47" spans="1:6" x14ac:dyDescent="0.25">
      <c r="B47" s="171"/>
      <c r="C47" s="171"/>
      <c r="D47" s="171"/>
      <c r="E47" s="171"/>
      <c r="F47" s="171"/>
    </row>
    <row r="48" spans="1:6" x14ac:dyDescent="0.25">
      <c r="B48" s="171"/>
      <c r="C48" s="171"/>
      <c r="D48" s="171"/>
      <c r="E48" s="171"/>
      <c r="F48" s="171"/>
    </row>
    <row r="49" s="171" customFormat="1" x14ac:dyDescent="0.25"/>
    <row r="50" s="171" customFormat="1" x14ac:dyDescent="0.25"/>
    <row r="51" s="171" customFormat="1" x14ac:dyDescent="0.25"/>
    <row r="52" s="171" customFormat="1" x14ac:dyDescent="0.25"/>
    <row r="53" s="171" customFormat="1" x14ac:dyDescent="0.25"/>
    <row r="54" s="171" customFormat="1" x14ac:dyDescent="0.25"/>
    <row r="55" s="171" customFormat="1" x14ac:dyDescent="0.25"/>
    <row r="56" s="171" customFormat="1" x14ac:dyDescent="0.25"/>
    <row r="57" s="171" customFormat="1" x14ac:dyDescent="0.25"/>
    <row r="58" s="171" customFormat="1" x14ac:dyDescent="0.25"/>
    <row r="59" s="171" customFormat="1" x14ac:dyDescent="0.25"/>
    <row r="60" s="171" customFormat="1" x14ac:dyDescent="0.25"/>
    <row r="61" s="171" customFormat="1" x14ac:dyDescent="0.25"/>
    <row r="62" s="171" customFormat="1" x14ac:dyDescent="0.25"/>
    <row r="63" s="171" customFormat="1" x14ac:dyDescent="0.25"/>
    <row r="64" s="171" customFormat="1" x14ac:dyDescent="0.25"/>
    <row r="65" s="171" customFormat="1" x14ac:dyDescent="0.25"/>
    <row r="66" s="171" customFormat="1" x14ac:dyDescent="0.25"/>
    <row r="67" s="171" customFormat="1" x14ac:dyDescent="0.25"/>
    <row r="68" s="171" customFormat="1" x14ac:dyDescent="0.25"/>
    <row r="69" s="171" customFormat="1" x14ac:dyDescent="0.25"/>
    <row r="70" s="171" customFormat="1" x14ac:dyDescent="0.25"/>
    <row r="71" s="171" customFormat="1" x14ac:dyDescent="0.25"/>
    <row r="72" s="171" customFormat="1" x14ac:dyDescent="0.25"/>
    <row r="73" s="171" customFormat="1" x14ac:dyDescent="0.25"/>
    <row r="74" s="171" customFormat="1" x14ac:dyDescent="0.25"/>
    <row r="75" s="171" customFormat="1" x14ac:dyDescent="0.25"/>
    <row r="76" s="171" customFormat="1" x14ac:dyDescent="0.25"/>
    <row r="77" s="171" customFormat="1" x14ac:dyDescent="0.25"/>
    <row r="78" s="171" customFormat="1" x14ac:dyDescent="0.25"/>
    <row r="79" s="171" customFormat="1" x14ac:dyDescent="0.25"/>
    <row r="80" s="171" customFormat="1" x14ac:dyDescent="0.25"/>
    <row r="81" s="171" customFormat="1" x14ac:dyDescent="0.25"/>
    <row r="82" s="171" customFormat="1" x14ac:dyDescent="0.25"/>
    <row r="83" s="171" customFormat="1" x14ac:dyDescent="0.25"/>
    <row r="84" s="171" customFormat="1" x14ac:dyDescent="0.25"/>
    <row r="85" s="171" customFormat="1" x14ac:dyDescent="0.25"/>
    <row r="86" s="171" customFormat="1" x14ac:dyDescent="0.25"/>
    <row r="87" s="171" customFormat="1" x14ac:dyDescent="0.25"/>
    <row r="88" s="171" customFormat="1" x14ac:dyDescent="0.25"/>
    <row r="89" s="171" customFormat="1" x14ac:dyDescent="0.25"/>
    <row r="90" s="171" customFormat="1" x14ac:dyDescent="0.25"/>
    <row r="91" s="171" customFormat="1" x14ac:dyDescent="0.25"/>
    <row r="92" s="171" customFormat="1" x14ac:dyDescent="0.25"/>
    <row r="93" s="171" customFormat="1" x14ac:dyDescent="0.25"/>
    <row r="94" s="171" customFormat="1" x14ac:dyDescent="0.25"/>
    <row r="95" s="171" customFormat="1" x14ac:dyDescent="0.25"/>
    <row r="96" s="171" customFormat="1" x14ac:dyDescent="0.25"/>
    <row r="97" s="171" customFormat="1" x14ac:dyDescent="0.25"/>
    <row r="98" s="171" customFormat="1" x14ac:dyDescent="0.25"/>
    <row r="99" s="171" customFormat="1" x14ac:dyDescent="0.25"/>
    <row r="100" s="171" customFormat="1" x14ac:dyDescent="0.25"/>
    <row r="101" s="171" customFormat="1" x14ac:dyDescent="0.25"/>
    <row r="102" s="171" customFormat="1" x14ac:dyDescent="0.25"/>
    <row r="103" s="171" customFormat="1" x14ac:dyDescent="0.25"/>
    <row r="104" s="171" customFormat="1" x14ac:dyDescent="0.25"/>
    <row r="105" s="171" customFormat="1" x14ac:dyDescent="0.25"/>
    <row r="106" s="171" customFormat="1" x14ac:dyDescent="0.25"/>
    <row r="107" s="171" customFormat="1" x14ac:dyDescent="0.25"/>
    <row r="108" s="171" customFormat="1" x14ac:dyDescent="0.25"/>
    <row r="109" s="171" customFormat="1" x14ac:dyDescent="0.25"/>
    <row r="110" s="171" customFormat="1" x14ac:dyDescent="0.25"/>
    <row r="111" s="171" customFormat="1" x14ac:dyDescent="0.25"/>
    <row r="112" s="171" customFormat="1" x14ac:dyDescent="0.25"/>
    <row r="113" s="171" customFormat="1" x14ac:dyDescent="0.25"/>
    <row r="114" s="171" customFormat="1" x14ac:dyDescent="0.25"/>
    <row r="115" s="171" customFormat="1" x14ac:dyDescent="0.25"/>
    <row r="116" s="171" customFormat="1" x14ac:dyDescent="0.25"/>
    <row r="117" s="171" customFormat="1" x14ac:dyDescent="0.25"/>
    <row r="118" s="171" customFormat="1" x14ac:dyDescent="0.25"/>
    <row r="119" s="171" customFormat="1" x14ac:dyDescent="0.25"/>
    <row r="120" s="171" customFormat="1" x14ac:dyDescent="0.25"/>
    <row r="121" s="171" customFormat="1" x14ac:dyDescent="0.25"/>
    <row r="122" s="171" customFormat="1" x14ac:dyDescent="0.25"/>
    <row r="123" s="171" customFormat="1" x14ac:dyDescent="0.25"/>
    <row r="124" s="171" customFormat="1" x14ac:dyDescent="0.25"/>
    <row r="125" s="171" customFormat="1" x14ac:dyDescent="0.25"/>
    <row r="126" s="171" customFormat="1" x14ac:dyDescent="0.25"/>
    <row r="127" s="171" customFormat="1" x14ac:dyDescent="0.25"/>
    <row r="128" s="171" customFormat="1" x14ac:dyDescent="0.25"/>
    <row r="129" s="171" customFormat="1" x14ac:dyDescent="0.25"/>
    <row r="130" s="171" customFormat="1" x14ac:dyDescent="0.25"/>
    <row r="131" s="171" customFormat="1" x14ac:dyDescent="0.25"/>
    <row r="132" s="171" customFormat="1" x14ac:dyDescent="0.25"/>
    <row r="133" s="171" customFormat="1" x14ac:dyDescent="0.25"/>
    <row r="134" s="171" customFormat="1" x14ac:dyDescent="0.25"/>
    <row r="135" s="171" customFormat="1" x14ac:dyDescent="0.25"/>
    <row r="136" s="171" customFormat="1" x14ac:dyDescent="0.25"/>
    <row r="137" s="171" customFormat="1" x14ac:dyDescent="0.25"/>
    <row r="138" s="171" customFormat="1" x14ac:dyDescent="0.25"/>
    <row r="139" s="171" customFormat="1" x14ac:dyDescent="0.25"/>
    <row r="140" s="171" customFormat="1" x14ac:dyDescent="0.25"/>
    <row r="141" s="171" customFormat="1" x14ac:dyDescent="0.25"/>
    <row r="142" s="171" customFormat="1" x14ac:dyDescent="0.25"/>
    <row r="143" s="171" customFormat="1" x14ac:dyDescent="0.25"/>
    <row r="144" s="171" customFormat="1" x14ac:dyDescent="0.25"/>
    <row r="145" s="171" customFormat="1" x14ac:dyDescent="0.25"/>
    <row r="146" s="171" customFormat="1" x14ac:dyDescent="0.25"/>
    <row r="147" s="171" customFormat="1" x14ac:dyDescent="0.25"/>
    <row r="148" s="171" customFormat="1" x14ac:dyDescent="0.25"/>
    <row r="149" s="171" customFormat="1" x14ac:dyDescent="0.25"/>
    <row r="150" s="171" customFormat="1" x14ac:dyDescent="0.25"/>
    <row r="151" s="171" customFormat="1" x14ac:dyDescent="0.25"/>
    <row r="152" s="171" customFormat="1" x14ac:dyDescent="0.25"/>
    <row r="153" s="171" customFormat="1" x14ac:dyDescent="0.25"/>
    <row r="154" s="171" customFormat="1" x14ac:dyDescent="0.25"/>
    <row r="155" s="171" customFormat="1" x14ac:dyDescent="0.25"/>
    <row r="156" s="171" customFormat="1" x14ac:dyDescent="0.25"/>
    <row r="157" s="171" customFormat="1" x14ac:dyDescent="0.25"/>
    <row r="158" s="171" customFormat="1" x14ac:dyDescent="0.25"/>
    <row r="159" s="171" customFormat="1" x14ac:dyDescent="0.25"/>
    <row r="160" s="171" customFormat="1" x14ac:dyDescent="0.25"/>
    <row r="161" s="171" customFormat="1" x14ac:dyDescent="0.25"/>
    <row r="162" s="171" customFormat="1" x14ac:dyDescent="0.25"/>
    <row r="163" s="171" customFormat="1" x14ac:dyDescent="0.25"/>
    <row r="164" s="171" customFormat="1" x14ac:dyDescent="0.25"/>
    <row r="165" s="171" customFormat="1" x14ac:dyDescent="0.25"/>
    <row r="166" s="171" customFormat="1" x14ac:dyDescent="0.25"/>
    <row r="167" s="171" customFormat="1" x14ac:dyDescent="0.25"/>
    <row r="168" s="171" customFormat="1" x14ac:dyDescent="0.25"/>
    <row r="169" s="171" customFormat="1" x14ac:dyDescent="0.25"/>
    <row r="170" s="171" customFormat="1" x14ac:dyDescent="0.25"/>
    <row r="171" s="171" customFormat="1" x14ac:dyDescent="0.25"/>
    <row r="172" s="171" customFormat="1" x14ac:dyDescent="0.25"/>
    <row r="173" s="171" customFormat="1" x14ac:dyDescent="0.25"/>
    <row r="174" s="171" customFormat="1" x14ac:dyDescent="0.25"/>
    <row r="175" s="171" customFormat="1" x14ac:dyDescent="0.25"/>
    <row r="176" s="171" customFormat="1" x14ac:dyDescent="0.25"/>
    <row r="177" s="171" customFormat="1" x14ac:dyDescent="0.25"/>
    <row r="178" s="171" customFormat="1" x14ac:dyDescent="0.25"/>
    <row r="179" s="171" customFormat="1" x14ac:dyDescent="0.25"/>
    <row r="180" s="171" customFormat="1" x14ac:dyDescent="0.25"/>
    <row r="181" s="171" customFormat="1" x14ac:dyDescent="0.25"/>
    <row r="182" s="171" customFormat="1" x14ac:dyDescent="0.25"/>
    <row r="183" s="171" customFormat="1" x14ac:dyDescent="0.25"/>
    <row r="184" s="171" customFormat="1" x14ac:dyDescent="0.25"/>
    <row r="185" s="171" customFormat="1" x14ac:dyDescent="0.25"/>
    <row r="186" s="171" customFormat="1" x14ac:dyDescent="0.25"/>
    <row r="187" s="171" customFormat="1" x14ac:dyDescent="0.25"/>
    <row r="188" s="171" customFormat="1" x14ac:dyDescent="0.25"/>
    <row r="189" s="171" customFormat="1" x14ac:dyDescent="0.25"/>
    <row r="190" s="171" customFormat="1" x14ac:dyDescent="0.25"/>
    <row r="191" s="171" customFormat="1" x14ac:dyDescent="0.25"/>
    <row r="192" s="171" customFormat="1" x14ac:dyDescent="0.25"/>
    <row r="193" s="171" customFormat="1" x14ac:dyDescent="0.25"/>
    <row r="194" s="171" customFormat="1" x14ac:dyDescent="0.25"/>
    <row r="195" s="171" customFormat="1" x14ac:dyDescent="0.25"/>
    <row r="196" s="171" customFormat="1" x14ac:dyDescent="0.25"/>
    <row r="197" s="171" customFormat="1" x14ac:dyDescent="0.25"/>
    <row r="198" s="17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F8845-4FE3-4EAE-BE52-6AA86222F5B0}">
  <sheetPr>
    <tabColor rgb="FFFFC000"/>
  </sheetPr>
  <dimension ref="A1:F121"/>
  <sheetViews>
    <sheetView workbookViewId="0"/>
  </sheetViews>
  <sheetFormatPr defaultColWidth="8.77734375" defaultRowHeight="13.8" x14ac:dyDescent="0.25"/>
  <cols>
    <col min="1" max="1" width="35.77734375" style="171" customWidth="1"/>
    <col min="2" max="6" width="11.77734375" style="172" customWidth="1"/>
    <col min="7" max="16384" width="8.77734375" style="171"/>
  </cols>
  <sheetData>
    <row r="1" spans="1:6" x14ac:dyDescent="0.25">
      <c r="A1" s="181" t="s">
        <v>298</v>
      </c>
      <c r="B1" s="186">
        <v>2020</v>
      </c>
      <c r="C1" s="186">
        <v>2021</v>
      </c>
      <c r="D1" s="186">
        <v>2022</v>
      </c>
      <c r="E1" s="186">
        <v>2023</v>
      </c>
      <c r="F1" s="186">
        <v>2024</v>
      </c>
    </row>
    <row r="2" spans="1:6" x14ac:dyDescent="0.25">
      <c r="A2" s="181" t="s">
        <v>192</v>
      </c>
      <c r="B2" s="181"/>
    </row>
    <row r="3" spans="1:6" x14ac:dyDescent="0.25">
      <c r="A3" s="171" t="s">
        <v>191</v>
      </c>
      <c r="B3" s="175">
        <v>0</v>
      </c>
      <c r="C3" s="175">
        <v>0</v>
      </c>
      <c r="D3" s="175">
        <v>0</v>
      </c>
      <c r="E3" s="175">
        <v>0</v>
      </c>
      <c r="F3" s="175">
        <v>0</v>
      </c>
    </row>
    <row r="4" spans="1:6" x14ac:dyDescent="0.25">
      <c r="A4" s="171" t="s">
        <v>190</v>
      </c>
      <c r="B4" s="175">
        <v>0</v>
      </c>
      <c r="C4" s="175">
        <v>0</v>
      </c>
      <c r="D4" s="175">
        <v>0</v>
      </c>
      <c r="E4" s="175">
        <v>0</v>
      </c>
      <c r="F4" s="175">
        <v>0</v>
      </c>
    </row>
    <row r="5" spans="1:6" x14ac:dyDescent="0.25">
      <c r="A5" s="171" t="s">
        <v>189</v>
      </c>
      <c r="B5" s="175">
        <v>4288</v>
      </c>
      <c r="C5" s="175">
        <v>3876</v>
      </c>
      <c r="D5" s="175">
        <v>5031</v>
      </c>
      <c r="E5" s="175">
        <v>5061</v>
      </c>
      <c r="F5" s="175">
        <v>5334</v>
      </c>
    </row>
    <row r="6" spans="1:6" x14ac:dyDescent="0.25">
      <c r="A6" s="177" t="s">
        <v>188</v>
      </c>
      <c r="B6" s="178">
        <v>4288</v>
      </c>
      <c r="C6" s="178">
        <v>3876</v>
      </c>
      <c r="D6" s="178">
        <v>5031</v>
      </c>
      <c r="E6" s="178">
        <v>5061</v>
      </c>
      <c r="F6" s="178">
        <v>5334</v>
      </c>
    </row>
    <row r="7" spans="1:6" x14ac:dyDescent="0.25">
      <c r="A7" s="177"/>
      <c r="B7" s="175"/>
      <c r="C7" s="175"/>
      <c r="D7" s="175"/>
      <c r="E7" s="175"/>
      <c r="F7" s="175"/>
    </row>
    <row r="8" spans="1:6" x14ac:dyDescent="0.25">
      <c r="A8" s="171" t="s">
        <v>187</v>
      </c>
      <c r="B8" s="175">
        <v>0</v>
      </c>
      <c r="C8" s="175">
        <v>0</v>
      </c>
      <c r="D8" s="175">
        <v>0</v>
      </c>
      <c r="E8" s="175">
        <v>0</v>
      </c>
      <c r="F8" s="175">
        <v>0</v>
      </c>
    </row>
    <row r="9" spans="1:6" x14ac:dyDescent="0.25">
      <c r="A9" s="171" t="s">
        <v>186</v>
      </c>
      <c r="B9" s="175">
        <v>0</v>
      </c>
      <c r="C9" s="175">
        <v>0</v>
      </c>
      <c r="D9" s="175">
        <v>0</v>
      </c>
      <c r="E9" s="175">
        <v>0</v>
      </c>
      <c r="F9" s="175">
        <v>0</v>
      </c>
    </row>
    <row r="10" spans="1:6" x14ac:dyDescent="0.25">
      <c r="A10" s="171" t="s">
        <v>185</v>
      </c>
      <c r="B10" s="175">
        <v>0</v>
      </c>
      <c r="C10" s="175">
        <v>0</v>
      </c>
      <c r="D10" s="175">
        <v>0</v>
      </c>
      <c r="E10" s="175">
        <v>0</v>
      </c>
      <c r="F10" s="175">
        <v>0</v>
      </c>
    </row>
    <row r="11" spans="1:6" x14ac:dyDescent="0.25">
      <c r="A11" s="171" t="s">
        <v>184</v>
      </c>
      <c r="B11" s="175">
        <v>0</v>
      </c>
      <c r="C11" s="175">
        <v>0</v>
      </c>
      <c r="D11" s="175">
        <v>0</v>
      </c>
      <c r="E11" s="175">
        <v>0</v>
      </c>
      <c r="F11" s="175">
        <v>0</v>
      </c>
    </row>
    <row r="12" spans="1:6" x14ac:dyDescent="0.25">
      <c r="A12" s="171" t="s">
        <v>183</v>
      </c>
      <c r="B12" s="175">
        <v>5328</v>
      </c>
      <c r="C12" s="175">
        <v>5555</v>
      </c>
      <c r="D12" s="175">
        <v>5948</v>
      </c>
      <c r="E12" s="175">
        <v>6403</v>
      </c>
      <c r="F12" s="175">
        <v>6929</v>
      </c>
    </row>
    <row r="13" spans="1:6" x14ac:dyDescent="0.25">
      <c r="A13" s="171" t="s">
        <v>182</v>
      </c>
      <c r="B13" s="175">
        <v>0</v>
      </c>
      <c r="C13" s="175">
        <v>0</v>
      </c>
      <c r="D13" s="175">
        <v>0</v>
      </c>
      <c r="E13" s="175">
        <v>0</v>
      </c>
      <c r="F13" s="175">
        <v>0</v>
      </c>
    </row>
    <row r="14" spans="1:6" x14ac:dyDescent="0.25">
      <c r="A14" s="177" t="s">
        <v>181</v>
      </c>
      <c r="B14" s="178">
        <v>5328</v>
      </c>
      <c r="C14" s="178">
        <v>5555</v>
      </c>
      <c r="D14" s="178">
        <v>5948</v>
      </c>
      <c r="E14" s="178">
        <v>6403</v>
      </c>
      <c r="F14" s="178">
        <v>6929</v>
      </c>
    </row>
    <row r="15" spans="1:6" x14ac:dyDescent="0.25">
      <c r="A15" s="177"/>
      <c r="B15" s="175"/>
      <c r="C15" s="175"/>
      <c r="D15" s="175"/>
      <c r="E15" s="175"/>
      <c r="F15" s="175"/>
    </row>
    <row r="16" spans="1:6" x14ac:dyDescent="0.25">
      <c r="A16" s="171" t="s">
        <v>180</v>
      </c>
      <c r="B16" s="175">
        <v>-1040</v>
      </c>
      <c r="C16" s="175">
        <v>-1679</v>
      </c>
      <c r="D16" s="175">
        <v>-917</v>
      </c>
      <c r="E16" s="175">
        <v>-1342</v>
      </c>
      <c r="F16" s="175">
        <v>-1595</v>
      </c>
    </row>
    <row r="17" spans="1:6" x14ac:dyDescent="0.25">
      <c r="A17" s="171" t="s">
        <v>179</v>
      </c>
      <c r="B17" s="175">
        <v>-291</v>
      </c>
      <c r="C17" s="175">
        <v>-470</v>
      </c>
      <c r="D17" s="175">
        <v>-257</v>
      </c>
      <c r="E17" s="175">
        <v>-376</v>
      </c>
      <c r="F17" s="175">
        <v>-447</v>
      </c>
    </row>
    <row r="18" spans="1:6" x14ac:dyDescent="0.25">
      <c r="A18" s="177" t="s">
        <v>178</v>
      </c>
      <c r="B18" s="178">
        <v>-749</v>
      </c>
      <c r="C18" s="178">
        <v>-1209</v>
      </c>
      <c r="D18" s="178">
        <v>-660</v>
      </c>
      <c r="E18" s="178">
        <v>-966</v>
      </c>
      <c r="F18" s="178">
        <v>-1148</v>
      </c>
    </row>
    <row r="20" spans="1:6" x14ac:dyDescent="0.25">
      <c r="A20" s="181" t="s">
        <v>177</v>
      </c>
    </row>
    <row r="21" spans="1:6" x14ac:dyDescent="0.25">
      <c r="A21" s="180" t="s">
        <v>139</v>
      </c>
      <c r="B21" s="175">
        <v>79583</v>
      </c>
      <c r="C21" s="175">
        <v>103748</v>
      </c>
      <c r="D21" s="175">
        <v>104358</v>
      </c>
      <c r="E21" s="175">
        <v>109971</v>
      </c>
      <c r="F21" s="175">
        <v>101271</v>
      </c>
    </row>
    <row r="22" spans="1:6" x14ac:dyDescent="0.25">
      <c r="A22" s="180" t="s">
        <v>137</v>
      </c>
      <c r="B22" s="175">
        <v>0</v>
      </c>
      <c r="C22" s="175">
        <v>0</v>
      </c>
      <c r="D22" s="175">
        <v>0</v>
      </c>
      <c r="E22" s="175">
        <v>0</v>
      </c>
      <c r="F22" s="175">
        <v>0</v>
      </c>
    </row>
    <row r="23" spans="1:6" x14ac:dyDescent="0.25">
      <c r="A23" s="177" t="s">
        <v>136</v>
      </c>
      <c r="B23" s="178">
        <v>79583</v>
      </c>
      <c r="C23" s="178">
        <v>103748</v>
      </c>
      <c r="D23" s="178">
        <v>104358</v>
      </c>
      <c r="E23" s="178">
        <v>109971</v>
      </c>
      <c r="F23" s="178">
        <v>101271</v>
      </c>
    </row>
    <row r="24" spans="1:6" x14ac:dyDescent="0.25">
      <c r="A24" s="181"/>
      <c r="B24" s="175"/>
      <c r="C24" s="175"/>
      <c r="D24" s="175"/>
      <c r="E24" s="175"/>
      <c r="F24" s="175"/>
    </row>
    <row r="25" spans="1:6" x14ac:dyDescent="0.25">
      <c r="A25" s="171" t="s">
        <v>135</v>
      </c>
      <c r="B25" s="175">
        <v>0</v>
      </c>
      <c r="C25" s="175">
        <v>0</v>
      </c>
      <c r="D25" s="175">
        <v>0</v>
      </c>
      <c r="E25" s="175">
        <v>0</v>
      </c>
      <c r="F25" s="175">
        <v>0</v>
      </c>
    </row>
    <row r="26" spans="1:6" x14ac:dyDescent="0.25">
      <c r="A26" s="171" t="s">
        <v>132</v>
      </c>
      <c r="B26" s="175">
        <v>0</v>
      </c>
      <c r="C26" s="175">
        <v>0</v>
      </c>
      <c r="D26" s="175">
        <v>0</v>
      </c>
      <c r="E26" s="175">
        <v>0</v>
      </c>
      <c r="F26" s="175">
        <v>0</v>
      </c>
    </row>
    <row r="27" spans="1:6" x14ac:dyDescent="0.25">
      <c r="A27" s="177" t="s">
        <v>131</v>
      </c>
      <c r="B27" s="178">
        <v>0</v>
      </c>
      <c r="C27" s="178">
        <v>0</v>
      </c>
      <c r="D27" s="178">
        <v>0</v>
      </c>
      <c r="E27" s="178">
        <v>0</v>
      </c>
      <c r="F27" s="178">
        <v>0</v>
      </c>
    </row>
    <row r="28" spans="1:6" x14ac:dyDescent="0.25">
      <c r="A28" s="177"/>
      <c r="B28" s="175"/>
      <c r="C28" s="175"/>
      <c r="D28" s="175"/>
      <c r="E28" s="175"/>
      <c r="F28" s="175"/>
    </row>
    <row r="29" spans="1:6" x14ac:dyDescent="0.25">
      <c r="A29" s="177" t="s">
        <v>130</v>
      </c>
      <c r="B29" s="178">
        <v>79583</v>
      </c>
      <c r="C29" s="178">
        <v>103748</v>
      </c>
      <c r="D29" s="178">
        <v>104358</v>
      </c>
      <c r="E29" s="178">
        <v>109971</v>
      </c>
      <c r="F29" s="178">
        <v>101271</v>
      </c>
    </row>
    <row r="30" spans="1:6" x14ac:dyDescent="0.25">
      <c r="A30" s="177"/>
      <c r="B30" s="175"/>
      <c r="C30" s="175"/>
      <c r="D30" s="175"/>
      <c r="E30" s="175"/>
      <c r="F30" s="175"/>
    </row>
    <row r="31" spans="1:6" x14ac:dyDescent="0.25">
      <c r="A31" s="177" t="s">
        <v>129</v>
      </c>
      <c r="B31" s="178">
        <v>79583</v>
      </c>
      <c r="C31" s="178">
        <v>103748</v>
      </c>
      <c r="D31" s="178">
        <v>104358</v>
      </c>
      <c r="E31" s="178">
        <v>109971</v>
      </c>
      <c r="F31" s="178">
        <v>101271</v>
      </c>
    </row>
    <row r="32" spans="1:6" x14ac:dyDescent="0.25">
      <c r="A32" s="177"/>
      <c r="B32" s="175"/>
      <c r="C32" s="175"/>
      <c r="D32" s="175"/>
      <c r="E32" s="175"/>
      <c r="F32" s="175"/>
    </row>
    <row r="33" spans="1:6" x14ac:dyDescent="0.25">
      <c r="A33" s="177" t="s">
        <v>176</v>
      </c>
      <c r="B33" s="175"/>
      <c r="C33" s="175"/>
      <c r="D33" s="175"/>
      <c r="E33" s="175"/>
      <c r="F33" s="175"/>
    </row>
    <row r="34" spans="1:6" x14ac:dyDescent="0.25">
      <c r="A34" s="171" t="s">
        <v>297</v>
      </c>
      <c r="B34" s="175">
        <v>11043</v>
      </c>
      <c r="C34" s="175">
        <v>31207</v>
      </c>
      <c r="D34" s="175">
        <v>32174</v>
      </c>
      <c r="E34" s="175">
        <v>27971</v>
      </c>
      <c r="F34" s="175">
        <v>25945</v>
      </c>
    </row>
    <row r="35" spans="1:6" x14ac:dyDescent="0.25">
      <c r="A35" s="171" t="s">
        <v>296</v>
      </c>
      <c r="B35" s="175">
        <v>-18957</v>
      </c>
      <c r="C35" s="175">
        <v>-5832</v>
      </c>
      <c r="D35" s="175">
        <v>-30904</v>
      </c>
      <c r="E35" s="175">
        <v>-21392</v>
      </c>
      <c r="F35" s="175">
        <v>-33498</v>
      </c>
    </row>
    <row r="36" spans="1:6" x14ac:dyDescent="0.25">
      <c r="B36" s="175"/>
      <c r="C36" s="175"/>
      <c r="D36" s="175"/>
      <c r="E36" s="175"/>
      <c r="F36" s="175"/>
    </row>
    <row r="37" spans="1:6" x14ac:dyDescent="0.25">
      <c r="A37" s="181" t="s">
        <v>174</v>
      </c>
      <c r="B37" s="181"/>
      <c r="C37" s="175"/>
      <c r="D37" s="175"/>
      <c r="E37" s="175"/>
      <c r="F37" s="175"/>
    </row>
    <row r="38" spans="1:6" x14ac:dyDescent="0.25">
      <c r="A38" s="177" t="s">
        <v>173</v>
      </c>
      <c r="B38" s="178">
        <v>52079</v>
      </c>
      <c r="C38" s="178">
        <v>80255</v>
      </c>
      <c r="D38" s="178">
        <v>73787</v>
      </c>
      <c r="E38" s="178">
        <v>108360</v>
      </c>
      <c r="F38" s="178">
        <v>117142</v>
      </c>
    </row>
    <row r="39" spans="1:6" x14ac:dyDescent="0.25">
      <c r="A39" s="177"/>
      <c r="B39" s="175"/>
      <c r="C39" s="175"/>
      <c r="D39" s="175"/>
      <c r="E39" s="175"/>
      <c r="F39" s="175"/>
    </row>
    <row r="40" spans="1:6" x14ac:dyDescent="0.25">
      <c r="A40" s="180" t="s">
        <v>172</v>
      </c>
      <c r="B40" s="175">
        <v>0</v>
      </c>
      <c r="C40" s="175">
        <v>0</v>
      </c>
      <c r="D40" s="175">
        <v>0</v>
      </c>
      <c r="E40" s="175">
        <v>0</v>
      </c>
      <c r="F40" s="175">
        <v>0</v>
      </c>
    </row>
    <row r="41" spans="1:6" x14ac:dyDescent="0.25">
      <c r="A41" s="180" t="s">
        <v>171</v>
      </c>
      <c r="B41" s="175">
        <v>4457</v>
      </c>
      <c r="C41" s="175">
        <v>6017</v>
      </c>
      <c r="D41" s="175">
        <v>6261</v>
      </c>
      <c r="E41" s="175">
        <v>6818</v>
      </c>
      <c r="F41" s="175">
        <v>6481</v>
      </c>
    </row>
    <row r="42" spans="1:6" x14ac:dyDescent="0.25">
      <c r="A42" s="180" t="s">
        <v>170</v>
      </c>
      <c r="B42" s="175">
        <v>47622</v>
      </c>
      <c r="C42" s="175">
        <v>74238</v>
      </c>
      <c r="D42" s="175">
        <v>67525</v>
      </c>
      <c r="E42" s="175">
        <v>101542</v>
      </c>
      <c r="F42" s="175">
        <v>110661</v>
      </c>
    </row>
    <row r="43" spans="1:6" x14ac:dyDescent="0.25">
      <c r="A43" s="177" t="s">
        <v>129</v>
      </c>
      <c r="B43" s="178">
        <v>52079</v>
      </c>
      <c r="C43" s="178">
        <v>80255</v>
      </c>
      <c r="D43" s="178">
        <v>73787</v>
      </c>
      <c r="E43" s="178">
        <v>108360</v>
      </c>
      <c r="F43" s="178">
        <v>117142</v>
      </c>
    </row>
    <row r="44" spans="1:6" x14ac:dyDescent="0.25">
      <c r="B44" s="171"/>
      <c r="C44" s="171"/>
      <c r="D44" s="171"/>
      <c r="E44" s="171"/>
      <c r="F44" s="171"/>
    </row>
    <row r="45" spans="1:6" x14ac:dyDescent="0.25">
      <c r="B45" s="171"/>
      <c r="C45" s="171"/>
      <c r="D45" s="171"/>
      <c r="E45" s="171"/>
      <c r="F45" s="171"/>
    </row>
    <row r="46" spans="1:6" x14ac:dyDescent="0.25">
      <c r="B46" s="171"/>
      <c r="C46" s="171"/>
      <c r="D46" s="171"/>
      <c r="E46" s="171"/>
      <c r="F46" s="171"/>
    </row>
    <row r="47" spans="1:6" x14ac:dyDescent="0.25">
      <c r="B47" s="171"/>
      <c r="C47" s="171"/>
      <c r="D47" s="171"/>
      <c r="E47" s="171"/>
      <c r="F47" s="171"/>
    </row>
    <row r="48" spans="1:6" x14ac:dyDescent="0.25">
      <c r="B48" s="171"/>
      <c r="C48" s="171"/>
      <c r="D48" s="171"/>
      <c r="E48" s="171"/>
      <c r="F48" s="171"/>
    </row>
    <row r="49" s="171" customFormat="1" x14ac:dyDescent="0.25"/>
    <row r="50" s="171" customFormat="1" x14ac:dyDescent="0.25"/>
    <row r="51" s="171" customFormat="1" x14ac:dyDescent="0.25"/>
    <row r="52" s="171" customFormat="1" x14ac:dyDescent="0.25"/>
    <row r="53" s="171" customFormat="1" x14ac:dyDescent="0.25"/>
    <row r="54" s="171" customFormat="1" x14ac:dyDescent="0.25"/>
    <row r="55" s="171" customFormat="1" x14ac:dyDescent="0.25"/>
    <row r="56" s="171" customFormat="1" x14ac:dyDescent="0.25"/>
    <row r="57" s="171" customFormat="1" x14ac:dyDescent="0.25"/>
    <row r="58" s="171" customFormat="1" x14ac:dyDescent="0.25"/>
    <row r="59" s="171" customFormat="1" x14ac:dyDescent="0.25"/>
    <row r="60" s="171" customFormat="1" x14ac:dyDescent="0.25"/>
    <row r="61" s="171" customFormat="1" x14ac:dyDescent="0.25"/>
    <row r="62" s="171" customFormat="1" x14ac:dyDescent="0.25"/>
    <row r="63" s="171" customFormat="1" x14ac:dyDescent="0.25"/>
    <row r="64" s="171" customFormat="1" x14ac:dyDescent="0.25"/>
    <row r="65" s="171" customFormat="1" x14ac:dyDescent="0.25"/>
    <row r="66" s="171" customFormat="1" x14ac:dyDescent="0.25"/>
    <row r="67" s="171" customFormat="1" x14ac:dyDescent="0.25"/>
    <row r="68" s="171" customFormat="1" x14ac:dyDescent="0.25"/>
    <row r="69" s="171" customFormat="1" x14ac:dyDescent="0.25"/>
    <row r="70" s="171" customFormat="1" x14ac:dyDescent="0.25"/>
    <row r="71" s="171" customFormat="1" x14ac:dyDescent="0.25"/>
    <row r="72" s="171" customFormat="1" x14ac:dyDescent="0.25"/>
    <row r="73" s="171" customFormat="1" x14ac:dyDescent="0.25"/>
    <row r="74" s="171" customFormat="1" x14ac:dyDescent="0.25"/>
    <row r="75" s="171" customFormat="1" x14ac:dyDescent="0.25"/>
    <row r="76" s="171" customFormat="1" x14ac:dyDescent="0.25"/>
    <row r="77" s="171" customFormat="1" x14ac:dyDescent="0.25"/>
    <row r="78" s="171" customFormat="1" x14ac:dyDescent="0.25"/>
    <row r="79" s="171" customFormat="1" x14ac:dyDescent="0.25"/>
    <row r="80" s="171" customFormat="1" x14ac:dyDescent="0.25"/>
    <row r="81" s="171" customFormat="1" x14ac:dyDescent="0.25"/>
    <row r="82" s="171" customFormat="1" x14ac:dyDescent="0.25"/>
    <row r="83" s="171" customFormat="1" x14ac:dyDescent="0.25"/>
    <row r="84" s="171" customFormat="1" x14ac:dyDescent="0.25"/>
    <row r="85" s="171" customFormat="1" x14ac:dyDescent="0.25"/>
    <row r="86" s="171" customFormat="1" x14ac:dyDescent="0.25"/>
    <row r="87" s="171" customFormat="1" x14ac:dyDescent="0.25"/>
    <row r="88" s="171" customFormat="1" x14ac:dyDescent="0.25"/>
    <row r="89" s="171" customFormat="1" x14ac:dyDescent="0.25"/>
    <row r="90" s="171" customFormat="1" x14ac:dyDescent="0.25"/>
    <row r="91" s="171" customFormat="1" x14ac:dyDescent="0.25"/>
    <row r="92" s="171" customFormat="1" x14ac:dyDescent="0.25"/>
    <row r="93" s="171" customFormat="1" x14ac:dyDescent="0.25"/>
    <row r="94" s="171" customFormat="1" x14ac:dyDescent="0.25"/>
    <row r="95" s="171" customFormat="1" x14ac:dyDescent="0.25"/>
    <row r="96" s="171" customFormat="1" x14ac:dyDescent="0.25"/>
    <row r="97" s="171" customFormat="1" x14ac:dyDescent="0.25"/>
    <row r="98" s="171" customFormat="1" x14ac:dyDescent="0.25"/>
    <row r="99" s="171" customFormat="1" x14ac:dyDescent="0.25"/>
    <row r="100" s="171" customFormat="1" x14ac:dyDescent="0.25"/>
    <row r="101" s="171" customFormat="1" x14ac:dyDescent="0.25"/>
    <row r="102" s="171" customFormat="1" x14ac:dyDescent="0.25"/>
    <row r="103" s="171" customFormat="1" x14ac:dyDescent="0.25"/>
    <row r="104" s="171" customFormat="1" x14ac:dyDescent="0.25"/>
    <row r="105" s="171" customFormat="1" x14ac:dyDescent="0.25"/>
    <row r="106" s="171" customFormat="1" x14ac:dyDescent="0.25"/>
    <row r="107" s="171" customFormat="1" x14ac:dyDescent="0.25"/>
    <row r="108" s="171" customFormat="1" x14ac:dyDescent="0.25"/>
    <row r="109" s="171" customFormat="1" x14ac:dyDescent="0.25"/>
    <row r="110" s="171" customFormat="1" x14ac:dyDescent="0.25"/>
    <row r="111" s="171" customFormat="1" x14ac:dyDescent="0.25"/>
    <row r="112" s="171" customFormat="1" x14ac:dyDescent="0.25"/>
    <row r="113" s="171" customFormat="1" x14ac:dyDescent="0.25"/>
    <row r="114" s="171" customFormat="1" x14ac:dyDescent="0.25"/>
    <row r="115" s="171" customFormat="1" x14ac:dyDescent="0.25"/>
    <row r="116" s="171" customFormat="1" x14ac:dyDescent="0.25"/>
    <row r="117" s="171" customFormat="1" x14ac:dyDescent="0.25"/>
    <row r="118" s="171" customFormat="1" x14ac:dyDescent="0.25"/>
    <row r="119" s="171" customFormat="1" x14ac:dyDescent="0.25"/>
    <row r="120" s="171" customFormat="1" x14ac:dyDescent="0.25"/>
    <row r="121" s="17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B435-4DFB-4EA7-B3B0-FA8A849FCF6F}">
  <sheetPr>
    <tabColor rgb="FFFFC000"/>
  </sheetPr>
  <dimension ref="A1:F45"/>
  <sheetViews>
    <sheetView workbookViewId="0"/>
  </sheetViews>
  <sheetFormatPr defaultColWidth="8.77734375" defaultRowHeight="13.8" x14ac:dyDescent="0.25"/>
  <cols>
    <col min="1" max="1" width="35.77734375" style="171" customWidth="1"/>
    <col min="2" max="6" width="11.77734375" style="172" customWidth="1"/>
    <col min="7" max="16384" width="8.77734375" style="171"/>
  </cols>
  <sheetData>
    <row r="1" spans="1:6" x14ac:dyDescent="0.25">
      <c r="A1" s="181" t="s">
        <v>301</v>
      </c>
      <c r="B1" s="186">
        <v>2020</v>
      </c>
      <c r="C1" s="186">
        <v>2021</v>
      </c>
      <c r="D1" s="186">
        <v>2022</v>
      </c>
      <c r="E1" s="186">
        <v>2023</v>
      </c>
      <c r="F1" s="186">
        <v>2024</v>
      </c>
    </row>
    <row r="2" spans="1:6" x14ac:dyDescent="0.25">
      <c r="A2" s="181" t="s">
        <v>192</v>
      </c>
      <c r="B2" s="181"/>
    </row>
    <row r="3" spans="1:6" x14ac:dyDescent="0.25">
      <c r="A3" s="171" t="s">
        <v>191</v>
      </c>
      <c r="B3" s="175">
        <v>1410009</v>
      </c>
      <c r="C3" s="175">
        <v>1519039</v>
      </c>
      <c r="D3" s="175">
        <v>1643355</v>
      </c>
      <c r="E3" s="175">
        <v>1782693</v>
      </c>
      <c r="F3" s="175">
        <v>1938875</v>
      </c>
    </row>
    <row r="4" spans="1:6" x14ac:dyDescent="0.25">
      <c r="A4" s="171" t="s">
        <v>190</v>
      </c>
      <c r="B4" s="175">
        <v>-516395</v>
      </c>
      <c r="C4" s="175">
        <v>-566968</v>
      </c>
      <c r="D4" s="175">
        <v>-624848</v>
      </c>
      <c r="E4" s="175">
        <v>-691301</v>
      </c>
      <c r="F4" s="175">
        <v>-767773</v>
      </c>
    </row>
    <row r="5" spans="1:6" x14ac:dyDescent="0.25">
      <c r="A5" s="171" t="s">
        <v>189</v>
      </c>
      <c r="B5" s="175">
        <v>237607</v>
      </c>
      <c r="C5" s="175">
        <v>247921</v>
      </c>
      <c r="D5" s="175">
        <v>264597</v>
      </c>
      <c r="E5" s="175">
        <v>282251</v>
      </c>
      <c r="F5" s="175">
        <v>302470</v>
      </c>
    </row>
    <row r="6" spans="1:6" x14ac:dyDescent="0.25">
      <c r="A6" s="177" t="s">
        <v>188</v>
      </c>
      <c r="B6" s="184">
        <v>1131221</v>
      </c>
      <c r="C6" s="184">
        <v>1199992</v>
      </c>
      <c r="D6" s="184">
        <v>1283104</v>
      </c>
      <c r="E6" s="184">
        <v>1373643</v>
      </c>
      <c r="F6" s="184">
        <v>1473572</v>
      </c>
    </row>
    <row r="7" spans="1:6" x14ac:dyDescent="0.25">
      <c r="A7" s="177"/>
    </row>
    <row r="8" spans="1:6" x14ac:dyDescent="0.25">
      <c r="A8" s="171" t="s">
        <v>187</v>
      </c>
      <c r="B8" s="175">
        <v>121968</v>
      </c>
      <c r="C8" s="175">
        <v>135447</v>
      </c>
      <c r="D8" s="175">
        <v>147960</v>
      </c>
      <c r="E8" s="175">
        <v>162258</v>
      </c>
      <c r="F8" s="175">
        <v>176378</v>
      </c>
    </row>
    <row r="9" spans="1:6" x14ac:dyDescent="0.25">
      <c r="A9" s="171" t="s">
        <v>186</v>
      </c>
      <c r="B9" s="175">
        <v>727881</v>
      </c>
      <c r="C9" s="175">
        <v>767088</v>
      </c>
      <c r="D9" s="175">
        <v>806143</v>
      </c>
      <c r="E9" s="175">
        <v>892444</v>
      </c>
      <c r="F9" s="175">
        <v>993694</v>
      </c>
    </row>
    <row r="10" spans="1:6" x14ac:dyDescent="0.25">
      <c r="A10" s="171" t="s">
        <v>185</v>
      </c>
      <c r="B10" s="175">
        <v>-333596</v>
      </c>
      <c r="C10" s="175">
        <v>-355578</v>
      </c>
      <c r="D10" s="175">
        <v>-377135</v>
      </c>
      <c r="E10" s="175">
        <v>-421948</v>
      </c>
      <c r="F10" s="175">
        <v>-473625</v>
      </c>
    </row>
    <row r="11" spans="1:6" x14ac:dyDescent="0.25">
      <c r="A11" s="171" t="s">
        <v>184</v>
      </c>
      <c r="B11" s="175">
        <v>284430</v>
      </c>
      <c r="C11" s="175">
        <v>313519</v>
      </c>
      <c r="D11" s="175">
        <v>342613</v>
      </c>
      <c r="E11" s="175">
        <v>369302</v>
      </c>
      <c r="F11" s="175">
        <v>397208</v>
      </c>
    </row>
    <row r="12" spans="1:6" x14ac:dyDescent="0.25">
      <c r="A12" s="171" t="s">
        <v>183</v>
      </c>
      <c r="B12" s="175">
        <v>164273</v>
      </c>
      <c r="C12" s="175">
        <v>176877</v>
      </c>
      <c r="D12" s="175">
        <v>190375</v>
      </c>
      <c r="E12" s="175">
        <v>205852</v>
      </c>
      <c r="F12" s="175">
        <v>223592</v>
      </c>
    </row>
    <row r="13" spans="1:6" x14ac:dyDescent="0.25">
      <c r="A13" s="171" t="s">
        <v>182</v>
      </c>
      <c r="B13" s="172">
        <v>117154</v>
      </c>
      <c r="C13" s="172">
        <v>101417</v>
      </c>
      <c r="D13" s="172">
        <v>92708</v>
      </c>
      <c r="E13" s="172">
        <v>83097</v>
      </c>
      <c r="F13" s="172">
        <v>72489</v>
      </c>
    </row>
    <row r="14" spans="1:6" x14ac:dyDescent="0.25">
      <c r="A14" s="177" t="s">
        <v>181</v>
      </c>
      <c r="B14" s="184">
        <v>1082110</v>
      </c>
      <c r="C14" s="184">
        <v>1138770</v>
      </c>
      <c r="D14" s="184">
        <v>1202664</v>
      </c>
      <c r="E14" s="184">
        <v>1291005</v>
      </c>
      <c r="F14" s="184">
        <v>1389736</v>
      </c>
    </row>
    <row r="15" spans="1:6" x14ac:dyDescent="0.25">
      <c r="A15" s="177"/>
    </row>
    <row r="16" spans="1:6" x14ac:dyDescent="0.25">
      <c r="A16" s="171" t="s">
        <v>180</v>
      </c>
      <c r="B16" s="175">
        <v>49111</v>
      </c>
      <c r="C16" s="175">
        <v>61222</v>
      </c>
      <c r="D16" s="175">
        <v>80440</v>
      </c>
      <c r="E16" s="175">
        <v>82638</v>
      </c>
      <c r="F16" s="175">
        <v>83836</v>
      </c>
    </row>
    <row r="17" spans="1:6" x14ac:dyDescent="0.25">
      <c r="A17" s="171" t="s">
        <v>179</v>
      </c>
      <c r="B17" s="175">
        <v>13751</v>
      </c>
      <c r="C17" s="175">
        <v>17142</v>
      </c>
      <c r="D17" s="175">
        <v>22523</v>
      </c>
      <c r="E17" s="175">
        <v>23139</v>
      </c>
      <c r="F17" s="175">
        <v>23474</v>
      </c>
    </row>
    <row r="18" spans="1:6" x14ac:dyDescent="0.25">
      <c r="A18" s="177" t="s">
        <v>178</v>
      </c>
      <c r="B18" s="178">
        <v>35360</v>
      </c>
      <c r="C18" s="178">
        <v>44080</v>
      </c>
      <c r="D18" s="178">
        <v>57917</v>
      </c>
      <c r="E18" s="178">
        <v>59499</v>
      </c>
      <c r="F18" s="178">
        <v>60362</v>
      </c>
    </row>
    <row r="20" spans="1:6" x14ac:dyDescent="0.25">
      <c r="A20" s="181" t="s">
        <v>177</v>
      </c>
    </row>
    <row r="21" spans="1:6" x14ac:dyDescent="0.25">
      <c r="A21" s="180" t="s">
        <v>139</v>
      </c>
      <c r="B21" s="175">
        <v>4399164</v>
      </c>
      <c r="C21" s="175">
        <v>4750930</v>
      </c>
      <c r="D21" s="175">
        <v>5120556</v>
      </c>
      <c r="E21" s="175">
        <v>5527967</v>
      </c>
      <c r="F21" s="175">
        <v>5952039</v>
      </c>
    </row>
    <row r="22" spans="1:6" x14ac:dyDescent="0.25">
      <c r="A22" s="180" t="s">
        <v>137</v>
      </c>
      <c r="B22" s="175">
        <v>1376883</v>
      </c>
      <c r="C22" s="175">
        <v>1776396</v>
      </c>
      <c r="D22" s="175">
        <v>2035331</v>
      </c>
      <c r="E22" s="175">
        <v>2306969</v>
      </c>
      <c r="F22" s="175">
        <v>2591399</v>
      </c>
    </row>
    <row r="23" spans="1:6" x14ac:dyDescent="0.25">
      <c r="A23" s="177" t="s">
        <v>136</v>
      </c>
      <c r="B23" s="178">
        <v>5776047</v>
      </c>
      <c r="C23" s="178">
        <v>6527326</v>
      </c>
      <c r="D23" s="178">
        <v>7155887</v>
      </c>
      <c r="E23" s="178">
        <v>7834936</v>
      </c>
      <c r="F23" s="178">
        <v>8543438</v>
      </c>
    </row>
    <row r="24" spans="1:6" x14ac:dyDescent="0.25">
      <c r="A24" s="181"/>
    </row>
    <row r="25" spans="1:6" x14ac:dyDescent="0.25">
      <c r="A25" s="171" t="s">
        <v>135</v>
      </c>
      <c r="B25" s="175">
        <v>3927624</v>
      </c>
      <c r="C25" s="175">
        <v>4241142</v>
      </c>
      <c r="D25" s="175">
        <v>4583755</v>
      </c>
      <c r="E25" s="175">
        <v>4953059</v>
      </c>
      <c r="F25" s="175">
        <v>5350266</v>
      </c>
    </row>
    <row r="26" spans="1:6" x14ac:dyDescent="0.25">
      <c r="A26" s="171" t="s">
        <v>132</v>
      </c>
      <c r="B26" s="175">
        <v>1376883</v>
      </c>
      <c r="C26" s="175">
        <v>1776396</v>
      </c>
      <c r="D26" s="175">
        <v>2035331</v>
      </c>
      <c r="E26" s="175">
        <v>2306969</v>
      </c>
      <c r="F26" s="175">
        <v>2591399</v>
      </c>
    </row>
    <row r="27" spans="1:6" x14ac:dyDescent="0.25">
      <c r="A27" s="177" t="s">
        <v>131</v>
      </c>
      <c r="B27" s="178">
        <v>5304507</v>
      </c>
      <c r="C27" s="178">
        <v>6017538</v>
      </c>
      <c r="D27" s="178">
        <v>6619086</v>
      </c>
      <c r="E27" s="178">
        <v>7260028</v>
      </c>
      <c r="F27" s="178">
        <v>7941665</v>
      </c>
    </row>
    <row r="28" spans="1:6" x14ac:dyDescent="0.25">
      <c r="A28" s="177"/>
    </row>
    <row r="29" spans="1:6" x14ac:dyDescent="0.25">
      <c r="A29" s="177" t="s">
        <v>130</v>
      </c>
      <c r="B29" s="178">
        <v>471540</v>
      </c>
      <c r="C29" s="178">
        <v>509788</v>
      </c>
      <c r="D29" s="178">
        <v>536801</v>
      </c>
      <c r="E29" s="178">
        <v>574908</v>
      </c>
      <c r="F29" s="178">
        <v>601773</v>
      </c>
    </row>
    <row r="30" spans="1:6" x14ac:dyDescent="0.25">
      <c r="A30" s="284" t="s">
        <v>300</v>
      </c>
      <c r="B30" s="293">
        <v>4.0920996475231215</v>
      </c>
      <c r="C30" s="293">
        <v>4.0452225225660081</v>
      </c>
      <c r="D30" s="293">
        <v>4.0924857982903502</v>
      </c>
      <c r="E30" s="293">
        <v>3.9999968336728342</v>
      </c>
      <c r="F30" s="293">
        <v>4</v>
      </c>
    </row>
    <row r="31" spans="1:6" x14ac:dyDescent="0.25">
      <c r="A31" s="177" t="s">
        <v>129</v>
      </c>
      <c r="B31" s="178">
        <v>5776047</v>
      </c>
      <c r="C31" s="178">
        <v>6527326</v>
      </c>
      <c r="D31" s="178">
        <v>7155887</v>
      </c>
      <c r="E31" s="178">
        <v>7834936</v>
      </c>
      <c r="F31" s="178">
        <v>8543438</v>
      </c>
    </row>
    <row r="32" spans="1:6" x14ac:dyDescent="0.25">
      <c r="A32" s="177"/>
      <c r="B32" s="178"/>
      <c r="C32" s="178"/>
      <c r="D32" s="178"/>
      <c r="E32" s="178"/>
      <c r="F32" s="178"/>
    </row>
    <row r="33" spans="1:6" x14ac:dyDescent="0.25">
      <c r="A33" s="177" t="s">
        <v>176</v>
      </c>
      <c r="B33" s="178"/>
      <c r="C33" s="178"/>
      <c r="D33" s="178"/>
      <c r="E33" s="178"/>
      <c r="F33" s="178"/>
    </row>
    <row r="34" spans="1:6" x14ac:dyDescent="0.25">
      <c r="A34" s="171" t="s">
        <v>296</v>
      </c>
      <c r="B34" s="292">
        <v>-18957</v>
      </c>
      <c r="C34" s="292">
        <v>-5832</v>
      </c>
      <c r="D34" s="292">
        <v>-30904</v>
      </c>
      <c r="E34" s="292">
        <v>-21392</v>
      </c>
      <c r="F34" s="292">
        <v>-33498</v>
      </c>
    </row>
    <row r="36" spans="1:6" x14ac:dyDescent="0.25">
      <c r="A36" s="181" t="s">
        <v>174</v>
      </c>
      <c r="B36" s="181"/>
    </row>
    <row r="37" spans="1:6" x14ac:dyDescent="0.25">
      <c r="A37" s="177" t="s">
        <v>173</v>
      </c>
      <c r="B37" s="178">
        <v>6018641</v>
      </c>
      <c r="C37" s="178">
        <v>6821056</v>
      </c>
      <c r="D37" s="178">
        <v>7463590</v>
      </c>
      <c r="E37" s="178">
        <v>8187508</v>
      </c>
      <c r="F37" s="178">
        <v>8927893</v>
      </c>
    </row>
    <row r="38" spans="1:6" x14ac:dyDescent="0.25">
      <c r="A38" s="177"/>
      <c r="B38" s="175"/>
      <c r="C38" s="175"/>
      <c r="D38" s="175"/>
      <c r="E38" s="175"/>
      <c r="F38" s="175"/>
    </row>
    <row r="39" spans="1:6" x14ac:dyDescent="0.25">
      <c r="A39" s="180" t="s">
        <v>172</v>
      </c>
      <c r="B39" s="175">
        <v>5553124</v>
      </c>
      <c r="C39" s="175">
        <v>6313480</v>
      </c>
      <c r="D39" s="175">
        <v>6934729</v>
      </c>
      <c r="E39" s="175">
        <v>7589921</v>
      </c>
      <c r="F39" s="175">
        <v>8284220</v>
      </c>
    </row>
    <row r="40" spans="1:6" x14ac:dyDescent="0.25">
      <c r="A40" s="180" t="s">
        <v>171</v>
      </c>
      <c r="B40" s="175">
        <v>417895</v>
      </c>
      <c r="C40" s="175">
        <v>433338</v>
      </c>
      <c r="D40" s="175">
        <v>461336</v>
      </c>
      <c r="E40" s="175">
        <v>496045</v>
      </c>
      <c r="F40" s="175">
        <v>533012</v>
      </c>
    </row>
    <row r="41" spans="1:6" x14ac:dyDescent="0.25">
      <c r="A41" s="180" t="s">
        <v>170</v>
      </c>
      <c r="B41" s="175">
        <v>47622</v>
      </c>
      <c r="C41" s="175">
        <v>74238</v>
      </c>
      <c r="D41" s="175">
        <v>67525</v>
      </c>
      <c r="E41" s="175">
        <v>101542</v>
      </c>
      <c r="F41" s="175">
        <v>110661</v>
      </c>
    </row>
    <row r="42" spans="1:6" x14ac:dyDescent="0.25">
      <c r="A42" s="177" t="s">
        <v>129</v>
      </c>
      <c r="B42" s="178">
        <v>6018641</v>
      </c>
      <c r="C42" s="178">
        <v>6821056</v>
      </c>
      <c r="D42" s="178">
        <v>7463590</v>
      </c>
      <c r="E42" s="178">
        <v>8187508</v>
      </c>
      <c r="F42" s="178">
        <v>8927893</v>
      </c>
    </row>
    <row r="43" spans="1:6" x14ac:dyDescent="0.25">
      <c r="A43" s="177"/>
      <c r="B43" s="175"/>
      <c r="C43" s="175"/>
      <c r="D43" s="175"/>
      <c r="E43" s="175"/>
      <c r="F43" s="175"/>
    </row>
    <row r="45" spans="1:6" x14ac:dyDescent="0.25">
      <c r="A45" s="171" t="s">
        <v>299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475B-0784-4836-A65A-1B3ABD40A920}">
  <sheetPr>
    <tabColor rgb="FF0000FF"/>
  </sheetPr>
  <dimension ref="A1:T22"/>
  <sheetViews>
    <sheetView showGridLines="0" topLeftCell="C1" zoomScale="85" zoomScaleNormal="85" workbookViewId="0">
      <selection activeCell="D29" sqref="D29"/>
    </sheetView>
  </sheetViews>
  <sheetFormatPr defaultColWidth="8.88671875" defaultRowHeight="15.6" x14ac:dyDescent="0.3"/>
  <cols>
    <col min="1" max="1" width="3.6640625" style="58" customWidth="1"/>
    <col min="2" max="2" width="8.88671875" style="58"/>
    <col min="3" max="3" width="17.44140625" style="58" customWidth="1"/>
    <col min="4" max="9" width="12.33203125" style="58" customWidth="1"/>
    <col min="10" max="10" width="8.88671875" style="58"/>
    <col min="11" max="11" width="3.6640625" style="59" customWidth="1"/>
    <col min="12" max="12" width="3.6640625" style="58" customWidth="1"/>
    <col min="13" max="13" width="17.44140625" style="58" customWidth="1"/>
    <col min="14" max="18" width="12.33203125" style="58" customWidth="1"/>
    <col min="19" max="19" width="16.6640625" style="58" customWidth="1"/>
    <col min="20" max="24" width="12.33203125" style="58" customWidth="1"/>
    <col min="25" max="16384" width="8.88671875" style="58"/>
  </cols>
  <sheetData>
    <row r="1" spans="1:20" x14ac:dyDescent="0.3">
      <c r="A1" s="80" t="s">
        <v>48</v>
      </c>
      <c r="B1" s="79"/>
      <c r="M1" s="60"/>
    </row>
    <row r="2" spans="1:20" x14ac:dyDescent="0.3">
      <c r="A2" s="80" t="s">
        <v>47</v>
      </c>
      <c r="B2" s="79"/>
      <c r="M2" s="60"/>
    </row>
    <row r="3" spans="1:20" x14ac:dyDescent="0.3">
      <c r="A3" s="80" t="s">
        <v>46</v>
      </c>
      <c r="B3" s="79"/>
      <c r="M3" s="60"/>
    </row>
    <row r="4" spans="1:20" x14ac:dyDescent="0.3">
      <c r="A4" s="80" t="s">
        <v>45</v>
      </c>
      <c r="B4" s="79"/>
      <c r="M4" s="60"/>
    </row>
    <row r="5" spans="1:20" x14ac:dyDescent="0.3">
      <c r="A5" s="80" t="s">
        <v>44</v>
      </c>
      <c r="B5" s="79"/>
      <c r="M5" s="60"/>
    </row>
    <row r="6" spans="1:20" x14ac:dyDescent="0.3">
      <c r="A6" s="80" t="s">
        <v>43</v>
      </c>
      <c r="B6" s="79"/>
      <c r="M6" s="60"/>
    </row>
    <row r="7" spans="1:20" x14ac:dyDescent="0.3">
      <c r="B7" s="60"/>
      <c r="M7" s="60"/>
    </row>
    <row r="8" spans="1:20" x14ac:dyDescent="0.3">
      <c r="B8" s="60"/>
      <c r="M8" s="60"/>
    </row>
    <row r="10" spans="1:20" x14ac:dyDescent="0.3">
      <c r="B10" s="64" t="s">
        <v>75</v>
      </c>
      <c r="C10" s="62"/>
      <c r="D10" s="62"/>
      <c r="E10" s="62"/>
      <c r="F10" s="62"/>
      <c r="G10" s="62"/>
      <c r="H10" s="62"/>
      <c r="I10" s="62"/>
      <c r="J10" s="62"/>
      <c r="M10" s="60" t="s">
        <v>74</v>
      </c>
    </row>
    <row r="11" spans="1:20" ht="34.799999999999997" x14ac:dyDescent="0.3">
      <c r="B11" s="62"/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72</v>
      </c>
      <c r="H11" s="78" t="s">
        <v>71</v>
      </c>
      <c r="I11" s="62"/>
      <c r="J11" s="62"/>
      <c r="M11" s="77" t="s">
        <v>70</v>
      </c>
      <c r="N11" s="77" t="s">
        <v>69</v>
      </c>
      <c r="O11" s="77" t="s">
        <v>68</v>
      </c>
      <c r="P11" s="77" t="s">
        <v>67</v>
      </c>
      <c r="Q11" s="77" t="s">
        <v>66</v>
      </c>
      <c r="R11" s="77" t="s">
        <v>65</v>
      </c>
      <c r="S11" s="77" t="s">
        <v>64</v>
      </c>
      <c r="T11" s="76" t="s">
        <v>63</v>
      </c>
    </row>
    <row r="12" spans="1:20" ht="17.399999999999999" x14ac:dyDescent="0.3">
      <c r="B12" s="62"/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I12" s="62"/>
      <c r="J12" s="62"/>
      <c r="M12" s="66" t="s">
        <v>62</v>
      </c>
      <c r="N12" s="74">
        <v>245</v>
      </c>
      <c r="O12" s="73">
        <v>0.3</v>
      </c>
      <c r="P12" s="73">
        <v>0.3</v>
      </c>
      <c r="Q12" s="69">
        <f>N12*$N$16*P12+0.5*N12*O12</f>
        <v>157.65749999999997</v>
      </c>
      <c r="R12" s="69">
        <f>N12*$N$16*P12</f>
        <v>120.90749999999998</v>
      </c>
      <c r="S12" s="68">
        <f>Q12/R12-1</f>
        <v>0.30395136778115495</v>
      </c>
      <c r="T12" s="67" t="s">
        <v>57</v>
      </c>
    </row>
    <row r="13" spans="1:20" ht="17.399999999999999" x14ac:dyDescent="0.3">
      <c r="B13" s="62"/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I13" s="62"/>
      <c r="J13" s="62"/>
      <c r="M13" s="66" t="s">
        <v>61</v>
      </c>
      <c r="N13" s="74">
        <v>242</v>
      </c>
      <c r="O13" s="73">
        <v>0.47</v>
      </c>
      <c r="P13" s="73">
        <v>0.38</v>
      </c>
      <c r="Q13" s="69">
        <f>N13*$N$16*P13+0.5*N13*O13</f>
        <v>208.14420000000001</v>
      </c>
      <c r="R13" s="69">
        <f>N13*$N$16*P13</f>
        <v>151.27420000000001</v>
      </c>
      <c r="S13" s="68">
        <f>Q13/R13-1</f>
        <v>0.37593984962406024</v>
      </c>
      <c r="T13" s="67" t="s">
        <v>59</v>
      </c>
    </row>
    <row r="14" spans="1:20" ht="17.399999999999999" x14ac:dyDescent="0.3">
      <c r="B14" s="62"/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I14" s="62"/>
      <c r="J14" s="62"/>
      <c r="M14" s="66" t="s">
        <v>60</v>
      </c>
      <c r="N14" s="74">
        <v>244</v>
      </c>
      <c r="O14" s="73">
        <v>0.7</v>
      </c>
      <c r="P14" s="73">
        <v>0.6</v>
      </c>
      <c r="Q14" s="69">
        <f>N14*$N$16*P14+0.5*N14*O14</f>
        <v>326.22799999999995</v>
      </c>
      <c r="R14" s="69">
        <f>N14*$N$16*P14</f>
        <v>240.82799999999997</v>
      </c>
      <c r="S14" s="68">
        <f>Q14/R14-1</f>
        <v>0.35460992907801403</v>
      </c>
      <c r="T14" s="67" t="s">
        <v>59</v>
      </c>
    </row>
    <row r="15" spans="1:20" ht="17.399999999999999" x14ac:dyDescent="0.3">
      <c r="B15" s="62"/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I15" s="62"/>
      <c r="J15" s="62"/>
      <c r="M15" s="66" t="s">
        <v>58</v>
      </c>
      <c r="N15" s="71">
        <v>240</v>
      </c>
      <c r="O15" s="70">
        <v>1.8</v>
      </c>
      <c r="P15" s="70">
        <v>2</v>
      </c>
      <c r="Q15" s="69">
        <f>N15*$N$16*P15+0.5*N15*O15</f>
        <v>1005.6</v>
      </c>
      <c r="R15" s="69">
        <f>N15*$N$16*P15</f>
        <v>789.6</v>
      </c>
      <c r="S15" s="68">
        <f>Q15/R15-1</f>
        <v>0.2735562310030395</v>
      </c>
      <c r="T15" s="67" t="s">
        <v>57</v>
      </c>
    </row>
    <row r="16" spans="1:20" x14ac:dyDescent="0.3">
      <c r="B16" s="62"/>
      <c r="C16" s="62"/>
      <c r="D16" s="62"/>
      <c r="E16" s="62"/>
      <c r="F16" s="62"/>
      <c r="G16" s="62"/>
      <c r="H16" s="62"/>
      <c r="I16" s="62"/>
      <c r="J16" s="62"/>
      <c r="M16" s="66" t="s">
        <v>56</v>
      </c>
      <c r="N16" s="65">
        <v>1.645</v>
      </c>
    </row>
    <row r="17" spans="2:14" x14ac:dyDescent="0.3">
      <c r="B17" s="64" t="s">
        <v>55</v>
      </c>
      <c r="C17" s="62"/>
      <c r="D17" s="62"/>
      <c r="E17" s="62"/>
      <c r="F17" s="62"/>
      <c r="G17" s="62"/>
      <c r="H17" s="62"/>
      <c r="I17" s="62"/>
      <c r="J17" s="62"/>
    </row>
    <row r="18" spans="2:14" ht="31.95" customHeight="1" x14ac:dyDescent="0.3">
      <c r="B18" s="62"/>
      <c r="C18" s="125" t="s">
        <v>54</v>
      </c>
      <c r="D18" s="125"/>
      <c r="E18" s="125"/>
      <c r="F18" s="125"/>
      <c r="G18" s="125"/>
      <c r="H18" s="125"/>
      <c r="I18" s="125"/>
      <c r="J18" s="62"/>
      <c r="M18" s="63"/>
    </row>
    <row r="19" spans="2:14" ht="15.75" customHeight="1" x14ac:dyDescent="0.3">
      <c r="B19" s="62" t="s">
        <v>53</v>
      </c>
      <c r="C19" s="126" t="s">
        <v>52</v>
      </c>
      <c r="D19" s="126"/>
      <c r="E19" s="126"/>
      <c r="F19" s="126"/>
      <c r="G19" s="126"/>
      <c r="H19" s="126"/>
      <c r="I19" s="126"/>
      <c r="J19" s="126"/>
      <c r="M19" s="61" t="s">
        <v>51</v>
      </c>
      <c r="N19" s="60"/>
    </row>
    <row r="20" spans="2:14" x14ac:dyDescent="0.3">
      <c r="B20" s="62"/>
      <c r="C20" s="62"/>
      <c r="D20" s="62"/>
      <c r="E20" s="62"/>
      <c r="F20" s="62"/>
      <c r="G20" s="62"/>
      <c r="H20" s="62"/>
      <c r="I20" s="62"/>
      <c r="J20" s="62"/>
      <c r="M20" s="61" t="s">
        <v>50</v>
      </c>
      <c r="N20" s="60"/>
    </row>
    <row r="21" spans="2:14" x14ac:dyDescent="0.3">
      <c r="M21" s="60"/>
      <c r="N21" s="60"/>
    </row>
    <row r="22" spans="2:14" x14ac:dyDescent="0.3">
      <c r="M22" s="60"/>
      <c r="N22" s="60"/>
    </row>
  </sheetData>
  <mergeCells count="2">
    <mergeCell ref="C18:I18"/>
    <mergeCell ref="C19:J19"/>
  </mergeCells>
  <pageMargins left="0.7" right="0.7" top="0.75" bottom="0.75" header="0.3" footer="0.3"/>
  <pageSetup orientation="portrait" verticalDpi="24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1A43-B00F-4A34-AC51-7E6534DC2424}">
  <sheetPr>
    <tabColor rgb="FF0000FF"/>
  </sheetPr>
  <dimension ref="A1:X39"/>
  <sheetViews>
    <sheetView showGridLines="0" zoomScale="85" zoomScaleNormal="85" workbookViewId="0"/>
  </sheetViews>
  <sheetFormatPr defaultColWidth="8.88671875" defaultRowHeight="15.6" x14ac:dyDescent="0.3"/>
  <cols>
    <col min="1" max="1" width="3.6640625" style="62" customWidth="1"/>
    <col min="2" max="2" width="8.88671875" style="62"/>
    <col min="3" max="3" width="17.44140625" style="62" customWidth="1"/>
    <col min="4" max="8" width="12.33203125" style="62" customWidth="1"/>
    <col min="9" max="9" width="7.33203125" style="62" customWidth="1"/>
    <col min="10" max="10" width="4.44140625" style="62" customWidth="1"/>
    <col min="11" max="11" width="3.6640625" style="81" customWidth="1"/>
    <col min="12" max="12" width="3.6640625" style="62" customWidth="1"/>
    <col min="13" max="13" width="17.44140625" style="62" customWidth="1"/>
    <col min="14" max="15" width="12.33203125" style="62" customWidth="1"/>
    <col min="16" max="16" width="14" style="62" customWidth="1"/>
    <col min="17" max="24" width="12.33203125" style="62" customWidth="1"/>
    <col min="25" max="16384" width="8.88671875" style="62"/>
  </cols>
  <sheetData>
    <row r="1" spans="1:20" x14ac:dyDescent="0.3">
      <c r="A1" s="80" t="s">
        <v>48</v>
      </c>
      <c r="B1" s="79"/>
      <c r="M1" s="64"/>
    </row>
    <row r="2" spans="1:20" x14ac:dyDescent="0.3">
      <c r="A2" s="80" t="s">
        <v>47</v>
      </c>
      <c r="B2" s="79"/>
      <c r="M2" s="64"/>
    </row>
    <row r="3" spans="1:20" x14ac:dyDescent="0.3">
      <c r="A3" s="80" t="s">
        <v>46</v>
      </c>
      <c r="B3" s="79"/>
      <c r="M3" s="64"/>
    </row>
    <row r="4" spans="1:20" x14ac:dyDescent="0.3">
      <c r="A4" s="80" t="s">
        <v>45</v>
      </c>
      <c r="B4" s="79"/>
      <c r="M4" s="64"/>
    </row>
    <row r="5" spans="1:20" x14ac:dyDescent="0.3">
      <c r="A5" s="80" t="s">
        <v>44</v>
      </c>
      <c r="B5" s="79"/>
      <c r="M5" s="64"/>
    </row>
    <row r="6" spans="1:20" x14ac:dyDescent="0.3">
      <c r="A6" s="80" t="s">
        <v>43</v>
      </c>
      <c r="B6" s="79"/>
      <c r="M6" s="64"/>
    </row>
    <row r="7" spans="1:20" x14ac:dyDescent="0.3">
      <c r="B7" s="64"/>
      <c r="M7" s="64"/>
    </row>
    <row r="8" spans="1:20" x14ac:dyDescent="0.3">
      <c r="B8" s="64"/>
      <c r="M8" s="64"/>
    </row>
    <row r="10" spans="1:20" x14ac:dyDescent="0.3">
      <c r="B10" s="64" t="s">
        <v>75</v>
      </c>
      <c r="M10" s="64"/>
    </row>
    <row r="11" spans="1:20" ht="31.2" x14ac:dyDescent="0.3"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67</v>
      </c>
      <c r="H11" s="78" t="s">
        <v>71</v>
      </c>
      <c r="M11" s="124"/>
      <c r="N11" s="124"/>
      <c r="O11" s="124"/>
      <c r="P11" s="124"/>
      <c r="Q11" s="124"/>
      <c r="R11" s="124"/>
      <c r="S11" s="124"/>
      <c r="T11" s="124"/>
    </row>
    <row r="12" spans="1:20" x14ac:dyDescent="0.3"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N12" s="122"/>
      <c r="O12" s="118"/>
      <c r="P12" s="121"/>
      <c r="Q12" s="121"/>
      <c r="R12" s="121"/>
      <c r="S12" s="120"/>
      <c r="T12" s="119"/>
    </row>
    <row r="13" spans="1:20" x14ac:dyDescent="0.3"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N13" s="122"/>
      <c r="O13" s="118"/>
      <c r="P13" s="121"/>
      <c r="Q13" s="121"/>
      <c r="R13" s="121"/>
      <c r="S13" s="123"/>
      <c r="T13" s="119"/>
    </row>
    <row r="14" spans="1:20" x14ac:dyDescent="0.3"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N14" s="122"/>
      <c r="O14" s="118"/>
      <c r="P14" s="121"/>
      <c r="Q14" s="121"/>
      <c r="R14" s="121"/>
      <c r="S14" s="120"/>
      <c r="T14" s="119"/>
    </row>
    <row r="15" spans="1:20" x14ac:dyDescent="0.3"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N15" s="122"/>
      <c r="O15" s="118"/>
      <c r="P15" s="121"/>
      <c r="Q15" s="121"/>
      <c r="R15" s="121"/>
      <c r="S15" s="120"/>
      <c r="T15" s="119"/>
    </row>
    <row r="16" spans="1:20" x14ac:dyDescent="0.3">
      <c r="N16" s="118"/>
      <c r="P16" s="117"/>
      <c r="Q16" s="117"/>
      <c r="R16" s="117"/>
      <c r="T16" s="117"/>
    </row>
    <row r="19" spans="2:24" x14ac:dyDescent="0.3">
      <c r="S19" s="116"/>
      <c r="T19" s="116"/>
      <c r="U19" s="116"/>
      <c r="V19" s="116"/>
    </row>
    <row r="20" spans="2:24" ht="31.2" x14ac:dyDescent="0.3">
      <c r="B20" s="64" t="s">
        <v>102</v>
      </c>
      <c r="M20" s="64"/>
      <c r="P20" s="115" t="s">
        <v>101</v>
      </c>
      <c r="Q20" s="114" t="s">
        <v>100</v>
      </c>
      <c r="R20" s="113"/>
      <c r="S20" s="112" t="s">
        <v>99</v>
      </c>
      <c r="T20" s="111"/>
      <c r="U20" s="114" t="s">
        <v>98</v>
      </c>
      <c r="V20" s="113"/>
      <c r="W20" s="112" t="s">
        <v>97</v>
      </c>
      <c r="X20" s="111"/>
    </row>
    <row r="21" spans="2:24" ht="46.8" x14ac:dyDescent="0.3">
      <c r="C21" s="110" t="s">
        <v>96</v>
      </c>
      <c r="D21" s="109" t="s">
        <v>73</v>
      </c>
      <c r="E21" s="109" t="s">
        <v>95</v>
      </c>
      <c r="M21" s="110" t="s">
        <v>96</v>
      </c>
      <c r="N21" s="109" t="s">
        <v>73</v>
      </c>
      <c r="O21" s="109" t="s">
        <v>95</v>
      </c>
      <c r="P21" s="108" t="s">
        <v>93</v>
      </c>
      <c r="Q21" s="107" t="s">
        <v>94</v>
      </c>
      <c r="R21" s="107" t="s">
        <v>93</v>
      </c>
      <c r="S21" s="106" t="s">
        <v>94</v>
      </c>
      <c r="T21" s="106" t="s">
        <v>93</v>
      </c>
      <c r="U21" s="107" t="s">
        <v>94</v>
      </c>
      <c r="V21" s="107" t="s">
        <v>93</v>
      </c>
      <c r="W21" s="106" t="s">
        <v>94</v>
      </c>
      <c r="X21" s="106" t="s">
        <v>93</v>
      </c>
    </row>
    <row r="22" spans="2:24" x14ac:dyDescent="0.3">
      <c r="C22" s="62" t="s">
        <v>92</v>
      </c>
      <c r="D22" s="102">
        <v>1299</v>
      </c>
      <c r="E22" s="101">
        <v>0.03</v>
      </c>
      <c r="M22" s="62" t="s">
        <v>92</v>
      </c>
      <c r="N22" s="102">
        <f t="shared" ref="N22:O26" si="0">D22</f>
        <v>1299</v>
      </c>
      <c r="O22" s="101">
        <f t="shared" si="0"/>
        <v>0.03</v>
      </c>
      <c r="P22" s="100">
        <f>$N22*O22</f>
        <v>38.97</v>
      </c>
      <c r="Q22" s="99">
        <f>$O22</f>
        <v>0.03</v>
      </c>
      <c r="R22" s="98">
        <f>$N22*Q22</f>
        <v>38.97</v>
      </c>
      <c r="S22" s="99">
        <f>$O22</f>
        <v>0.03</v>
      </c>
      <c r="T22" s="98">
        <f>$N22*S22</f>
        <v>38.97</v>
      </c>
      <c r="U22" s="99">
        <f>$O22</f>
        <v>0.03</v>
      </c>
      <c r="V22" s="98">
        <f>$N22*U22</f>
        <v>38.97</v>
      </c>
      <c r="W22" s="99">
        <f>$O22</f>
        <v>0.03</v>
      </c>
      <c r="X22" s="98">
        <f>$N22*W22</f>
        <v>38.97</v>
      </c>
    </row>
    <row r="23" spans="2:24" x14ac:dyDescent="0.3">
      <c r="C23" s="62" t="s">
        <v>91</v>
      </c>
      <c r="D23" s="102">
        <v>23612</v>
      </c>
      <c r="E23" s="101">
        <v>2.1999999999999999E-2</v>
      </c>
      <c r="M23" s="62" t="s">
        <v>91</v>
      </c>
      <c r="N23" s="102">
        <f t="shared" si="0"/>
        <v>23612</v>
      </c>
      <c r="O23" s="101">
        <f t="shared" si="0"/>
        <v>2.1999999999999999E-2</v>
      </c>
      <c r="P23" s="100">
        <f>$N23*O23</f>
        <v>519.46399999999994</v>
      </c>
      <c r="Q23" s="105">
        <f>($N$23*$O$23-$E$12*$H$12+$D$12*0)/($N$23-$E$12+$D$12)</f>
        <v>2.1898758842716141E-2</v>
      </c>
      <c r="R23" s="100">
        <f>($N$23-$E$12+$D$12)*Q23</f>
        <v>516.96399999999994</v>
      </c>
      <c r="S23" s="105">
        <f>($N$23*$O$23-$E$13*$H$13+$D$13*0)/($N$23-$E$13+$D$13)</f>
        <v>2.1795780018642488E-2</v>
      </c>
      <c r="T23" s="100">
        <f>($N$23-$E$13+$D$13)*S23</f>
        <v>514.42399999999998</v>
      </c>
      <c r="U23" s="105">
        <f>($N$23*$O$23-$E$14*$H$14+$D$14*0)/($N$23-$E$14+$D$14)</f>
        <v>2.1531006438495422E-2</v>
      </c>
      <c r="V23" s="100">
        <f>($N$23-$E$14+$D$14)*U23</f>
        <v>508.30399999999992</v>
      </c>
      <c r="W23" s="105">
        <f>($N$23*$O$23-$E$15*$H$15+$D$15*0)/($N$23-$E$15+$D$15)</f>
        <v>2.0453405625211789E-2</v>
      </c>
      <c r="X23" s="100">
        <f>($N$23-$E$15+$D$15)*W23</f>
        <v>482.86399999999992</v>
      </c>
    </row>
    <row r="24" spans="2:24" x14ac:dyDescent="0.3">
      <c r="C24" s="62" t="s">
        <v>90</v>
      </c>
      <c r="D24" s="102">
        <v>32000</v>
      </c>
      <c r="E24" s="101">
        <v>4.4215499999999998E-2</v>
      </c>
      <c r="M24" s="62" t="s">
        <v>90</v>
      </c>
      <c r="N24" s="102">
        <f t="shared" si="0"/>
        <v>32000</v>
      </c>
      <c r="O24" s="101">
        <f t="shared" si="0"/>
        <v>4.4215499999999998E-2</v>
      </c>
      <c r="P24" s="100">
        <f>$N24*O24</f>
        <v>1414.896</v>
      </c>
      <c r="Q24" s="99">
        <f>$O24</f>
        <v>4.4215499999999998E-2</v>
      </c>
      <c r="R24" s="98">
        <f>$N24*Q24</f>
        <v>1414.896</v>
      </c>
      <c r="S24" s="99">
        <f>$O24</f>
        <v>4.4215499999999998E-2</v>
      </c>
      <c r="T24" s="98">
        <f>$N24*S24</f>
        <v>1414.896</v>
      </c>
      <c r="U24" s="99">
        <f>$O24</f>
        <v>4.4215499999999998E-2</v>
      </c>
      <c r="V24" s="98">
        <f>$N24*U24</f>
        <v>1414.896</v>
      </c>
      <c r="W24" s="99">
        <f>$O24</f>
        <v>4.4215499999999998E-2</v>
      </c>
      <c r="X24" s="98">
        <f>$N24*W24</f>
        <v>1414.896</v>
      </c>
    </row>
    <row r="25" spans="2:24" x14ac:dyDescent="0.3">
      <c r="C25" s="62" t="s">
        <v>89</v>
      </c>
      <c r="D25" s="102">
        <v>12478</v>
      </c>
      <c r="E25" s="101">
        <v>3.2000000000000001E-2</v>
      </c>
      <c r="M25" s="62" t="s">
        <v>89</v>
      </c>
      <c r="N25" s="102">
        <f t="shared" si="0"/>
        <v>12478</v>
      </c>
      <c r="O25" s="101">
        <f t="shared" si="0"/>
        <v>3.2000000000000001E-2</v>
      </c>
      <c r="P25" s="100">
        <f>$N25*O25</f>
        <v>399.29599999999999</v>
      </c>
      <c r="Q25" s="99">
        <f>$O25</f>
        <v>3.2000000000000001E-2</v>
      </c>
      <c r="R25" s="98">
        <f>$N25*Q25</f>
        <v>399.29599999999999</v>
      </c>
      <c r="S25" s="99">
        <f>$O25</f>
        <v>3.2000000000000001E-2</v>
      </c>
      <c r="T25" s="98">
        <f>$N25*S25</f>
        <v>399.29599999999999</v>
      </c>
      <c r="U25" s="99">
        <f>$O25</f>
        <v>3.2000000000000001E-2</v>
      </c>
      <c r="V25" s="98">
        <f>$N25*U25</f>
        <v>399.29599999999999</v>
      </c>
      <c r="W25" s="99">
        <f>$O25</f>
        <v>3.2000000000000001E-2</v>
      </c>
      <c r="X25" s="98">
        <f>$N25*W25</f>
        <v>399.29599999999999</v>
      </c>
    </row>
    <row r="26" spans="2:24" x14ac:dyDescent="0.3">
      <c r="C26" s="62" t="s">
        <v>88</v>
      </c>
      <c r="D26" s="104">
        <v>2220</v>
      </c>
      <c r="E26" s="103">
        <v>0.05</v>
      </c>
      <c r="M26" s="62" t="s">
        <v>88</v>
      </c>
      <c r="N26" s="102">
        <f t="shared" si="0"/>
        <v>2220</v>
      </c>
      <c r="O26" s="101">
        <f t="shared" si="0"/>
        <v>0.05</v>
      </c>
      <c r="P26" s="100">
        <f>$N26*O26</f>
        <v>111</v>
      </c>
      <c r="Q26" s="99">
        <f>$O26</f>
        <v>0.05</v>
      </c>
      <c r="R26" s="98">
        <f>$N26*Q26</f>
        <v>111</v>
      </c>
      <c r="S26" s="99">
        <f>$O26</f>
        <v>0.05</v>
      </c>
      <c r="T26" s="98">
        <f>$N26*S26</f>
        <v>111</v>
      </c>
      <c r="U26" s="99">
        <f>$O26</f>
        <v>0.05</v>
      </c>
      <c r="V26" s="98">
        <f>$N26*U26</f>
        <v>111</v>
      </c>
      <c r="W26" s="99">
        <f>$O26</f>
        <v>0.05</v>
      </c>
      <c r="X26" s="98">
        <f>$N26*W26</f>
        <v>111</v>
      </c>
    </row>
    <row r="27" spans="2:24" x14ac:dyDescent="0.3">
      <c r="O27" s="89" t="s">
        <v>87</v>
      </c>
      <c r="P27" s="97">
        <f>P22+SQRT(P23^2+P24^2+P25^2+P26^2)</f>
        <v>1602.1500388080701</v>
      </c>
      <c r="Q27" s="97"/>
      <c r="R27" s="96">
        <f>R22+SQRT(R23^2+R24^2+R25^2+R26^2)</f>
        <v>1601.3210372921958</v>
      </c>
      <c r="S27" s="97"/>
      <c r="T27" s="96">
        <f>T22+SQRT(T23^2+T24^2+T25^2+T26^2)</f>
        <v>1600.4824201260776</v>
      </c>
      <c r="U27" s="97"/>
      <c r="V27" s="96">
        <f>V22+SQRT(V23^2+V24^2+V25^2+V26^2)</f>
        <v>1598.476955049576</v>
      </c>
      <c r="W27" s="97"/>
      <c r="X27" s="96">
        <f>X22+SQRT(X23^2+X24^2+X25^2+X26^2)</f>
        <v>1590.3715047459507</v>
      </c>
    </row>
    <row r="28" spans="2:24" x14ac:dyDescent="0.3">
      <c r="C28" s="62" t="s">
        <v>86</v>
      </c>
      <c r="E28" s="95">
        <v>5527</v>
      </c>
      <c r="O28" s="89" t="s">
        <v>86</v>
      </c>
      <c r="P28" s="94">
        <f>E28</f>
        <v>5527</v>
      </c>
      <c r="Q28" s="94"/>
      <c r="R28" s="93">
        <f>$E$28-$E$12+$D$12</f>
        <v>5522</v>
      </c>
      <c r="S28" s="94"/>
      <c r="T28" s="93">
        <f>$E$28-$E$13+$D$13</f>
        <v>5517</v>
      </c>
      <c r="U28" s="94"/>
      <c r="V28" s="93">
        <f>$E$28-$E$14+$D$14</f>
        <v>5523</v>
      </c>
      <c r="W28" s="94"/>
      <c r="X28" s="93">
        <f>$E$28-$E$15+$D$15</f>
        <v>5523</v>
      </c>
    </row>
    <row r="29" spans="2:24" x14ac:dyDescent="0.3">
      <c r="O29" s="89" t="s">
        <v>85</v>
      </c>
      <c r="P29" s="92">
        <f>P28/P27</f>
        <v>3.4497393291029392</v>
      </c>
      <c r="Q29" s="92"/>
      <c r="R29" s="91">
        <f>R28/R27</f>
        <v>3.4484028320377278</v>
      </c>
      <c r="S29" s="92"/>
      <c r="T29" s="91">
        <f>T28/T27</f>
        <v>3.4470856603132196</v>
      </c>
      <c r="U29" s="92"/>
      <c r="V29" s="91">
        <f>V28/V27</f>
        <v>3.4551639812841137</v>
      </c>
      <c r="W29" s="92"/>
      <c r="X29" s="91">
        <f>X28/X27</f>
        <v>3.4727734894132523</v>
      </c>
    </row>
    <row r="30" spans="2:24" x14ac:dyDescent="0.3">
      <c r="B30" s="64" t="s">
        <v>55</v>
      </c>
      <c r="O30" s="89" t="s">
        <v>84</v>
      </c>
      <c r="Q30" s="82"/>
      <c r="R30" s="90">
        <f>R29-$P$29</f>
        <v>-1.3364970652114394E-3</v>
      </c>
      <c r="S30" s="82"/>
      <c r="T30" s="90">
        <f>T29-$P$29</f>
        <v>-2.6536687897196209E-3</v>
      </c>
      <c r="U30" s="82"/>
      <c r="V30" s="90">
        <f>V29-$P$29</f>
        <v>5.4246521811744941E-3</v>
      </c>
      <c r="W30" s="82"/>
      <c r="X30" s="90">
        <f>X29-$P$29</f>
        <v>2.3034160310313023E-2</v>
      </c>
    </row>
    <row r="31" spans="2:24" x14ac:dyDescent="0.3">
      <c r="B31" s="62" t="s">
        <v>83</v>
      </c>
      <c r="C31" s="62" t="s">
        <v>82</v>
      </c>
      <c r="O31" s="89" t="s">
        <v>81</v>
      </c>
      <c r="R31" s="88">
        <f>R29/$P$29-1</f>
        <v>-3.8741972587219564E-4</v>
      </c>
      <c r="T31" s="88">
        <f>T29/$P$29-1</f>
        <v>-7.6923748044743778E-4</v>
      </c>
      <c r="V31" s="88">
        <f>V29/$P$29-1</f>
        <v>1.5724817627265075E-3</v>
      </c>
      <c r="X31" s="88">
        <f>X29/$P$29-1</f>
        <v>6.6770727040128541E-3</v>
      </c>
    </row>
    <row r="32" spans="2:24" x14ac:dyDescent="0.3">
      <c r="C32" s="62" t="s">
        <v>80</v>
      </c>
    </row>
    <row r="33" spans="14:18" x14ac:dyDescent="0.3">
      <c r="N33" s="84"/>
    </row>
    <row r="34" spans="14:18" x14ac:dyDescent="0.3">
      <c r="N34" s="83" t="s">
        <v>79</v>
      </c>
      <c r="O34" s="87"/>
      <c r="P34" s="87"/>
      <c r="Q34" s="87"/>
      <c r="R34" s="87"/>
    </row>
    <row r="35" spans="14:18" x14ac:dyDescent="0.3">
      <c r="N35" s="83" t="s">
        <v>78</v>
      </c>
      <c r="O35" s="86"/>
      <c r="P35" s="86"/>
      <c r="Q35" s="86"/>
      <c r="R35" s="86"/>
    </row>
    <row r="36" spans="14:18" x14ac:dyDescent="0.3">
      <c r="O36" s="85"/>
      <c r="P36" s="85"/>
      <c r="Q36" s="85"/>
      <c r="R36" s="85"/>
    </row>
    <row r="37" spans="14:18" x14ac:dyDescent="0.3">
      <c r="N37" s="83" t="s">
        <v>77</v>
      </c>
      <c r="O37" s="84"/>
      <c r="P37" s="84"/>
      <c r="Q37" s="84"/>
      <c r="R37" s="84"/>
    </row>
    <row r="38" spans="14:18" x14ac:dyDescent="0.3">
      <c r="N38" s="83" t="s">
        <v>76</v>
      </c>
      <c r="O38" s="82"/>
      <c r="P38" s="82"/>
      <c r="Q38" s="82"/>
      <c r="R38" s="82"/>
    </row>
    <row r="39" spans="14:18" x14ac:dyDescent="0.3">
      <c r="O39" s="82"/>
      <c r="P39" s="82"/>
      <c r="Q39" s="82"/>
      <c r="R39" s="82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AD3E-35D9-46C0-BDC4-57BFA6DC2C1F}">
  <sheetPr>
    <tabColor rgb="FF0000FF"/>
  </sheetPr>
  <dimension ref="A1:H27"/>
  <sheetViews>
    <sheetView showGridLines="0" workbookViewId="0"/>
  </sheetViews>
  <sheetFormatPr defaultColWidth="9.109375" defaultRowHeight="15.6" x14ac:dyDescent="0.3"/>
  <cols>
    <col min="1" max="1" width="9.109375" style="127"/>
    <col min="2" max="2" width="24.88671875" style="127" customWidth="1"/>
    <col min="3" max="4" width="37.88671875" style="127" customWidth="1"/>
    <col min="5" max="16384" width="9.109375" style="127"/>
  </cols>
  <sheetData>
    <row r="1" spans="1:8" x14ac:dyDescent="0.3">
      <c r="A1" s="128" t="s">
        <v>48</v>
      </c>
    </row>
    <row r="2" spans="1:8" x14ac:dyDescent="0.3">
      <c r="A2" s="128" t="s">
        <v>47</v>
      </c>
    </row>
    <row r="3" spans="1:8" x14ac:dyDescent="0.3">
      <c r="A3" s="128" t="s">
        <v>46</v>
      </c>
    </row>
    <row r="4" spans="1:8" x14ac:dyDescent="0.3">
      <c r="A4" s="128" t="s">
        <v>45</v>
      </c>
      <c r="H4" s="145"/>
    </row>
    <row r="5" spans="1:8" x14ac:dyDescent="0.3">
      <c r="A5" s="128" t="s">
        <v>44</v>
      </c>
    </row>
    <row r="6" spans="1:8" x14ac:dyDescent="0.3">
      <c r="A6" s="128" t="s">
        <v>43</v>
      </c>
    </row>
    <row r="8" spans="1:8" s="144" customFormat="1" x14ac:dyDescent="0.3"/>
    <row r="10" spans="1:8" x14ac:dyDescent="0.3">
      <c r="A10" s="144" t="s">
        <v>128</v>
      </c>
    </row>
    <row r="11" spans="1:8" ht="16.2" thickBot="1" x14ac:dyDescent="0.35">
      <c r="A11" s="144"/>
    </row>
    <row r="12" spans="1:8" ht="16.2" thickBot="1" x14ac:dyDescent="0.35">
      <c r="B12" s="143" t="s">
        <v>127</v>
      </c>
      <c r="C12" s="142" t="s">
        <v>126</v>
      </c>
      <c r="D12" s="142" t="s">
        <v>125</v>
      </c>
    </row>
    <row r="13" spans="1:8" ht="16.2" thickBot="1" x14ac:dyDescent="0.35">
      <c r="B13" s="137" t="s">
        <v>124</v>
      </c>
      <c r="C13" s="135" t="s">
        <v>123</v>
      </c>
      <c r="D13" s="135" t="s">
        <v>122</v>
      </c>
    </row>
    <row r="14" spans="1:8" ht="16.2" thickBot="1" x14ac:dyDescent="0.35">
      <c r="B14" s="137" t="s">
        <v>121</v>
      </c>
      <c r="C14" s="141" t="s">
        <v>120</v>
      </c>
      <c r="D14" s="140"/>
    </row>
    <row r="15" spans="1:8" ht="16.2" thickBot="1" x14ac:dyDescent="0.35">
      <c r="B15" s="137" t="s">
        <v>119</v>
      </c>
      <c r="C15" s="141" t="s">
        <v>118</v>
      </c>
      <c r="D15" s="140"/>
    </row>
    <row r="16" spans="1:8" ht="16.2" thickBot="1" x14ac:dyDescent="0.35">
      <c r="B16" s="137" t="s">
        <v>117</v>
      </c>
      <c r="C16" s="139">
        <v>0.8</v>
      </c>
      <c r="D16" s="138"/>
    </row>
    <row r="17" spans="1:6" x14ac:dyDescent="0.3">
      <c r="B17" s="134" t="s">
        <v>116</v>
      </c>
      <c r="C17" s="133" t="s">
        <v>115</v>
      </c>
      <c r="D17" s="132"/>
    </row>
    <row r="18" spans="1:6" ht="16.2" thickBot="1" x14ac:dyDescent="0.35">
      <c r="B18" s="131"/>
      <c r="C18" s="130" t="s">
        <v>114</v>
      </c>
      <c r="D18" s="129"/>
    </row>
    <row r="19" spans="1:6" x14ac:dyDescent="0.3">
      <c r="B19" s="134" t="s">
        <v>113</v>
      </c>
      <c r="C19" s="133" t="s">
        <v>112</v>
      </c>
      <c r="D19" s="132"/>
    </row>
    <row r="20" spans="1:6" ht="16.2" thickBot="1" x14ac:dyDescent="0.35">
      <c r="B20" s="131"/>
      <c r="C20" s="130" t="s">
        <v>111</v>
      </c>
      <c r="D20" s="129"/>
    </row>
    <row r="21" spans="1:6" ht="16.2" thickBot="1" x14ac:dyDescent="0.35">
      <c r="B21" s="137" t="s">
        <v>110</v>
      </c>
      <c r="C21" s="135" t="s">
        <v>107</v>
      </c>
      <c r="D21" s="135" t="s">
        <v>109</v>
      </c>
    </row>
    <row r="22" spans="1:6" ht="16.2" thickBot="1" x14ac:dyDescent="0.35">
      <c r="B22" s="136" t="s">
        <v>108</v>
      </c>
      <c r="C22" s="135" t="s">
        <v>107</v>
      </c>
      <c r="D22" s="135" t="s">
        <v>106</v>
      </c>
    </row>
    <row r="23" spans="1:6" x14ac:dyDescent="0.3">
      <c r="A23" s="128"/>
      <c r="B23" s="134" t="s">
        <v>105</v>
      </c>
      <c r="C23" s="133" t="s">
        <v>104</v>
      </c>
      <c r="D23" s="132"/>
      <c r="E23" s="128"/>
      <c r="F23" s="128"/>
    </row>
    <row r="24" spans="1:6" ht="16.2" thickBot="1" x14ac:dyDescent="0.35">
      <c r="A24" s="128"/>
      <c r="B24" s="131"/>
      <c r="C24" s="130" t="s">
        <v>103</v>
      </c>
      <c r="D24" s="129"/>
      <c r="E24" s="128"/>
      <c r="F24" s="128"/>
    </row>
    <row r="25" spans="1:6" x14ac:dyDescent="0.3">
      <c r="A25" s="128"/>
      <c r="B25" s="128"/>
      <c r="C25" s="128"/>
      <c r="D25" s="128"/>
      <c r="E25" s="128"/>
      <c r="F25" s="128"/>
    </row>
    <row r="26" spans="1:6" x14ac:dyDescent="0.3">
      <c r="A26" s="128"/>
      <c r="B26" s="128"/>
      <c r="C26" s="128"/>
      <c r="D26" s="128"/>
      <c r="E26" s="128"/>
      <c r="F26" s="128"/>
    </row>
    <row r="27" spans="1:6" x14ac:dyDescent="0.3">
      <c r="A27" s="128"/>
      <c r="B27" s="128"/>
      <c r="C27" s="128"/>
      <c r="D27" s="128"/>
      <c r="E27" s="128"/>
      <c r="F27" s="128"/>
    </row>
  </sheetData>
  <mergeCells count="12">
    <mergeCell ref="B19:B20"/>
    <mergeCell ref="C19:D19"/>
    <mergeCell ref="C20:D20"/>
    <mergeCell ref="B23:B24"/>
    <mergeCell ref="C23:D23"/>
    <mergeCell ref="C24:D24"/>
    <mergeCell ref="C14:D14"/>
    <mergeCell ref="C15:D15"/>
    <mergeCell ref="C16:D16"/>
    <mergeCell ref="B17:B18"/>
    <mergeCell ref="C17:D17"/>
    <mergeCell ref="C18:D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47A6-104A-4262-A8F3-ABBD2D1D93E9}">
  <sheetPr>
    <tabColor rgb="FF0000FF"/>
  </sheetPr>
  <dimension ref="A1:I48"/>
  <sheetViews>
    <sheetView showGridLines="0" zoomScale="70" zoomScaleNormal="70" workbookViewId="0"/>
  </sheetViews>
  <sheetFormatPr defaultColWidth="9.109375" defaultRowHeight="15.6" x14ac:dyDescent="0.3"/>
  <cols>
    <col min="1" max="1" width="9.109375" style="127"/>
    <col min="2" max="2" width="52.109375" style="127" customWidth="1"/>
    <col min="3" max="3" width="9.109375" style="127"/>
    <col min="4" max="4" width="13.5546875" style="127" bestFit="1" customWidth="1"/>
    <col min="5" max="7" width="11.88671875" style="127" customWidth="1"/>
    <col min="8" max="16384" width="9.109375" style="127"/>
  </cols>
  <sheetData>
    <row r="1" spans="1:8" x14ac:dyDescent="0.3">
      <c r="A1" s="128" t="s">
        <v>48</v>
      </c>
    </row>
    <row r="2" spans="1:8" x14ac:dyDescent="0.3">
      <c r="A2" s="128" t="s">
        <v>47</v>
      </c>
    </row>
    <row r="3" spans="1:8" x14ac:dyDescent="0.3">
      <c r="A3" s="128" t="s">
        <v>46</v>
      </c>
    </row>
    <row r="4" spans="1:8" x14ac:dyDescent="0.3">
      <c r="A4" s="128" t="s">
        <v>45</v>
      </c>
    </row>
    <row r="5" spans="1:8" x14ac:dyDescent="0.3">
      <c r="A5" s="128" t="s">
        <v>44</v>
      </c>
    </row>
    <row r="6" spans="1:8" x14ac:dyDescent="0.3">
      <c r="A6" s="128" t="s">
        <v>43</v>
      </c>
    </row>
    <row r="7" spans="1:8" x14ac:dyDescent="0.3">
      <c r="A7" s="128"/>
    </row>
    <row r="8" spans="1:8" x14ac:dyDescent="0.3">
      <c r="A8" s="144"/>
    </row>
    <row r="9" spans="1:8" x14ac:dyDescent="0.3">
      <c r="A9" s="127" t="s">
        <v>160</v>
      </c>
    </row>
    <row r="10" spans="1:8" x14ac:dyDescent="0.3">
      <c r="B10" s="170" t="s">
        <v>159</v>
      </c>
    </row>
    <row r="11" spans="1:8" x14ac:dyDescent="0.3">
      <c r="B11" s="170" t="s">
        <v>158</v>
      </c>
    </row>
    <row r="12" spans="1:8" x14ac:dyDescent="0.3">
      <c r="B12" s="170" t="s">
        <v>157</v>
      </c>
    </row>
    <row r="13" spans="1:8" x14ac:dyDescent="0.3">
      <c r="B13" s="128"/>
    </row>
    <row r="14" spans="1:8" x14ac:dyDescent="0.3">
      <c r="B14" s="169"/>
    </row>
    <row r="15" spans="1:8" x14ac:dyDescent="0.3">
      <c r="A15" s="160" t="s">
        <v>156</v>
      </c>
      <c r="B15" s="159" t="s">
        <v>155</v>
      </c>
    </row>
    <row r="16" spans="1:8" x14ac:dyDescent="0.3">
      <c r="A16" s="162"/>
      <c r="D16" s="168" t="s">
        <v>154</v>
      </c>
      <c r="E16" s="167" t="s">
        <v>153</v>
      </c>
      <c r="F16" s="167"/>
      <c r="G16" s="167"/>
      <c r="H16" s="153"/>
    </row>
    <row r="17" spans="1:9" x14ac:dyDescent="0.3">
      <c r="A17" s="162"/>
      <c r="B17" s="144" t="s">
        <v>152</v>
      </c>
      <c r="D17" s="166" t="s">
        <v>148</v>
      </c>
      <c r="E17" s="166">
        <v>2022</v>
      </c>
      <c r="F17" s="166">
        <v>2023</v>
      </c>
      <c r="G17" s="166">
        <v>2024</v>
      </c>
      <c r="H17" s="153"/>
    </row>
    <row r="18" spans="1:9" x14ac:dyDescent="0.3">
      <c r="A18" s="162"/>
      <c r="B18" s="155" t="s">
        <v>151</v>
      </c>
      <c r="D18" s="165">
        <f>80%*'SLIC 4.10 UL'!C25</f>
        <v>1478949.6</v>
      </c>
      <c r="E18" s="165"/>
      <c r="F18" s="165"/>
      <c r="G18" s="165"/>
      <c r="H18" s="153"/>
    </row>
    <row r="19" spans="1:9" x14ac:dyDescent="0.3">
      <c r="A19" s="162"/>
      <c r="B19" s="155" t="s">
        <v>150</v>
      </c>
      <c r="D19" s="165"/>
      <c r="E19" s="165">
        <f>80%*'SLIC 4.10 UL'!D3</f>
        <v>179728.80000000002</v>
      </c>
      <c r="F19" s="165">
        <f>80%*'SLIC 4.10 UL'!E3</f>
        <v>190404.80000000002</v>
      </c>
      <c r="G19" s="165">
        <f>80%*'SLIC 4.10 UL'!F3</f>
        <v>200174.40000000002</v>
      </c>
      <c r="I19" s="153"/>
    </row>
    <row r="20" spans="1:9" x14ac:dyDescent="0.3">
      <c r="A20" s="162"/>
      <c r="B20" s="151" t="s">
        <v>133</v>
      </c>
      <c r="D20" s="164"/>
      <c r="E20" s="164"/>
      <c r="F20" s="164"/>
      <c r="G20" s="164"/>
      <c r="H20" s="153"/>
    </row>
    <row r="21" spans="1:9" x14ac:dyDescent="0.3">
      <c r="A21" s="162"/>
      <c r="B21" s="151" t="s">
        <v>144</v>
      </c>
      <c r="D21" s="164"/>
      <c r="E21" s="164"/>
      <c r="F21" s="164"/>
      <c r="G21" s="164"/>
      <c r="H21" s="153"/>
    </row>
    <row r="22" spans="1:9" x14ac:dyDescent="0.3">
      <c r="A22" s="162"/>
      <c r="B22" s="151" t="s">
        <v>143</v>
      </c>
      <c r="D22" s="164"/>
      <c r="E22" s="164"/>
      <c r="F22" s="164"/>
      <c r="G22" s="164"/>
      <c r="H22" s="153"/>
    </row>
    <row r="23" spans="1:9" x14ac:dyDescent="0.3">
      <c r="A23" s="162"/>
      <c r="B23" s="144" t="s">
        <v>0</v>
      </c>
      <c r="D23" s="163">
        <f>SUM(D18:D22)</f>
        <v>1478949.6</v>
      </c>
      <c r="E23" s="163">
        <f>SUM(E18:E22)</f>
        <v>179728.80000000002</v>
      </c>
      <c r="F23" s="163">
        <f>SUM(F18:F22)</f>
        <v>190404.80000000002</v>
      </c>
      <c r="G23" s="163">
        <f>SUM(G18:G22)</f>
        <v>200174.40000000002</v>
      </c>
      <c r="H23" s="153"/>
    </row>
    <row r="24" spans="1:9" x14ac:dyDescent="0.3">
      <c r="A24" s="162"/>
      <c r="H24" s="153"/>
    </row>
    <row r="25" spans="1:9" x14ac:dyDescent="0.3">
      <c r="A25" s="162"/>
      <c r="B25" s="144" t="s">
        <v>149</v>
      </c>
      <c r="D25" s="166" t="s">
        <v>148</v>
      </c>
      <c r="E25" s="166">
        <v>2022</v>
      </c>
      <c r="F25" s="166">
        <v>2023</v>
      </c>
      <c r="G25" s="166">
        <v>2024</v>
      </c>
      <c r="H25" s="153"/>
    </row>
    <row r="26" spans="1:9" x14ac:dyDescent="0.3">
      <c r="A26" s="162"/>
      <c r="B26" s="155" t="s">
        <v>147</v>
      </c>
      <c r="D26" s="165">
        <f>14%*80%*'SLIC 4.10 UL'!C25</f>
        <v>207052.94400000002</v>
      </c>
      <c r="E26" s="165"/>
      <c r="F26" s="165"/>
      <c r="G26" s="165"/>
      <c r="H26" s="153"/>
    </row>
    <row r="27" spans="1:9" x14ac:dyDescent="0.3">
      <c r="A27" s="162"/>
      <c r="B27" s="155" t="s">
        <v>146</v>
      </c>
      <c r="D27" s="165"/>
      <c r="E27" s="165">
        <f>80%*('SLIC 4.10 UL'!D9+'SLIC 4.10 UL'!D8)</f>
        <v>131271.20000000001</v>
      </c>
      <c r="F27" s="165">
        <f>80%*('SLIC 4.10 UL'!E9+'SLIC 4.10 UL'!E8)</f>
        <v>141313.60000000001</v>
      </c>
      <c r="G27" s="165">
        <f>80%*('SLIC 4.10 UL'!F9+'SLIC 4.10 UL'!F8)</f>
        <v>151080.80000000002</v>
      </c>
      <c r="I27" s="153"/>
    </row>
    <row r="28" spans="1:9" x14ac:dyDescent="0.3">
      <c r="A28" s="162"/>
      <c r="B28" s="155" t="s">
        <v>145</v>
      </c>
      <c r="D28" s="165"/>
      <c r="E28" s="165">
        <f>3%*E19</f>
        <v>5391.8640000000005</v>
      </c>
      <c r="F28" s="165">
        <f>1%*F19</f>
        <v>1904.0480000000002</v>
      </c>
      <c r="G28" s="165">
        <f>1%*G19</f>
        <v>2001.7440000000004</v>
      </c>
      <c r="I28" s="153"/>
    </row>
    <row r="29" spans="1:9" x14ac:dyDescent="0.3">
      <c r="A29" s="162"/>
      <c r="B29" s="151" t="s">
        <v>144</v>
      </c>
      <c r="D29" s="164"/>
      <c r="E29" s="164"/>
      <c r="F29" s="164"/>
      <c r="G29" s="164"/>
      <c r="H29" s="153"/>
    </row>
    <row r="30" spans="1:9" x14ac:dyDescent="0.3">
      <c r="A30" s="162"/>
      <c r="B30" s="151" t="s">
        <v>143</v>
      </c>
      <c r="D30" s="164"/>
      <c r="E30" s="164"/>
      <c r="F30" s="164"/>
      <c r="G30" s="164"/>
      <c r="H30" s="153"/>
    </row>
    <row r="31" spans="1:9" x14ac:dyDescent="0.3">
      <c r="A31" s="162"/>
      <c r="B31" s="144" t="s">
        <v>0</v>
      </c>
      <c r="D31" s="163">
        <f>SUM(D26:D30)</f>
        <v>207052.94400000002</v>
      </c>
      <c r="E31" s="163">
        <f>SUM(E26:E30)</f>
        <v>136663.06400000001</v>
      </c>
      <c r="F31" s="163">
        <f>SUM(F26:F30)</f>
        <v>143217.64800000002</v>
      </c>
      <c r="G31" s="163">
        <f>SUM(G26:G30)</f>
        <v>153082.54400000002</v>
      </c>
      <c r="H31" s="153"/>
    </row>
    <row r="32" spans="1:9" x14ac:dyDescent="0.3">
      <c r="A32" s="162"/>
      <c r="B32" s="144" t="s">
        <v>142</v>
      </c>
      <c r="D32" s="163">
        <f>+D31-D23</f>
        <v>-1271896.656</v>
      </c>
      <c r="E32" s="163">
        <f>+E31-E23</f>
        <v>-43065.736000000004</v>
      </c>
      <c r="F32" s="163">
        <f>+F31-F23</f>
        <v>-47187.152000000002</v>
      </c>
      <c r="G32" s="163">
        <f>+G31-G23</f>
        <v>-47091.856</v>
      </c>
      <c r="H32" s="153"/>
    </row>
    <row r="33" spans="1:8" x14ac:dyDescent="0.3">
      <c r="A33" s="162"/>
      <c r="D33" s="161"/>
      <c r="H33" s="153"/>
    </row>
    <row r="34" spans="1:8" x14ac:dyDescent="0.3">
      <c r="A34" s="160" t="s">
        <v>141</v>
      </c>
      <c r="B34" s="159" t="s">
        <v>140</v>
      </c>
      <c r="D34" s="158">
        <v>44562</v>
      </c>
      <c r="E34" s="148"/>
      <c r="F34" s="148"/>
      <c r="G34" s="148"/>
      <c r="H34" s="153"/>
    </row>
    <row r="35" spans="1:8" x14ac:dyDescent="0.3">
      <c r="B35" s="150" t="s">
        <v>139</v>
      </c>
      <c r="D35" s="157">
        <f>'SLIC 4.10 UL'!C21</f>
        <v>2011783</v>
      </c>
      <c r="E35" s="148"/>
      <c r="F35" s="148"/>
      <c r="G35" s="148"/>
      <c r="H35" s="153"/>
    </row>
    <row r="36" spans="1:8" x14ac:dyDescent="0.3">
      <c r="B36" s="156" t="s">
        <v>138</v>
      </c>
      <c r="C36" s="155"/>
      <c r="D36" s="154">
        <f>+D26-D18</f>
        <v>-1271896.656</v>
      </c>
      <c r="E36" s="148"/>
      <c r="F36" s="148"/>
      <c r="G36" s="148"/>
      <c r="H36" s="153"/>
    </row>
    <row r="37" spans="1:8" x14ac:dyDescent="0.3">
      <c r="B37" s="150" t="s">
        <v>137</v>
      </c>
      <c r="D37" s="149">
        <v>0</v>
      </c>
      <c r="E37" s="148"/>
      <c r="F37" s="148"/>
      <c r="G37" s="148"/>
      <c r="H37" s="153"/>
    </row>
    <row r="38" spans="1:8" x14ac:dyDescent="0.3">
      <c r="B38" s="147" t="s">
        <v>136</v>
      </c>
      <c r="D38" s="146">
        <f>SUM(D35:D37)</f>
        <v>739886.34400000004</v>
      </c>
      <c r="E38" s="148"/>
      <c r="F38" s="148"/>
      <c r="G38" s="148"/>
      <c r="H38" s="153"/>
    </row>
    <row r="39" spans="1:8" x14ac:dyDescent="0.3">
      <c r="E39" s="148"/>
      <c r="F39" s="148"/>
      <c r="G39" s="148"/>
      <c r="H39" s="153"/>
    </row>
    <row r="40" spans="1:8" x14ac:dyDescent="0.3">
      <c r="B40" s="150" t="s">
        <v>135</v>
      </c>
      <c r="D40" s="157">
        <f>'SLIC 4.10 UL'!C25</f>
        <v>1848687</v>
      </c>
      <c r="E40" s="148"/>
      <c r="F40" s="148"/>
      <c r="G40" s="148"/>
      <c r="H40" s="153"/>
    </row>
    <row r="41" spans="1:8" x14ac:dyDescent="0.3">
      <c r="B41" s="156" t="s">
        <v>134</v>
      </c>
      <c r="C41" s="155"/>
      <c r="D41" s="154">
        <f>+-80%*D40</f>
        <v>-1478949.6</v>
      </c>
      <c r="E41" s="148"/>
      <c r="F41" s="148"/>
      <c r="G41" s="148"/>
      <c r="H41" s="153"/>
    </row>
    <row r="42" spans="1:8" x14ac:dyDescent="0.3">
      <c r="B42" s="152" t="s">
        <v>133</v>
      </c>
      <c r="C42" s="151"/>
      <c r="D42" s="151"/>
      <c r="E42" s="148"/>
      <c r="F42" s="148"/>
      <c r="G42" s="148"/>
    </row>
    <row r="43" spans="1:8" x14ac:dyDescent="0.3">
      <c r="B43" s="150" t="s">
        <v>132</v>
      </c>
      <c r="D43" s="149">
        <v>0</v>
      </c>
      <c r="E43" s="148"/>
      <c r="F43" s="148"/>
      <c r="G43" s="148"/>
    </row>
    <row r="44" spans="1:8" x14ac:dyDescent="0.3">
      <c r="B44" s="147" t="s">
        <v>131</v>
      </c>
      <c r="D44" s="146">
        <f>SUM(D40:D43)</f>
        <v>369737.39999999991</v>
      </c>
      <c r="E44" s="148"/>
      <c r="F44" s="148"/>
      <c r="G44" s="148"/>
    </row>
    <row r="45" spans="1:8" x14ac:dyDescent="0.3">
      <c r="E45" s="148"/>
      <c r="F45" s="148"/>
      <c r="G45" s="148"/>
    </row>
    <row r="46" spans="1:8" x14ac:dyDescent="0.3">
      <c r="B46" s="147" t="s">
        <v>130</v>
      </c>
      <c r="D46" s="146">
        <f>D38-D44</f>
        <v>370148.94400000013</v>
      </c>
      <c r="E46" s="146"/>
      <c r="F46" s="146"/>
      <c r="G46" s="146"/>
    </row>
    <row r="48" spans="1:8" x14ac:dyDescent="0.3">
      <c r="B48" s="147" t="s">
        <v>129</v>
      </c>
      <c r="D48" s="146">
        <f>D44+D46</f>
        <v>739886.34400000004</v>
      </c>
      <c r="E48" s="146"/>
      <c r="F48" s="146"/>
      <c r="G48" s="146"/>
    </row>
  </sheetData>
  <mergeCells count="1">
    <mergeCell ref="E16:G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813E-C339-4D60-9EF7-AE4C8B3DB2C7}">
  <sheetPr>
    <tabColor rgb="FF0000FF"/>
  </sheetPr>
  <dimension ref="A1:I48"/>
  <sheetViews>
    <sheetView showGridLines="0" tabSelected="1" zoomScale="70" zoomScaleNormal="70" workbookViewId="0"/>
  </sheetViews>
  <sheetFormatPr defaultColWidth="9.109375" defaultRowHeight="15.6" x14ac:dyDescent="0.3"/>
  <cols>
    <col min="1" max="1" width="9.109375" style="127"/>
    <col min="2" max="2" width="52.109375" style="127" customWidth="1"/>
    <col min="3" max="3" width="9.109375" style="127"/>
    <col min="4" max="4" width="12.88671875" style="127" bestFit="1" customWidth="1"/>
    <col min="5" max="5" width="13.5546875" style="127" bestFit="1" customWidth="1"/>
    <col min="6" max="7" width="11.88671875" style="127" customWidth="1"/>
    <col min="8" max="16384" width="9.109375" style="127"/>
  </cols>
  <sheetData>
    <row r="1" spans="1:8" x14ac:dyDescent="0.3">
      <c r="A1" s="128" t="s">
        <v>48</v>
      </c>
    </row>
    <row r="2" spans="1:8" x14ac:dyDescent="0.3">
      <c r="A2" s="128" t="s">
        <v>47</v>
      </c>
    </row>
    <row r="3" spans="1:8" x14ac:dyDescent="0.3">
      <c r="A3" s="128" t="s">
        <v>46</v>
      </c>
    </row>
    <row r="4" spans="1:8" x14ac:dyDescent="0.3">
      <c r="A4" s="128" t="s">
        <v>45</v>
      </c>
    </row>
    <row r="5" spans="1:8" x14ac:dyDescent="0.3">
      <c r="A5" s="128" t="s">
        <v>44</v>
      </c>
    </row>
    <row r="6" spans="1:8" x14ac:dyDescent="0.3">
      <c r="A6" s="128" t="s">
        <v>43</v>
      </c>
    </row>
    <row r="7" spans="1:8" x14ac:dyDescent="0.3">
      <c r="A7" s="128"/>
    </row>
    <row r="8" spans="1:8" x14ac:dyDescent="0.3">
      <c r="A8" s="144"/>
    </row>
    <row r="9" spans="1:8" x14ac:dyDescent="0.3">
      <c r="A9" s="127" t="s">
        <v>167</v>
      </c>
    </row>
    <row r="10" spans="1:8" x14ac:dyDescent="0.3">
      <c r="B10" s="170" t="s">
        <v>166</v>
      </c>
    </row>
    <row r="11" spans="1:8" x14ac:dyDescent="0.3">
      <c r="B11" s="170" t="s">
        <v>158</v>
      </c>
    </row>
    <row r="12" spans="1:8" x14ac:dyDescent="0.3">
      <c r="B12" s="170" t="s">
        <v>157</v>
      </c>
    </row>
    <row r="13" spans="1:8" x14ac:dyDescent="0.3">
      <c r="B13" s="170"/>
    </row>
    <row r="14" spans="1:8" x14ac:dyDescent="0.3">
      <c r="B14" s="169"/>
    </row>
    <row r="15" spans="1:8" x14ac:dyDescent="0.3">
      <c r="A15" s="160" t="s">
        <v>156</v>
      </c>
      <c r="B15" s="159" t="s">
        <v>165</v>
      </c>
    </row>
    <row r="16" spans="1:8" x14ac:dyDescent="0.3">
      <c r="A16" s="162"/>
      <c r="D16" s="168" t="s">
        <v>154</v>
      </c>
      <c r="E16" s="167" t="s">
        <v>153</v>
      </c>
      <c r="F16" s="167"/>
      <c r="G16" s="167"/>
      <c r="H16" s="153"/>
    </row>
    <row r="17" spans="1:9" x14ac:dyDescent="0.3">
      <c r="A17" s="162"/>
      <c r="B17" s="144" t="s">
        <v>152</v>
      </c>
      <c r="D17" s="166" t="s">
        <v>148</v>
      </c>
      <c r="E17" s="166">
        <v>2022</v>
      </c>
      <c r="F17" s="166">
        <v>2023</v>
      </c>
      <c r="G17" s="166">
        <v>2024</v>
      </c>
      <c r="H17" s="153"/>
    </row>
    <row r="18" spans="1:9" x14ac:dyDescent="0.3">
      <c r="A18" s="162"/>
      <c r="B18" s="155" t="s">
        <v>151</v>
      </c>
      <c r="D18" s="165">
        <f>80%*'SLIC 4.10 UL'!C25</f>
        <v>1478949.6</v>
      </c>
      <c r="E18" s="165"/>
      <c r="F18" s="165"/>
      <c r="G18" s="165"/>
      <c r="H18" s="153"/>
    </row>
    <row r="19" spans="1:9" x14ac:dyDescent="0.3">
      <c r="A19" s="162"/>
      <c r="B19" s="155" t="s">
        <v>150</v>
      </c>
      <c r="D19" s="165"/>
      <c r="E19" s="165">
        <f>80%*'SLIC 4.10 UL'!D3</f>
        <v>179728.80000000002</v>
      </c>
      <c r="F19" s="165">
        <f>80%*'SLIC 4.10 UL'!E3</f>
        <v>190404.80000000002</v>
      </c>
      <c r="G19" s="165">
        <f>80%*'SLIC 4.10 UL'!F3</f>
        <v>200174.40000000002</v>
      </c>
      <c r="I19" s="153"/>
    </row>
    <row r="20" spans="1:9" x14ac:dyDescent="0.3">
      <c r="A20" s="162"/>
      <c r="B20" s="151" t="s">
        <v>133</v>
      </c>
      <c r="D20" s="164"/>
      <c r="E20" s="164"/>
      <c r="F20" s="164"/>
      <c r="G20" s="164"/>
      <c r="H20" s="153"/>
    </row>
    <row r="21" spans="1:9" x14ac:dyDescent="0.3">
      <c r="A21" s="162"/>
      <c r="B21" s="151" t="s">
        <v>144</v>
      </c>
      <c r="D21" s="164"/>
      <c r="E21" s="164"/>
      <c r="F21" s="164"/>
      <c r="G21" s="164"/>
      <c r="H21" s="153"/>
    </row>
    <row r="22" spans="1:9" x14ac:dyDescent="0.3">
      <c r="A22" s="162"/>
      <c r="B22" s="151" t="s">
        <v>143</v>
      </c>
      <c r="D22" s="164"/>
      <c r="E22" s="164"/>
      <c r="F22" s="164"/>
      <c r="G22" s="164"/>
      <c r="H22" s="153"/>
    </row>
    <row r="23" spans="1:9" x14ac:dyDescent="0.3">
      <c r="A23" s="162"/>
      <c r="B23" s="144" t="s">
        <v>0</v>
      </c>
      <c r="D23" s="163">
        <f>SUM(D18:D22)</f>
        <v>1478949.6</v>
      </c>
      <c r="E23" s="163">
        <f>SUM(E18:E22)</f>
        <v>179728.80000000002</v>
      </c>
      <c r="F23" s="163">
        <f>SUM(F18:F22)</f>
        <v>190404.80000000002</v>
      </c>
      <c r="G23" s="163">
        <f>SUM(G18:G22)</f>
        <v>200174.40000000002</v>
      </c>
      <c r="H23" s="153"/>
    </row>
    <row r="24" spans="1:9" x14ac:dyDescent="0.3">
      <c r="A24" s="162"/>
      <c r="H24" s="153"/>
    </row>
    <row r="25" spans="1:9" x14ac:dyDescent="0.3">
      <c r="A25" s="162"/>
      <c r="B25" s="144" t="s">
        <v>149</v>
      </c>
      <c r="D25" s="166" t="s">
        <v>148</v>
      </c>
      <c r="E25" s="166">
        <v>2022</v>
      </c>
      <c r="F25" s="166">
        <v>2023</v>
      </c>
      <c r="G25" s="166">
        <v>2024</v>
      </c>
      <c r="H25" s="153"/>
    </row>
    <row r="26" spans="1:9" x14ac:dyDescent="0.3">
      <c r="A26" s="162"/>
      <c r="B26" s="155" t="s">
        <v>147</v>
      </c>
      <c r="D26" s="165">
        <f>14%*80%*'SLIC 4.10 UL'!C25</f>
        <v>207052.94400000002</v>
      </c>
      <c r="E26" s="165"/>
      <c r="F26" s="165"/>
      <c r="G26" s="165"/>
      <c r="H26" s="153"/>
    </row>
    <row r="27" spans="1:9" x14ac:dyDescent="0.3">
      <c r="A27" s="162"/>
      <c r="B27" s="155" t="s">
        <v>146</v>
      </c>
      <c r="D27" s="165"/>
      <c r="E27" s="165">
        <f>80%*('SLIC 4.10 UL'!D8+'SLIC 4.10 UL'!D9)</f>
        <v>131271.20000000001</v>
      </c>
      <c r="F27" s="165">
        <f>80%*('SLIC 4.10 UL'!E8+'SLIC 4.10 UL'!E9)</f>
        <v>141313.60000000001</v>
      </c>
      <c r="G27" s="165">
        <f>80%*('SLIC 4.10 UL'!F8+'SLIC 4.10 UL'!F9)</f>
        <v>151080.80000000002</v>
      </c>
      <c r="H27" s="153"/>
      <c r="I27" s="153"/>
    </row>
    <row r="28" spans="1:9" x14ac:dyDescent="0.3">
      <c r="A28" s="162"/>
      <c r="B28" s="155" t="s">
        <v>145</v>
      </c>
      <c r="D28" s="165"/>
      <c r="E28" s="165">
        <f>3%*E19</f>
        <v>5391.8640000000005</v>
      </c>
      <c r="F28" s="165">
        <f>1%*F19</f>
        <v>1904.0480000000002</v>
      </c>
      <c r="G28" s="165">
        <f>1%*G19</f>
        <v>2001.7440000000004</v>
      </c>
      <c r="H28" s="153"/>
      <c r="I28" s="153"/>
    </row>
    <row r="29" spans="1:9" x14ac:dyDescent="0.3">
      <c r="A29" s="162"/>
      <c r="B29" s="155" t="s">
        <v>164</v>
      </c>
      <c r="D29" s="165">
        <f>+D18</f>
        <v>1478949.6</v>
      </c>
      <c r="E29" s="165">
        <f>80%*('SLIC 4.10 UL'!D11-5%*'SLIC 4.10 UL'!C25)</f>
        <v>9531.7199999999957</v>
      </c>
      <c r="F29" s="165">
        <f>80%*('SLIC 4.10 UL'!E11-5%*'SLIC 4.10 UL'!D25)</f>
        <v>8477.8000000000011</v>
      </c>
      <c r="G29" s="165">
        <f>80%*('SLIC 4.10 UL'!F11-5%*'SLIC 4.10 UL'!E25)</f>
        <v>7535.0399999999909</v>
      </c>
      <c r="H29" s="153"/>
    </row>
    <row r="30" spans="1:9" x14ac:dyDescent="0.3">
      <c r="A30" s="162"/>
      <c r="B30" s="151" t="s">
        <v>143</v>
      </c>
      <c r="D30" s="164"/>
      <c r="E30" s="164"/>
      <c r="F30" s="164"/>
      <c r="G30" s="164"/>
      <c r="H30" s="153"/>
    </row>
    <row r="31" spans="1:9" x14ac:dyDescent="0.3">
      <c r="A31" s="162"/>
      <c r="B31" s="144" t="s">
        <v>0</v>
      </c>
      <c r="D31" s="163">
        <f>SUM(D26:D30)</f>
        <v>1686002.5440000002</v>
      </c>
      <c r="E31" s="163">
        <f>SUM(E26:E30)</f>
        <v>146194.78400000001</v>
      </c>
      <c r="F31" s="163">
        <f>SUM(F26:F30)</f>
        <v>151695.448</v>
      </c>
      <c r="G31" s="163">
        <f>SUM(G26:G30)</f>
        <v>160617.584</v>
      </c>
      <c r="H31" s="153"/>
    </row>
    <row r="32" spans="1:9" x14ac:dyDescent="0.3">
      <c r="A32" s="162"/>
      <c r="B32" s="144"/>
      <c r="D32" s="163"/>
      <c r="H32" s="153"/>
    </row>
    <row r="33" spans="1:8" x14ac:dyDescent="0.3">
      <c r="A33" s="162"/>
      <c r="D33" s="161"/>
      <c r="H33" s="153"/>
    </row>
    <row r="34" spans="1:8" x14ac:dyDescent="0.3">
      <c r="A34" s="160" t="s">
        <v>141</v>
      </c>
      <c r="B34" s="159" t="s">
        <v>163</v>
      </c>
      <c r="D34" s="158">
        <v>44562</v>
      </c>
      <c r="E34" s="148"/>
      <c r="F34" s="148"/>
      <c r="G34" s="148"/>
      <c r="H34" s="153"/>
    </row>
    <row r="35" spans="1:8" x14ac:dyDescent="0.3">
      <c r="B35" s="150" t="s">
        <v>139</v>
      </c>
      <c r="D35" s="157">
        <f>'SLIC 4.10 UL'!C21</f>
        <v>2011783</v>
      </c>
      <c r="E35" s="148"/>
      <c r="F35" s="148"/>
      <c r="G35" s="148"/>
      <c r="H35" s="153"/>
    </row>
    <row r="36" spans="1:8" x14ac:dyDescent="0.3">
      <c r="B36" s="156" t="s">
        <v>162</v>
      </c>
      <c r="C36" s="155"/>
      <c r="D36" s="154">
        <f>+D31-D23</f>
        <v>207052.94400000013</v>
      </c>
      <c r="E36" s="148"/>
      <c r="F36" s="148"/>
      <c r="G36" s="148"/>
      <c r="H36" s="153"/>
    </row>
    <row r="37" spans="1:8" x14ac:dyDescent="0.3">
      <c r="B37" s="150" t="s">
        <v>137</v>
      </c>
      <c r="D37" s="149">
        <v>0</v>
      </c>
      <c r="E37" s="148"/>
      <c r="F37" s="148"/>
      <c r="G37" s="148"/>
      <c r="H37" s="153"/>
    </row>
    <row r="38" spans="1:8" x14ac:dyDescent="0.3">
      <c r="B38" s="147" t="s">
        <v>136</v>
      </c>
      <c r="D38" s="146">
        <f>SUM(D35:D37)</f>
        <v>2218835.9440000001</v>
      </c>
      <c r="E38" s="148"/>
      <c r="F38" s="148"/>
      <c r="G38" s="148"/>
      <c r="H38" s="153"/>
    </row>
    <row r="39" spans="1:8" x14ac:dyDescent="0.3">
      <c r="E39" s="148"/>
      <c r="F39" s="148"/>
      <c r="G39" s="148"/>
      <c r="H39" s="153"/>
    </row>
    <row r="40" spans="1:8" x14ac:dyDescent="0.3">
      <c r="B40" s="150" t="s">
        <v>135</v>
      </c>
      <c r="D40" s="157">
        <f>'SLIC 4.10 UL'!C25</f>
        <v>1848687</v>
      </c>
      <c r="E40" s="148"/>
      <c r="F40" s="148"/>
      <c r="G40" s="148"/>
      <c r="H40" s="153"/>
    </row>
    <row r="41" spans="1:8" x14ac:dyDescent="0.3">
      <c r="B41" s="152" t="s">
        <v>161</v>
      </c>
      <c r="C41" s="151"/>
      <c r="D41" s="151"/>
      <c r="E41" s="148"/>
      <c r="F41" s="148"/>
      <c r="G41" s="148"/>
      <c r="H41" s="153"/>
    </row>
    <row r="42" spans="1:8" x14ac:dyDescent="0.3">
      <c r="B42" s="152" t="s">
        <v>133</v>
      </c>
      <c r="C42" s="151"/>
      <c r="D42" s="151"/>
      <c r="E42" s="148"/>
      <c r="F42" s="148"/>
      <c r="G42" s="148"/>
      <c r="H42" s="153"/>
    </row>
    <row r="43" spans="1:8" x14ac:dyDescent="0.3">
      <c r="B43" s="150" t="s">
        <v>132</v>
      </c>
      <c r="D43" s="149">
        <v>0</v>
      </c>
      <c r="E43" s="148"/>
      <c r="F43" s="148"/>
      <c r="G43" s="148"/>
      <c r="H43" s="153"/>
    </row>
    <row r="44" spans="1:8" x14ac:dyDescent="0.3">
      <c r="B44" s="147" t="s">
        <v>131</v>
      </c>
      <c r="D44" s="146">
        <f>SUM(D40:D43)</f>
        <v>1848687</v>
      </c>
      <c r="E44" s="148"/>
      <c r="F44" s="148"/>
      <c r="G44" s="148"/>
      <c r="H44" s="153"/>
    </row>
    <row r="45" spans="1:8" x14ac:dyDescent="0.3">
      <c r="E45" s="148"/>
      <c r="F45" s="148"/>
      <c r="G45" s="148"/>
      <c r="H45" s="153"/>
    </row>
    <row r="46" spans="1:8" x14ac:dyDescent="0.3">
      <c r="B46" s="147" t="s">
        <v>130</v>
      </c>
      <c r="D46" s="146">
        <f>D38-D44</f>
        <v>370148.94400000013</v>
      </c>
      <c r="E46" s="146"/>
      <c r="F46" s="146"/>
      <c r="G46" s="146"/>
      <c r="H46" s="153"/>
    </row>
    <row r="47" spans="1:8" x14ac:dyDescent="0.3">
      <c r="H47" s="153"/>
    </row>
    <row r="48" spans="1:8" x14ac:dyDescent="0.3">
      <c r="B48" s="147" t="s">
        <v>129</v>
      </c>
      <c r="D48" s="146">
        <f>D44+D46</f>
        <v>2218835.9440000001</v>
      </c>
      <c r="E48" s="146"/>
      <c r="F48" s="146"/>
      <c r="G48" s="146"/>
      <c r="H48" s="153"/>
    </row>
  </sheetData>
  <mergeCells count="1">
    <mergeCell ref="E16:G1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CFAB-5442-4670-99AE-86930FA64DE2}">
  <sheetPr>
    <tabColor rgb="FFFFC000"/>
  </sheetPr>
  <dimension ref="A1:F313"/>
  <sheetViews>
    <sheetView zoomScale="85" zoomScaleNormal="85" workbookViewId="0"/>
  </sheetViews>
  <sheetFormatPr defaultColWidth="8.77734375" defaultRowHeight="13.8" x14ac:dyDescent="0.25"/>
  <cols>
    <col min="1" max="1" width="35.77734375" style="171" customWidth="1"/>
    <col min="2" max="2" width="11.77734375" style="172" customWidth="1"/>
    <col min="3" max="3" width="11.77734375" style="173" customWidth="1"/>
    <col min="4" max="6" width="11.77734375" style="172" customWidth="1"/>
    <col min="7" max="16384" width="8.77734375" style="171"/>
  </cols>
  <sheetData>
    <row r="1" spans="1:6" x14ac:dyDescent="0.25">
      <c r="A1" s="181" t="s">
        <v>193</v>
      </c>
      <c r="B1" s="186">
        <v>2020</v>
      </c>
      <c r="C1" s="187">
        <v>2021</v>
      </c>
      <c r="D1" s="186">
        <v>2022</v>
      </c>
      <c r="E1" s="186">
        <v>2023</v>
      </c>
      <c r="F1" s="186">
        <v>2024</v>
      </c>
    </row>
    <row r="2" spans="1:6" x14ac:dyDescent="0.25">
      <c r="A2" s="181" t="s">
        <v>192</v>
      </c>
      <c r="B2" s="181"/>
    </row>
    <row r="3" spans="1:6" x14ac:dyDescent="0.25">
      <c r="A3" s="183" t="s">
        <v>191</v>
      </c>
      <c r="B3" s="182">
        <v>196447</v>
      </c>
      <c r="C3" s="176">
        <v>210789</v>
      </c>
      <c r="D3" s="182">
        <v>224661</v>
      </c>
      <c r="E3" s="182">
        <v>238006</v>
      </c>
      <c r="F3" s="182">
        <v>250218</v>
      </c>
    </row>
    <row r="4" spans="1:6" x14ac:dyDescent="0.25">
      <c r="A4" s="171" t="s">
        <v>190</v>
      </c>
      <c r="B4" s="175">
        <v>0</v>
      </c>
      <c r="C4" s="176">
        <v>0</v>
      </c>
      <c r="D4" s="175">
        <v>0</v>
      </c>
      <c r="E4" s="175">
        <v>0</v>
      </c>
      <c r="F4" s="175">
        <v>0</v>
      </c>
    </row>
    <row r="5" spans="1:6" x14ac:dyDescent="0.25">
      <c r="A5" s="171" t="s">
        <v>189</v>
      </c>
      <c r="B5" s="175">
        <v>98434</v>
      </c>
      <c r="C5" s="176">
        <v>100642</v>
      </c>
      <c r="D5" s="175">
        <v>107004</v>
      </c>
      <c r="E5" s="175">
        <v>112845</v>
      </c>
      <c r="F5" s="175">
        <v>118656</v>
      </c>
    </row>
    <row r="6" spans="1:6" x14ac:dyDescent="0.25">
      <c r="A6" s="177" t="s">
        <v>188</v>
      </c>
      <c r="B6" s="184">
        <v>294881</v>
      </c>
      <c r="C6" s="185">
        <v>311431</v>
      </c>
      <c r="D6" s="184">
        <v>331665</v>
      </c>
      <c r="E6" s="184">
        <v>350851</v>
      </c>
      <c r="F6" s="184">
        <v>368874</v>
      </c>
    </row>
    <row r="7" spans="1:6" x14ac:dyDescent="0.25">
      <c r="A7" s="177"/>
    </row>
    <row r="8" spans="1:6" x14ac:dyDescent="0.25">
      <c r="A8" s="183" t="s">
        <v>187</v>
      </c>
      <c r="B8" s="182">
        <v>69685</v>
      </c>
      <c r="C8" s="176">
        <v>72760</v>
      </c>
      <c r="D8" s="182">
        <v>77637</v>
      </c>
      <c r="E8" s="182">
        <v>84017</v>
      </c>
      <c r="F8" s="182">
        <v>89961</v>
      </c>
    </row>
    <row r="9" spans="1:6" x14ac:dyDescent="0.25">
      <c r="A9" s="183" t="s">
        <v>186</v>
      </c>
      <c r="B9" s="182">
        <v>89923</v>
      </c>
      <c r="C9" s="176">
        <v>87228</v>
      </c>
      <c r="D9" s="182">
        <v>86452</v>
      </c>
      <c r="E9" s="182">
        <v>92625</v>
      </c>
      <c r="F9" s="182">
        <v>98890</v>
      </c>
    </row>
    <row r="10" spans="1:6" x14ac:dyDescent="0.25">
      <c r="A10" s="171" t="s">
        <v>185</v>
      </c>
      <c r="B10" s="175">
        <v>0</v>
      </c>
      <c r="C10" s="176">
        <v>0</v>
      </c>
      <c r="D10" s="175">
        <v>0</v>
      </c>
      <c r="E10" s="175">
        <v>0</v>
      </c>
      <c r="F10" s="175">
        <v>0</v>
      </c>
    </row>
    <row r="11" spans="1:6" x14ac:dyDescent="0.25">
      <c r="A11" s="171" t="s">
        <v>184</v>
      </c>
      <c r="B11" s="175">
        <v>88393</v>
      </c>
      <c r="C11" s="176">
        <v>96600</v>
      </c>
      <c r="D11" s="175">
        <v>104349</v>
      </c>
      <c r="E11" s="175">
        <v>108249</v>
      </c>
      <c r="F11" s="175">
        <v>112483</v>
      </c>
    </row>
    <row r="12" spans="1:6" x14ac:dyDescent="0.25">
      <c r="A12" s="171" t="s">
        <v>183</v>
      </c>
      <c r="B12" s="175">
        <v>23776</v>
      </c>
      <c r="C12" s="176">
        <v>24877</v>
      </c>
      <c r="D12" s="175">
        <v>25916</v>
      </c>
      <c r="E12" s="175">
        <v>26945</v>
      </c>
      <c r="F12" s="175">
        <v>27932</v>
      </c>
    </row>
    <row r="13" spans="1:6" x14ac:dyDescent="0.25">
      <c r="A13" s="171" t="s">
        <v>182</v>
      </c>
      <c r="B13" s="172">
        <v>0</v>
      </c>
      <c r="C13" s="173">
        <v>0</v>
      </c>
      <c r="D13" s="172">
        <v>0</v>
      </c>
      <c r="E13" s="172">
        <v>0</v>
      </c>
      <c r="F13" s="172">
        <v>0</v>
      </c>
    </row>
    <row r="14" spans="1:6" x14ac:dyDescent="0.25">
      <c r="A14" s="177" t="s">
        <v>181</v>
      </c>
      <c r="B14" s="184">
        <v>271777</v>
      </c>
      <c r="C14" s="185">
        <v>281465</v>
      </c>
      <c r="D14" s="184">
        <v>294354</v>
      </c>
      <c r="E14" s="184">
        <v>311836</v>
      </c>
      <c r="F14" s="184">
        <v>329266</v>
      </c>
    </row>
    <row r="15" spans="1:6" x14ac:dyDescent="0.25">
      <c r="A15" s="177"/>
    </row>
    <row r="16" spans="1:6" x14ac:dyDescent="0.25">
      <c r="A16" s="171" t="s">
        <v>180</v>
      </c>
      <c r="B16" s="175">
        <v>23104</v>
      </c>
      <c r="C16" s="176">
        <v>29966</v>
      </c>
      <c r="D16" s="175">
        <v>37311</v>
      </c>
      <c r="E16" s="175">
        <v>39015</v>
      </c>
      <c r="F16" s="175">
        <v>39608</v>
      </c>
    </row>
    <row r="17" spans="1:6" x14ac:dyDescent="0.25">
      <c r="A17" s="171" t="s">
        <v>179</v>
      </c>
      <c r="B17" s="175">
        <v>6469</v>
      </c>
      <c r="C17" s="176">
        <v>8390</v>
      </c>
      <c r="D17" s="175">
        <v>10447</v>
      </c>
      <c r="E17" s="175">
        <v>10924</v>
      </c>
      <c r="F17" s="175">
        <v>11090</v>
      </c>
    </row>
    <row r="18" spans="1:6" x14ac:dyDescent="0.25">
      <c r="A18" s="177" t="s">
        <v>178</v>
      </c>
      <c r="B18" s="178">
        <v>16635</v>
      </c>
      <c r="C18" s="179">
        <v>21576</v>
      </c>
      <c r="D18" s="178">
        <v>26864</v>
      </c>
      <c r="E18" s="178">
        <v>28091</v>
      </c>
      <c r="F18" s="178">
        <v>28518</v>
      </c>
    </row>
    <row r="20" spans="1:6" x14ac:dyDescent="0.25">
      <c r="A20" s="181" t="s">
        <v>177</v>
      </c>
    </row>
    <row r="21" spans="1:6" x14ac:dyDescent="0.25">
      <c r="A21" s="180" t="s">
        <v>139</v>
      </c>
      <c r="B21" s="175">
        <v>1906597</v>
      </c>
      <c r="C21" s="176">
        <v>2011783</v>
      </c>
      <c r="D21" s="175">
        <v>2125380</v>
      </c>
      <c r="E21" s="175">
        <v>2243211</v>
      </c>
      <c r="F21" s="175">
        <v>2365622</v>
      </c>
    </row>
    <row r="22" spans="1:6" x14ac:dyDescent="0.25">
      <c r="A22" s="180" t="s">
        <v>137</v>
      </c>
      <c r="B22" s="175">
        <v>0</v>
      </c>
      <c r="C22" s="176">
        <v>0</v>
      </c>
      <c r="D22" s="175">
        <v>0</v>
      </c>
      <c r="E22" s="175">
        <v>0</v>
      </c>
      <c r="F22" s="175">
        <v>0</v>
      </c>
    </row>
    <row r="23" spans="1:6" x14ac:dyDescent="0.25">
      <c r="A23" s="177" t="s">
        <v>136</v>
      </c>
      <c r="B23" s="178">
        <v>1906597</v>
      </c>
      <c r="C23" s="179">
        <v>2011783</v>
      </c>
      <c r="D23" s="178">
        <v>2125380</v>
      </c>
      <c r="E23" s="178">
        <v>2243211</v>
      </c>
      <c r="F23" s="178">
        <v>2365622</v>
      </c>
    </row>
    <row r="24" spans="1:6" x14ac:dyDescent="0.25">
      <c r="A24" s="181"/>
    </row>
    <row r="25" spans="1:6" x14ac:dyDescent="0.25">
      <c r="A25" s="183" t="s">
        <v>135</v>
      </c>
      <c r="B25" s="182">
        <v>1752086</v>
      </c>
      <c r="C25" s="176">
        <v>1848687</v>
      </c>
      <c r="D25" s="182">
        <v>1953035</v>
      </c>
      <c r="E25" s="182">
        <v>2061284</v>
      </c>
      <c r="F25" s="182">
        <v>2173768</v>
      </c>
    </row>
    <row r="26" spans="1:6" x14ac:dyDescent="0.25">
      <c r="A26" s="171" t="s">
        <v>132</v>
      </c>
      <c r="B26" s="175">
        <v>0</v>
      </c>
      <c r="C26" s="176">
        <v>0</v>
      </c>
      <c r="D26" s="175">
        <v>0</v>
      </c>
      <c r="E26" s="175">
        <v>0</v>
      </c>
      <c r="F26" s="175">
        <v>0</v>
      </c>
    </row>
    <row r="27" spans="1:6" x14ac:dyDescent="0.25">
      <c r="A27" s="177" t="s">
        <v>131</v>
      </c>
      <c r="B27" s="178">
        <v>1752086</v>
      </c>
      <c r="C27" s="179">
        <v>1848687</v>
      </c>
      <c r="D27" s="178">
        <v>1953035</v>
      </c>
      <c r="E27" s="178">
        <v>2061284</v>
      </c>
      <c r="F27" s="178">
        <v>2173768</v>
      </c>
    </row>
    <row r="28" spans="1:6" x14ac:dyDescent="0.25">
      <c r="A28" s="177"/>
    </row>
    <row r="29" spans="1:6" x14ac:dyDescent="0.25">
      <c r="A29" s="177" t="s">
        <v>130</v>
      </c>
      <c r="B29" s="178">
        <v>154511</v>
      </c>
      <c r="C29" s="179">
        <v>163096</v>
      </c>
      <c r="D29" s="178">
        <v>172345</v>
      </c>
      <c r="E29" s="178">
        <v>181927</v>
      </c>
      <c r="F29" s="178">
        <v>191854</v>
      </c>
    </row>
    <row r="30" spans="1:6" x14ac:dyDescent="0.25">
      <c r="A30" s="177"/>
    </row>
    <row r="31" spans="1:6" x14ac:dyDescent="0.25">
      <c r="A31" s="177" t="s">
        <v>129</v>
      </c>
      <c r="B31" s="178">
        <v>1906597</v>
      </c>
      <c r="C31" s="179">
        <v>2011783</v>
      </c>
      <c r="D31" s="178">
        <v>2125380</v>
      </c>
      <c r="E31" s="178">
        <v>2243211</v>
      </c>
      <c r="F31" s="178">
        <v>2365622</v>
      </c>
    </row>
    <row r="33" spans="1:6" x14ac:dyDescent="0.25">
      <c r="A33" s="177" t="s">
        <v>176</v>
      </c>
    </row>
    <row r="34" spans="1:6" x14ac:dyDescent="0.25">
      <c r="A34" s="171" t="s">
        <v>175</v>
      </c>
      <c r="B34" s="175">
        <v>-8745</v>
      </c>
      <c r="C34" s="176">
        <v>-12991</v>
      </c>
      <c r="D34" s="175">
        <v>-17615</v>
      </c>
      <c r="E34" s="175">
        <v>-18509</v>
      </c>
      <c r="F34" s="175">
        <v>-18591</v>
      </c>
    </row>
    <row r="36" spans="1:6" x14ac:dyDescent="0.25">
      <c r="A36" s="181" t="s">
        <v>174</v>
      </c>
      <c r="B36" s="181"/>
    </row>
    <row r="37" spans="1:6" x14ac:dyDescent="0.25">
      <c r="A37" s="177" t="s">
        <v>173</v>
      </c>
      <c r="B37" s="175">
        <v>2383059</v>
      </c>
      <c r="C37" s="176">
        <v>2518490</v>
      </c>
      <c r="D37" s="175">
        <v>2666819</v>
      </c>
      <c r="E37" s="175">
        <v>2823169</v>
      </c>
      <c r="F37" s="175">
        <v>2992654</v>
      </c>
    </row>
    <row r="38" spans="1:6" x14ac:dyDescent="0.25">
      <c r="A38" s="177" t="s">
        <v>136</v>
      </c>
      <c r="B38" s="178">
        <v>2383059</v>
      </c>
      <c r="C38" s="179">
        <v>2518490</v>
      </c>
      <c r="D38" s="178">
        <v>2666819</v>
      </c>
      <c r="E38" s="178">
        <v>2823169</v>
      </c>
      <c r="F38" s="178">
        <v>2992654</v>
      </c>
    </row>
    <row r="39" spans="1:6" x14ac:dyDescent="0.25">
      <c r="A39" s="177"/>
      <c r="B39" s="175"/>
      <c r="C39" s="176"/>
      <c r="D39" s="175"/>
      <c r="E39" s="175"/>
      <c r="F39" s="175"/>
    </row>
    <row r="40" spans="1:6" x14ac:dyDescent="0.25">
      <c r="A40" s="180" t="s">
        <v>172</v>
      </c>
      <c r="B40" s="175">
        <v>2210624</v>
      </c>
      <c r="C40" s="176">
        <v>2336149</v>
      </c>
      <c r="D40" s="175">
        <v>2473792</v>
      </c>
      <c r="E40" s="175">
        <v>2619047</v>
      </c>
      <c r="F40" s="175">
        <v>2777011</v>
      </c>
    </row>
    <row r="41" spans="1:6" x14ac:dyDescent="0.25">
      <c r="A41" s="180" t="s">
        <v>171</v>
      </c>
      <c r="B41" s="175">
        <v>172434</v>
      </c>
      <c r="C41" s="176">
        <v>182341</v>
      </c>
      <c r="D41" s="175">
        <v>193026</v>
      </c>
      <c r="E41" s="175">
        <v>204122</v>
      </c>
      <c r="F41" s="175">
        <v>215644</v>
      </c>
    </row>
    <row r="42" spans="1:6" x14ac:dyDescent="0.25">
      <c r="A42" s="180" t="s">
        <v>170</v>
      </c>
      <c r="B42" s="175">
        <v>0</v>
      </c>
      <c r="C42" s="176">
        <v>0</v>
      </c>
      <c r="D42" s="175">
        <v>0</v>
      </c>
      <c r="E42" s="175">
        <v>0</v>
      </c>
      <c r="F42" s="175">
        <v>0</v>
      </c>
    </row>
    <row r="43" spans="1:6" x14ac:dyDescent="0.25">
      <c r="A43" s="177" t="s">
        <v>129</v>
      </c>
      <c r="B43" s="178">
        <v>2383059</v>
      </c>
      <c r="C43" s="179">
        <v>2518490</v>
      </c>
      <c r="D43" s="178">
        <v>2666819</v>
      </c>
      <c r="E43" s="178">
        <v>2823169</v>
      </c>
      <c r="F43" s="178">
        <v>2992654</v>
      </c>
    </row>
    <row r="44" spans="1:6" x14ac:dyDescent="0.25">
      <c r="A44" s="177"/>
      <c r="B44" s="175"/>
      <c r="C44" s="176"/>
      <c r="D44" s="175"/>
      <c r="E44" s="175"/>
      <c r="F44" s="175"/>
    </row>
    <row r="45" spans="1:6" x14ac:dyDescent="0.25">
      <c r="A45" s="177" t="s">
        <v>169</v>
      </c>
    </row>
    <row r="46" spans="1:6" x14ac:dyDescent="0.25">
      <c r="A46" s="171" t="s">
        <v>168</v>
      </c>
      <c r="B46" s="175">
        <v>1207</v>
      </c>
      <c r="C46" s="176">
        <v>-3647</v>
      </c>
      <c r="D46" s="175">
        <v>-3571</v>
      </c>
      <c r="E46" s="175">
        <v>-3470</v>
      </c>
      <c r="F46" s="175">
        <v>-3342</v>
      </c>
    </row>
    <row r="47" spans="1:6" x14ac:dyDescent="0.25">
      <c r="B47" s="171"/>
      <c r="C47" s="174"/>
      <c r="D47" s="171"/>
      <c r="E47" s="171"/>
      <c r="F47" s="171"/>
    </row>
    <row r="48" spans="1:6" x14ac:dyDescent="0.25">
      <c r="B48" s="171"/>
      <c r="C48" s="174"/>
      <c r="D48" s="171"/>
      <c r="E48" s="171"/>
      <c r="F48" s="171"/>
    </row>
    <row r="49" spans="3:3" s="171" customFormat="1" x14ac:dyDescent="0.25">
      <c r="C49" s="174"/>
    </row>
    <row r="50" spans="3:3" s="171" customFormat="1" x14ac:dyDescent="0.25">
      <c r="C50" s="174"/>
    </row>
    <row r="51" spans="3:3" s="171" customFormat="1" x14ac:dyDescent="0.25">
      <c r="C51" s="174"/>
    </row>
    <row r="52" spans="3:3" s="171" customFormat="1" x14ac:dyDescent="0.25">
      <c r="C52" s="174"/>
    </row>
    <row r="53" spans="3:3" s="171" customFormat="1" x14ac:dyDescent="0.25">
      <c r="C53" s="174"/>
    </row>
    <row r="54" spans="3:3" s="171" customFormat="1" x14ac:dyDescent="0.25">
      <c r="C54" s="174"/>
    </row>
    <row r="55" spans="3:3" s="171" customFormat="1" x14ac:dyDescent="0.25">
      <c r="C55" s="174"/>
    </row>
    <row r="56" spans="3:3" s="171" customFormat="1" x14ac:dyDescent="0.25">
      <c r="C56" s="174"/>
    </row>
    <row r="57" spans="3:3" s="171" customFormat="1" x14ac:dyDescent="0.25">
      <c r="C57" s="174"/>
    </row>
    <row r="58" spans="3:3" s="171" customFormat="1" x14ac:dyDescent="0.25">
      <c r="C58" s="174"/>
    </row>
    <row r="59" spans="3:3" s="171" customFormat="1" x14ac:dyDescent="0.25">
      <c r="C59" s="174"/>
    </row>
    <row r="60" spans="3:3" s="171" customFormat="1" x14ac:dyDescent="0.25">
      <c r="C60" s="174"/>
    </row>
    <row r="61" spans="3:3" s="171" customFormat="1" x14ac:dyDescent="0.25">
      <c r="C61" s="174"/>
    </row>
    <row r="62" spans="3:3" s="171" customFormat="1" x14ac:dyDescent="0.25">
      <c r="C62" s="174"/>
    </row>
    <row r="63" spans="3:3" s="171" customFormat="1" x14ac:dyDescent="0.25">
      <c r="C63" s="174"/>
    </row>
    <row r="64" spans="3:3" s="171" customFormat="1" x14ac:dyDescent="0.25">
      <c r="C64" s="174"/>
    </row>
    <row r="65" spans="3:3" s="171" customFormat="1" x14ac:dyDescent="0.25">
      <c r="C65" s="174"/>
    </row>
    <row r="66" spans="3:3" s="171" customFormat="1" x14ac:dyDescent="0.25">
      <c r="C66" s="174"/>
    </row>
    <row r="67" spans="3:3" s="171" customFormat="1" x14ac:dyDescent="0.25">
      <c r="C67" s="174"/>
    </row>
    <row r="68" spans="3:3" s="171" customFormat="1" x14ac:dyDescent="0.25">
      <c r="C68" s="174"/>
    </row>
    <row r="69" spans="3:3" s="171" customFormat="1" x14ac:dyDescent="0.25">
      <c r="C69" s="174"/>
    </row>
    <row r="70" spans="3:3" s="171" customFormat="1" x14ac:dyDescent="0.25">
      <c r="C70" s="174"/>
    </row>
    <row r="71" spans="3:3" s="171" customFormat="1" x14ac:dyDescent="0.25">
      <c r="C71" s="174"/>
    </row>
    <row r="72" spans="3:3" s="171" customFormat="1" x14ac:dyDescent="0.25">
      <c r="C72" s="174"/>
    </row>
    <row r="73" spans="3:3" s="171" customFormat="1" x14ac:dyDescent="0.25">
      <c r="C73" s="174"/>
    </row>
    <row r="74" spans="3:3" s="171" customFormat="1" x14ac:dyDescent="0.25">
      <c r="C74" s="174"/>
    </row>
    <row r="75" spans="3:3" s="171" customFormat="1" x14ac:dyDescent="0.25">
      <c r="C75" s="174"/>
    </row>
    <row r="76" spans="3:3" s="171" customFormat="1" x14ac:dyDescent="0.25">
      <c r="C76" s="174"/>
    </row>
    <row r="77" spans="3:3" s="171" customFormat="1" x14ac:dyDescent="0.25">
      <c r="C77" s="174"/>
    </row>
    <row r="78" spans="3:3" s="171" customFormat="1" x14ac:dyDescent="0.25">
      <c r="C78" s="174"/>
    </row>
    <row r="79" spans="3:3" s="171" customFormat="1" x14ac:dyDescent="0.25">
      <c r="C79" s="174"/>
    </row>
    <row r="80" spans="3:3" s="171" customFormat="1" x14ac:dyDescent="0.25">
      <c r="C80" s="174"/>
    </row>
    <row r="81" spans="3:3" s="171" customFormat="1" x14ac:dyDescent="0.25">
      <c r="C81" s="174"/>
    </row>
    <row r="82" spans="3:3" s="171" customFormat="1" x14ac:dyDescent="0.25">
      <c r="C82" s="174"/>
    </row>
    <row r="83" spans="3:3" s="171" customFormat="1" x14ac:dyDescent="0.25">
      <c r="C83" s="174"/>
    </row>
    <row r="84" spans="3:3" s="171" customFormat="1" x14ac:dyDescent="0.25">
      <c r="C84" s="174"/>
    </row>
    <row r="85" spans="3:3" s="171" customFormat="1" x14ac:dyDescent="0.25">
      <c r="C85" s="174"/>
    </row>
    <row r="86" spans="3:3" s="171" customFormat="1" x14ac:dyDescent="0.25">
      <c r="C86" s="174"/>
    </row>
    <row r="87" spans="3:3" s="171" customFormat="1" x14ac:dyDescent="0.25">
      <c r="C87" s="174"/>
    </row>
    <row r="88" spans="3:3" s="171" customFormat="1" x14ac:dyDescent="0.25">
      <c r="C88" s="174"/>
    </row>
    <row r="89" spans="3:3" s="171" customFormat="1" x14ac:dyDescent="0.25">
      <c r="C89" s="174"/>
    </row>
    <row r="90" spans="3:3" s="171" customFormat="1" x14ac:dyDescent="0.25">
      <c r="C90" s="174"/>
    </row>
    <row r="91" spans="3:3" s="171" customFormat="1" x14ac:dyDescent="0.25">
      <c r="C91" s="174"/>
    </row>
    <row r="92" spans="3:3" s="171" customFormat="1" x14ac:dyDescent="0.25">
      <c r="C92" s="174"/>
    </row>
    <row r="93" spans="3:3" s="171" customFormat="1" x14ac:dyDescent="0.25">
      <c r="C93" s="174"/>
    </row>
    <row r="94" spans="3:3" s="171" customFormat="1" x14ac:dyDescent="0.25">
      <c r="C94" s="174"/>
    </row>
    <row r="95" spans="3:3" s="171" customFormat="1" x14ac:dyDescent="0.25">
      <c r="C95" s="174"/>
    </row>
    <row r="96" spans="3:3" s="171" customFormat="1" x14ac:dyDescent="0.25">
      <c r="C96" s="174"/>
    </row>
    <row r="97" spans="3:3" s="171" customFormat="1" x14ac:dyDescent="0.25">
      <c r="C97" s="174"/>
    </row>
    <row r="98" spans="3:3" s="171" customFormat="1" x14ac:dyDescent="0.25">
      <c r="C98" s="174"/>
    </row>
    <row r="99" spans="3:3" s="171" customFormat="1" x14ac:dyDescent="0.25">
      <c r="C99" s="174"/>
    </row>
    <row r="100" spans="3:3" s="171" customFormat="1" x14ac:dyDescent="0.25">
      <c r="C100" s="174"/>
    </row>
    <row r="101" spans="3:3" s="171" customFormat="1" x14ac:dyDescent="0.25">
      <c r="C101" s="174"/>
    </row>
    <row r="102" spans="3:3" s="171" customFormat="1" x14ac:dyDescent="0.25">
      <c r="C102" s="174"/>
    </row>
    <row r="103" spans="3:3" s="171" customFormat="1" x14ac:dyDescent="0.25">
      <c r="C103" s="174"/>
    </row>
    <row r="104" spans="3:3" s="171" customFormat="1" x14ac:dyDescent="0.25">
      <c r="C104" s="174"/>
    </row>
    <row r="105" spans="3:3" s="171" customFormat="1" x14ac:dyDescent="0.25">
      <c r="C105" s="174"/>
    </row>
    <row r="106" spans="3:3" s="171" customFormat="1" x14ac:dyDescent="0.25">
      <c r="C106" s="174"/>
    </row>
    <row r="107" spans="3:3" s="171" customFormat="1" x14ac:dyDescent="0.25">
      <c r="C107" s="174"/>
    </row>
    <row r="108" spans="3:3" s="171" customFormat="1" x14ac:dyDescent="0.25">
      <c r="C108" s="174"/>
    </row>
    <row r="109" spans="3:3" s="171" customFormat="1" x14ac:dyDescent="0.25">
      <c r="C109" s="174"/>
    </row>
    <row r="110" spans="3:3" s="171" customFormat="1" x14ac:dyDescent="0.25">
      <c r="C110" s="174"/>
    </row>
    <row r="111" spans="3:3" s="171" customFormat="1" x14ac:dyDescent="0.25">
      <c r="C111" s="174"/>
    </row>
    <row r="112" spans="3:3" s="171" customFormat="1" x14ac:dyDescent="0.25">
      <c r="C112" s="174"/>
    </row>
    <row r="113" spans="3:3" s="171" customFormat="1" x14ac:dyDescent="0.25">
      <c r="C113" s="174"/>
    </row>
    <row r="114" spans="3:3" s="171" customFormat="1" x14ac:dyDescent="0.25">
      <c r="C114" s="174"/>
    </row>
    <row r="115" spans="3:3" s="171" customFormat="1" x14ac:dyDescent="0.25">
      <c r="C115" s="174"/>
    </row>
    <row r="116" spans="3:3" s="171" customFormat="1" x14ac:dyDescent="0.25">
      <c r="C116" s="174"/>
    </row>
    <row r="117" spans="3:3" s="171" customFormat="1" x14ac:dyDescent="0.25">
      <c r="C117" s="174"/>
    </row>
    <row r="118" spans="3:3" s="171" customFormat="1" x14ac:dyDescent="0.25">
      <c r="C118" s="174"/>
    </row>
    <row r="119" spans="3:3" s="171" customFormat="1" x14ac:dyDescent="0.25">
      <c r="C119" s="174"/>
    </row>
    <row r="120" spans="3:3" s="171" customFormat="1" x14ac:dyDescent="0.25">
      <c r="C120" s="174"/>
    </row>
    <row r="121" spans="3:3" s="171" customFormat="1" x14ac:dyDescent="0.25">
      <c r="C121" s="174"/>
    </row>
    <row r="122" spans="3:3" s="171" customFormat="1" x14ac:dyDescent="0.25">
      <c r="C122" s="174"/>
    </row>
    <row r="123" spans="3:3" s="171" customFormat="1" x14ac:dyDescent="0.25">
      <c r="C123" s="174"/>
    </row>
    <row r="124" spans="3:3" s="171" customFormat="1" x14ac:dyDescent="0.25">
      <c r="C124" s="174"/>
    </row>
    <row r="125" spans="3:3" s="171" customFormat="1" x14ac:dyDescent="0.25">
      <c r="C125" s="174"/>
    </row>
    <row r="126" spans="3:3" s="171" customFormat="1" x14ac:dyDescent="0.25">
      <c r="C126" s="174"/>
    </row>
    <row r="127" spans="3:3" s="171" customFormat="1" x14ac:dyDescent="0.25">
      <c r="C127" s="174"/>
    </row>
    <row r="128" spans="3:3" s="171" customFormat="1" x14ac:dyDescent="0.25">
      <c r="C128" s="174"/>
    </row>
    <row r="129" spans="3:3" s="171" customFormat="1" x14ac:dyDescent="0.25">
      <c r="C129" s="174"/>
    </row>
    <row r="130" spans="3:3" s="171" customFormat="1" x14ac:dyDescent="0.25">
      <c r="C130" s="174"/>
    </row>
    <row r="131" spans="3:3" s="171" customFormat="1" x14ac:dyDescent="0.25">
      <c r="C131" s="174"/>
    </row>
    <row r="132" spans="3:3" s="171" customFormat="1" x14ac:dyDescent="0.25">
      <c r="C132" s="174"/>
    </row>
    <row r="133" spans="3:3" s="171" customFormat="1" x14ac:dyDescent="0.25">
      <c r="C133" s="174"/>
    </row>
    <row r="134" spans="3:3" s="171" customFormat="1" x14ac:dyDescent="0.25">
      <c r="C134" s="174"/>
    </row>
    <row r="135" spans="3:3" s="171" customFormat="1" x14ac:dyDescent="0.25">
      <c r="C135" s="174"/>
    </row>
    <row r="136" spans="3:3" s="171" customFormat="1" x14ac:dyDescent="0.25">
      <c r="C136" s="174"/>
    </row>
    <row r="137" spans="3:3" s="171" customFormat="1" x14ac:dyDescent="0.25">
      <c r="C137" s="174"/>
    </row>
    <row r="138" spans="3:3" s="171" customFormat="1" x14ac:dyDescent="0.25">
      <c r="C138" s="174"/>
    </row>
    <row r="139" spans="3:3" s="171" customFormat="1" x14ac:dyDescent="0.25">
      <c r="C139" s="174"/>
    </row>
    <row r="140" spans="3:3" s="171" customFormat="1" x14ac:dyDescent="0.25">
      <c r="C140" s="174"/>
    </row>
    <row r="141" spans="3:3" s="171" customFormat="1" x14ac:dyDescent="0.25">
      <c r="C141" s="174"/>
    </row>
    <row r="142" spans="3:3" s="171" customFormat="1" x14ac:dyDescent="0.25">
      <c r="C142" s="174"/>
    </row>
    <row r="143" spans="3:3" s="171" customFormat="1" x14ac:dyDescent="0.25">
      <c r="C143" s="174"/>
    </row>
    <row r="144" spans="3:3" s="171" customFormat="1" x14ac:dyDescent="0.25">
      <c r="C144" s="174"/>
    </row>
    <row r="145" spans="3:3" s="171" customFormat="1" x14ac:dyDescent="0.25">
      <c r="C145" s="174"/>
    </row>
    <row r="146" spans="3:3" s="171" customFormat="1" x14ac:dyDescent="0.25">
      <c r="C146" s="174"/>
    </row>
    <row r="147" spans="3:3" s="171" customFormat="1" x14ac:dyDescent="0.25">
      <c r="C147" s="174"/>
    </row>
    <row r="148" spans="3:3" s="171" customFormat="1" x14ac:dyDescent="0.25">
      <c r="C148" s="174"/>
    </row>
    <row r="149" spans="3:3" s="171" customFormat="1" x14ac:dyDescent="0.25">
      <c r="C149" s="174"/>
    </row>
    <row r="150" spans="3:3" s="171" customFormat="1" x14ac:dyDescent="0.25">
      <c r="C150" s="174"/>
    </row>
    <row r="151" spans="3:3" s="171" customFormat="1" x14ac:dyDescent="0.25">
      <c r="C151" s="174"/>
    </row>
    <row r="152" spans="3:3" s="171" customFormat="1" x14ac:dyDescent="0.25">
      <c r="C152" s="174"/>
    </row>
    <row r="153" spans="3:3" s="171" customFormat="1" x14ac:dyDescent="0.25">
      <c r="C153" s="174"/>
    </row>
    <row r="154" spans="3:3" s="171" customFormat="1" x14ac:dyDescent="0.25">
      <c r="C154" s="174"/>
    </row>
    <row r="155" spans="3:3" s="171" customFormat="1" x14ac:dyDescent="0.25">
      <c r="C155" s="174"/>
    </row>
    <row r="156" spans="3:3" s="171" customFormat="1" x14ac:dyDescent="0.25">
      <c r="C156" s="174"/>
    </row>
    <row r="157" spans="3:3" s="171" customFormat="1" x14ac:dyDescent="0.25">
      <c r="C157" s="174"/>
    </row>
    <row r="158" spans="3:3" s="171" customFormat="1" x14ac:dyDescent="0.25">
      <c r="C158" s="174"/>
    </row>
    <row r="159" spans="3:3" s="171" customFormat="1" x14ac:dyDescent="0.25">
      <c r="C159" s="174"/>
    </row>
    <row r="160" spans="3:3" s="171" customFormat="1" x14ac:dyDescent="0.25">
      <c r="C160" s="174"/>
    </row>
    <row r="161" spans="3:3" s="171" customFormat="1" x14ac:dyDescent="0.25">
      <c r="C161" s="174"/>
    </row>
    <row r="162" spans="3:3" s="171" customFormat="1" x14ac:dyDescent="0.25">
      <c r="C162" s="174"/>
    </row>
    <row r="163" spans="3:3" s="171" customFormat="1" x14ac:dyDescent="0.25">
      <c r="C163" s="174"/>
    </row>
    <row r="164" spans="3:3" s="171" customFormat="1" x14ac:dyDescent="0.25">
      <c r="C164" s="174"/>
    </row>
    <row r="165" spans="3:3" s="171" customFormat="1" x14ac:dyDescent="0.25">
      <c r="C165" s="174"/>
    </row>
    <row r="166" spans="3:3" s="171" customFormat="1" x14ac:dyDescent="0.25">
      <c r="C166" s="174"/>
    </row>
    <row r="167" spans="3:3" s="171" customFormat="1" x14ac:dyDescent="0.25">
      <c r="C167" s="174"/>
    </row>
    <row r="168" spans="3:3" s="171" customFormat="1" x14ac:dyDescent="0.25">
      <c r="C168" s="174"/>
    </row>
    <row r="169" spans="3:3" s="171" customFormat="1" x14ac:dyDescent="0.25">
      <c r="C169" s="174"/>
    </row>
    <row r="170" spans="3:3" s="171" customFormat="1" x14ac:dyDescent="0.25">
      <c r="C170" s="174"/>
    </row>
    <row r="171" spans="3:3" s="171" customFormat="1" x14ac:dyDescent="0.25">
      <c r="C171" s="174"/>
    </row>
    <row r="172" spans="3:3" s="171" customFormat="1" x14ac:dyDescent="0.25">
      <c r="C172" s="174"/>
    </row>
    <row r="173" spans="3:3" s="171" customFormat="1" x14ac:dyDescent="0.25">
      <c r="C173" s="174"/>
    </row>
    <row r="174" spans="3:3" s="171" customFormat="1" x14ac:dyDescent="0.25">
      <c r="C174" s="174"/>
    </row>
    <row r="175" spans="3:3" s="171" customFormat="1" x14ac:dyDescent="0.25">
      <c r="C175" s="174"/>
    </row>
    <row r="176" spans="3:3" s="171" customFormat="1" x14ac:dyDescent="0.25">
      <c r="C176" s="174"/>
    </row>
    <row r="177" spans="3:3" s="171" customFormat="1" x14ac:dyDescent="0.25">
      <c r="C177" s="174"/>
    </row>
    <row r="178" spans="3:3" s="171" customFormat="1" x14ac:dyDescent="0.25">
      <c r="C178" s="174"/>
    </row>
    <row r="179" spans="3:3" s="171" customFormat="1" x14ac:dyDescent="0.25">
      <c r="C179" s="174"/>
    </row>
    <row r="180" spans="3:3" s="171" customFormat="1" x14ac:dyDescent="0.25">
      <c r="C180" s="174"/>
    </row>
    <row r="181" spans="3:3" s="171" customFormat="1" x14ac:dyDescent="0.25">
      <c r="C181" s="174"/>
    </row>
    <row r="182" spans="3:3" s="171" customFormat="1" x14ac:dyDescent="0.25">
      <c r="C182" s="174"/>
    </row>
    <row r="183" spans="3:3" s="171" customFormat="1" x14ac:dyDescent="0.25">
      <c r="C183" s="174"/>
    </row>
    <row r="184" spans="3:3" s="171" customFormat="1" x14ac:dyDescent="0.25">
      <c r="C184" s="174"/>
    </row>
    <row r="185" spans="3:3" s="171" customFormat="1" x14ac:dyDescent="0.25">
      <c r="C185" s="174"/>
    </row>
    <row r="186" spans="3:3" s="171" customFormat="1" x14ac:dyDescent="0.25">
      <c r="C186" s="174"/>
    </row>
    <row r="187" spans="3:3" s="171" customFormat="1" x14ac:dyDescent="0.25">
      <c r="C187" s="174"/>
    </row>
    <row r="188" spans="3:3" s="171" customFormat="1" x14ac:dyDescent="0.25">
      <c r="C188" s="174"/>
    </row>
    <row r="189" spans="3:3" s="171" customFormat="1" x14ac:dyDescent="0.25">
      <c r="C189" s="174"/>
    </row>
    <row r="190" spans="3:3" s="171" customFormat="1" x14ac:dyDescent="0.25">
      <c r="C190" s="174"/>
    </row>
    <row r="191" spans="3:3" s="171" customFormat="1" x14ac:dyDescent="0.25">
      <c r="C191" s="174"/>
    </row>
    <row r="192" spans="3:3" s="171" customFormat="1" x14ac:dyDescent="0.25">
      <c r="C192" s="174"/>
    </row>
    <row r="193" spans="3:3" s="171" customFormat="1" x14ac:dyDescent="0.25">
      <c r="C193" s="174"/>
    </row>
    <row r="194" spans="3:3" s="171" customFormat="1" x14ac:dyDescent="0.25">
      <c r="C194" s="174"/>
    </row>
    <row r="195" spans="3:3" s="171" customFormat="1" x14ac:dyDescent="0.25">
      <c r="C195" s="174"/>
    </row>
    <row r="196" spans="3:3" s="171" customFormat="1" x14ac:dyDescent="0.25">
      <c r="C196" s="174"/>
    </row>
    <row r="197" spans="3:3" s="171" customFormat="1" x14ac:dyDescent="0.25">
      <c r="C197" s="174"/>
    </row>
    <row r="198" spans="3:3" s="171" customFormat="1" x14ac:dyDescent="0.25">
      <c r="C198" s="174"/>
    </row>
    <row r="199" spans="3:3" s="171" customFormat="1" x14ac:dyDescent="0.25">
      <c r="C199" s="174"/>
    </row>
    <row r="200" spans="3:3" s="171" customFormat="1" x14ac:dyDescent="0.25">
      <c r="C200" s="174"/>
    </row>
    <row r="201" spans="3:3" s="171" customFormat="1" x14ac:dyDescent="0.25">
      <c r="C201" s="174"/>
    </row>
    <row r="202" spans="3:3" s="171" customFormat="1" x14ac:dyDescent="0.25">
      <c r="C202" s="174"/>
    </row>
    <row r="203" spans="3:3" s="171" customFormat="1" x14ac:dyDescent="0.25">
      <c r="C203" s="174"/>
    </row>
    <row r="204" spans="3:3" s="171" customFormat="1" x14ac:dyDescent="0.25">
      <c r="C204" s="174"/>
    </row>
    <row r="205" spans="3:3" s="171" customFormat="1" x14ac:dyDescent="0.25">
      <c r="C205" s="174"/>
    </row>
    <row r="206" spans="3:3" s="171" customFormat="1" x14ac:dyDescent="0.25">
      <c r="C206" s="174"/>
    </row>
    <row r="207" spans="3:3" s="171" customFormat="1" x14ac:dyDescent="0.25">
      <c r="C207" s="174"/>
    </row>
    <row r="208" spans="3:3" s="171" customFormat="1" x14ac:dyDescent="0.25">
      <c r="C208" s="174"/>
    </row>
    <row r="209" spans="3:3" s="171" customFormat="1" x14ac:dyDescent="0.25">
      <c r="C209" s="174"/>
    </row>
    <row r="210" spans="3:3" s="171" customFormat="1" x14ac:dyDescent="0.25">
      <c r="C210" s="174"/>
    </row>
    <row r="211" spans="3:3" s="171" customFormat="1" x14ac:dyDescent="0.25">
      <c r="C211" s="174"/>
    </row>
    <row r="212" spans="3:3" s="171" customFormat="1" x14ac:dyDescent="0.25">
      <c r="C212" s="174"/>
    </row>
    <row r="213" spans="3:3" s="171" customFormat="1" x14ac:dyDescent="0.25">
      <c r="C213" s="174"/>
    </row>
    <row r="214" spans="3:3" s="171" customFormat="1" x14ac:dyDescent="0.25">
      <c r="C214" s="174"/>
    </row>
    <row r="215" spans="3:3" s="171" customFormat="1" x14ac:dyDescent="0.25">
      <c r="C215" s="174"/>
    </row>
    <row r="216" spans="3:3" s="171" customFormat="1" x14ac:dyDescent="0.25">
      <c r="C216" s="174"/>
    </row>
    <row r="217" spans="3:3" s="171" customFormat="1" x14ac:dyDescent="0.25">
      <c r="C217" s="174"/>
    </row>
    <row r="218" spans="3:3" s="171" customFormat="1" x14ac:dyDescent="0.25">
      <c r="C218" s="174"/>
    </row>
    <row r="219" spans="3:3" s="171" customFormat="1" x14ac:dyDescent="0.25">
      <c r="C219" s="174"/>
    </row>
    <row r="220" spans="3:3" s="171" customFormat="1" x14ac:dyDescent="0.25">
      <c r="C220" s="174"/>
    </row>
    <row r="221" spans="3:3" s="171" customFormat="1" x14ac:dyDescent="0.25">
      <c r="C221" s="174"/>
    </row>
    <row r="222" spans="3:3" s="171" customFormat="1" x14ac:dyDescent="0.25">
      <c r="C222" s="174"/>
    </row>
    <row r="223" spans="3:3" s="171" customFormat="1" x14ac:dyDescent="0.25">
      <c r="C223" s="174"/>
    </row>
    <row r="224" spans="3:3" s="171" customFormat="1" x14ac:dyDescent="0.25">
      <c r="C224" s="174"/>
    </row>
    <row r="225" spans="3:3" s="171" customFormat="1" x14ac:dyDescent="0.25">
      <c r="C225" s="174"/>
    </row>
    <row r="226" spans="3:3" s="171" customFormat="1" x14ac:dyDescent="0.25">
      <c r="C226" s="174"/>
    </row>
    <row r="227" spans="3:3" s="171" customFormat="1" x14ac:dyDescent="0.25">
      <c r="C227" s="174"/>
    </row>
    <row r="228" spans="3:3" s="171" customFormat="1" x14ac:dyDescent="0.25">
      <c r="C228" s="174"/>
    </row>
    <row r="229" spans="3:3" s="171" customFormat="1" x14ac:dyDescent="0.25">
      <c r="C229" s="174"/>
    </row>
    <row r="230" spans="3:3" s="171" customFormat="1" x14ac:dyDescent="0.25">
      <c r="C230" s="174"/>
    </row>
    <row r="231" spans="3:3" s="171" customFormat="1" x14ac:dyDescent="0.25">
      <c r="C231" s="174"/>
    </row>
    <row r="232" spans="3:3" s="171" customFormat="1" x14ac:dyDescent="0.25">
      <c r="C232" s="174"/>
    </row>
    <row r="233" spans="3:3" s="171" customFormat="1" x14ac:dyDescent="0.25">
      <c r="C233" s="174"/>
    </row>
    <row r="234" spans="3:3" s="171" customFormat="1" x14ac:dyDescent="0.25">
      <c r="C234" s="174"/>
    </row>
    <row r="235" spans="3:3" s="171" customFormat="1" x14ac:dyDescent="0.25">
      <c r="C235" s="174"/>
    </row>
    <row r="236" spans="3:3" s="171" customFormat="1" x14ac:dyDescent="0.25">
      <c r="C236" s="174"/>
    </row>
    <row r="237" spans="3:3" s="171" customFormat="1" x14ac:dyDescent="0.25">
      <c r="C237" s="174"/>
    </row>
    <row r="238" spans="3:3" s="171" customFormat="1" x14ac:dyDescent="0.25">
      <c r="C238" s="174"/>
    </row>
    <row r="239" spans="3:3" s="171" customFormat="1" x14ac:dyDescent="0.25">
      <c r="C239" s="174"/>
    </row>
    <row r="240" spans="3:3" s="171" customFormat="1" x14ac:dyDescent="0.25">
      <c r="C240" s="174"/>
    </row>
    <row r="241" spans="3:3" s="171" customFormat="1" x14ac:dyDescent="0.25">
      <c r="C241" s="174"/>
    </row>
    <row r="242" spans="3:3" s="171" customFormat="1" x14ac:dyDescent="0.25">
      <c r="C242" s="174"/>
    </row>
    <row r="243" spans="3:3" s="171" customFormat="1" x14ac:dyDescent="0.25">
      <c r="C243" s="174"/>
    </row>
    <row r="244" spans="3:3" s="171" customFormat="1" x14ac:dyDescent="0.25">
      <c r="C244" s="174"/>
    </row>
    <row r="245" spans="3:3" s="171" customFormat="1" x14ac:dyDescent="0.25">
      <c r="C245" s="174"/>
    </row>
    <row r="246" spans="3:3" s="171" customFormat="1" x14ac:dyDescent="0.25">
      <c r="C246" s="174"/>
    </row>
    <row r="247" spans="3:3" s="171" customFormat="1" x14ac:dyDescent="0.25">
      <c r="C247" s="174"/>
    </row>
    <row r="248" spans="3:3" s="171" customFormat="1" x14ac:dyDescent="0.25">
      <c r="C248" s="174"/>
    </row>
    <row r="249" spans="3:3" s="171" customFormat="1" x14ac:dyDescent="0.25">
      <c r="C249" s="174"/>
    </row>
    <row r="250" spans="3:3" s="171" customFormat="1" x14ac:dyDescent="0.25">
      <c r="C250" s="174"/>
    </row>
    <row r="251" spans="3:3" s="171" customFormat="1" x14ac:dyDescent="0.25">
      <c r="C251" s="174"/>
    </row>
    <row r="252" spans="3:3" s="171" customFormat="1" x14ac:dyDescent="0.25">
      <c r="C252" s="174"/>
    </row>
    <row r="253" spans="3:3" s="171" customFormat="1" x14ac:dyDescent="0.25">
      <c r="C253" s="174"/>
    </row>
    <row r="254" spans="3:3" s="171" customFormat="1" x14ac:dyDescent="0.25">
      <c r="C254" s="174"/>
    </row>
    <row r="255" spans="3:3" s="171" customFormat="1" x14ac:dyDescent="0.25">
      <c r="C255" s="174"/>
    </row>
    <row r="256" spans="3:3" s="171" customFormat="1" x14ac:dyDescent="0.25">
      <c r="C256" s="174"/>
    </row>
    <row r="257" spans="3:3" s="171" customFormat="1" x14ac:dyDescent="0.25">
      <c r="C257" s="174"/>
    </row>
    <row r="258" spans="3:3" s="171" customFormat="1" x14ac:dyDescent="0.25">
      <c r="C258" s="174"/>
    </row>
    <row r="259" spans="3:3" s="171" customFormat="1" x14ac:dyDescent="0.25">
      <c r="C259" s="174"/>
    </row>
    <row r="260" spans="3:3" s="171" customFormat="1" x14ac:dyDescent="0.25">
      <c r="C260" s="174"/>
    </row>
    <row r="261" spans="3:3" s="171" customFormat="1" x14ac:dyDescent="0.25">
      <c r="C261" s="174"/>
    </row>
    <row r="262" spans="3:3" s="171" customFormat="1" x14ac:dyDescent="0.25">
      <c r="C262" s="174"/>
    </row>
    <row r="263" spans="3:3" s="171" customFormat="1" x14ac:dyDescent="0.25">
      <c r="C263" s="174"/>
    </row>
    <row r="264" spans="3:3" s="171" customFormat="1" x14ac:dyDescent="0.25">
      <c r="C264" s="174"/>
    </row>
    <row r="265" spans="3:3" s="171" customFormat="1" x14ac:dyDescent="0.25">
      <c r="C265" s="174"/>
    </row>
    <row r="266" spans="3:3" s="171" customFormat="1" x14ac:dyDescent="0.25">
      <c r="C266" s="174"/>
    </row>
    <row r="267" spans="3:3" s="171" customFormat="1" x14ac:dyDescent="0.25">
      <c r="C267" s="174"/>
    </row>
    <row r="268" spans="3:3" s="171" customFormat="1" x14ac:dyDescent="0.25">
      <c r="C268" s="174"/>
    </row>
    <row r="269" spans="3:3" s="171" customFormat="1" x14ac:dyDescent="0.25">
      <c r="C269" s="174"/>
    </row>
    <row r="270" spans="3:3" s="171" customFormat="1" x14ac:dyDescent="0.25">
      <c r="C270" s="174"/>
    </row>
    <row r="271" spans="3:3" s="171" customFormat="1" x14ac:dyDescent="0.25">
      <c r="C271" s="174"/>
    </row>
    <row r="272" spans="3:3" s="171" customFormat="1" x14ac:dyDescent="0.25">
      <c r="C272" s="174"/>
    </row>
    <row r="273" spans="3:3" s="171" customFormat="1" x14ac:dyDescent="0.25">
      <c r="C273" s="174"/>
    </row>
    <row r="274" spans="3:3" s="171" customFormat="1" x14ac:dyDescent="0.25">
      <c r="C274" s="174"/>
    </row>
    <row r="275" spans="3:3" s="171" customFormat="1" x14ac:dyDescent="0.25">
      <c r="C275" s="174"/>
    </row>
    <row r="276" spans="3:3" s="171" customFormat="1" x14ac:dyDescent="0.25">
      <c r="C276" s="174"/>
    </row>
    <row r="277" spans="3:3" s="171" customFormat="1" x14ac:dyDescent="0.25">
      <c r="C277" s="174"/>
    </row>
    <row r="278" spans="3:3" s="171" customFormat="1" x14ac:dyDescent="0.25">
      <c r="C278" s="174"/>
    </row>
    <row r="279" spans="3:3" s="171" customFormat="1" x14ac:dyDescent="0.25">
      <c r="C279" s="174"/>
    </row>
    <row r="280" spans="3:3" s="171" customFormat="1" x14ac:dyDescent="0.25">
      <c r="C280" s="174"/>
    </row>
    <row r="281" spans="3:3" s="171" customFormat="1" x14ac:dyDescent="0.25">
      <c r="C281" s="174"/>
    </row>
    <row r="282" spans="3:3" s="171" customFormat="1" x14ac:dyDescent="0.25">
      <c r="C282" s="174"/>
    </row>
    <row r="283" spans="3:3" s="171" customFormat="1" x14ac:dyDescent="0.25">
      <c r="C283" s="174"/>
    </row>
    <row r="284" spans="3:3" s="171" customFormat="1" x14ac:dyDescent="0.25">
      <c r="C284" s="174"/>
    </row>
    <row r="285" spans="3:3" s="171" customFormat="1" x14ac:dyDescent="0.25">
      <c r="C285" s="174"/>
    </row>
    <row r="286" spans="3:3" s="171" customFormat="1" x14ac:dyDescent="0.25">
      <c r="C286" s="174"/>
    </row>
    <row r="287" spans="3:3" s="171" customFormat="1" x14ac:dyDescent="0.25">
      <c r="C287" s="174"/>
    </row>
    <row r="288" spans="3:3" s="171" customFormat="1" x14ac:dyDescent="0.25">
      <c r="C288" s="174"/>
    </row>
    <row r="289" spans="3:3" s="171" customFormat="1" x14ac:dyDescent="0.25">
      <c r="C289" s="174"/>
    </row>
    <row r="290" spans="3:3" s="171" customFormat="1" x14ac:dyDescent="0.25">
      <c r="C290" s="174"/>
    </row>
    <row r="291" spans="3:3" s="171" customFormat="1" x14ac:dyDescent="0.25">
      <c r="C291" s="174"/>
    </row>
    <row r="292" spans="3:3" s="171" customFormat="1" x14ac:dyDescent="0.25">
      <c r="C292" s="174"/>
    </row>
    <row r="293" spans="3:3" s="171" customFormat="1" x14ac:dyDescent="0.25">
      <c r="C293" s="174"/>
    </row>
    <row r="294" spans="3:3" s="171" customFormat="1" x14ac:dyDescent="0.25">
      <c r="C294" s="174"/>
    </row>
    <row r="295" spans="3:3" s="171" customFormat="1" x14ac:dyDescent="0.25">
      <c r="C295" s="174"/>
    </row>
    <row r="296" spans="3:3" s="171" customFormat="1" x14ac:dyDescent="0.25">
      <c r="C296" s="174"/>
    </row>
    <row r="297" spans="3:3" s="171" customFormat="1" x14ac:dyDescent="0.25">
      <c r="C297" s="174"/>
    </row>
    <row r="298" spans="3:3" s="171" customFormat="1" x14ac:dyDescent="0.25">
      <c r="C298" s="174"/>
    </row>
    <row r="299" spans="3:3" s="171" customFormat="1" x14ac:dyDescent="0.25">
      <c r="C299" s="174"/>
    </row>
    <row r="300" spans="3:3" s="171" customFormat="1" x14ac:dyDescent="0.25">
      <c r="C300" s="174"/>
    </row>
    <row r="301" spans="3:3" s="171" customFormat="1" x14ac:dyDescent="0.25">
      <c r="C301" s="174"/>
    </row>
    <row r="302" spans="3:3" s="171" customFormat="1" x14ac:dyDescent="0.25">
      <c r="C302" s="174"/>
    </row>
    <row r="303" spans="3:3" s="171" customFormat="1" x14ac:dyDescent="0.25">
      <c r="C303" s="174"/>
    </row>
    <row r="304" spans="3:3" s="171" customFormat="1" x14ac:dyDescent="0.25">
      <c r="C304" s="174"/>
    </row>
    <row r="305" spans="3:3" s="171" customFormat="1" x14ac:dyDescent="0.25">
      <c r="C305" s="174"/>
    </row>
    <row r="306" spans="3:3" s="171" customFormat="1" x14ac:dyDescent="0.25">
      <c r="C306" s="174"/>
    </row>
    <row r="307" spans="3:3" s="171" customFormat="1" x14ac:dyDescent="0.25">
      <c r="C307" s="174"/>
    </row>
    <row r="308" spans="3:3" s="171" customFormat="1" x14ac:dyDescent="0.25">
      <c r="C308" s="174"/>
    </row>
    <row r="309" spans="3:3" s="171" customFormat="1" x14ac:dyDescent="0.25">
      <c r="C309" s="174"/>
    </row>
    <row r="310" spans="3:3" s="171" customFormat="1" x14ac:dyDescent="0.25">
      <c r="C310" s="174"/>
    </row>
    <row r="311" spans="3:3" s="171" customFormat="1" x14ac:dyDescent="0.25">
      <c r="C311" s="174"/>
    </row>
    <row r="312" spans="3:3" s="171" customFormat="1" x14ac:dyDescent="0.25">
      <c r="C312" s="174"/>
    </row>
    <row r="313" spans="3:3" s="171" customFormat="1" x14ac:dyDescent="0.25">
      <c r="C313" s="174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6ED8-82D1-41C2-84AE-D113A71AE3B9}">
  <sheetPr>
    <tabColor rgb="FFFFC000"/>
  </sheetPr>
  <dimension ref="A1"/>
  <sheetViews>
    <sheetView workbookViewId="0"/>
  </sheetViews>
  <sheetFormatPr defaultColWidth="8.88671875" defaultRowHeight="13.8" x14ac:dyDescent="0.25"/>
  <cols>
    <col min="1" max="16384" width="8.88671875" style="188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2C55-7AFA-4998-9E9F-1590BDA92E53}">
  <sheetPr>
    <tabColor rgb="FFFFC000"/>
  </sheetPr>
  <dimension ref="A1:AZ27"/>
  <sheetViews>
    <sheetView zoomScale="90" zoomScaleNormal="90" workbookViewId="0"/>
  </sheetViews>
  <sheetFormatPr defaultColWidth="11.44140625" defaultRowHeight="13.2" x14ac:dyDescent="0.25"/>
  <cols>
    <col min="1" max="1" width="61.21875" style="189" customWidth="1"/>
    <col min="2" max="3" width="12.77734375" style="190" customWidth="1"/>
    <col min="4" max="4" width="12.77734375" style="189" customWidth="1"/>
    <col min="5" max="16384" width="11.44140625" style="189"/>
  </cols>
  <sheetData>
    <row r="1" spans="1:52" ht="13.8" thickBot="1" x14ac:dyDescent="0.3">
      <c r="A1" s="232"/>
    </row>
    <row r="2" spans="1:52" s="225" customFormat="1" ht="18" thickBot="1" x14ac:dyDescent="0.35">
      <c r="A2" s="231" t="s">
        <v>216</v>
      </c>
      <c r="B2" s="230"/>
      <c r="C2" s="230"/>
      <c r="D2" s="229"/>
    </row>
    <row r="3" spans="1:52" s="225" customFormat="1" ht="18" thickBot="1" x14ac:dyDescent="0.35">
      <c r="A3" s="228" t="s">
        <v>215</v>
      </c>
      <c r="B3" s="227"/>
      <c r="C3" s="227"/>
      <c r="D3" s="226"/>
    </row>
    <row r="4" spans="1:52" ht="15.6" x14ac:dyDescent="0.3">
      <c r="A4" s="224"/>
      <c r="B4" s="223"/>
      <c r="C4" s="223"/>
      <c r="D4" s="222"/>
    </row>
    <row r="5" spans="1:52" s="217" customFormat="1" ht="16.2" thickBot="1" x14ac:dyDescent="0.35">
      <c r="A5" s="221" t="s">
        <v>214</v>
      </c>
      <c r="B5" s="220">
        <v>2020</v>
      </c>
      <c r="C5" s="220">
        <v>2019</v>
      </c>
      <c r="D5" s="219">
        <v>2018</v>
      </c>
      <c r="AY5" s="189"/>
      <c r="AZ5" s="218"/>
    </row>
    <row r="6" spans="1:52" ht="16.2" thickBot="1" x14ac:dyDescent="0.35">
      <c r="A6" s="207" t="s">
        <v>213</v>
      </c>
      <c r="B6" s="209">
        <v>692.8648648648649</v>
      </c>
      <c r="C6" s="208">
        <v>701.81081081081084</v>
      </c>
      <c r="D6" s="208">
        <v>675.70270270270271</v>
      </c>
      <c r="AZ6" s="216"/>
    </row>
    <row r="7" spans="1:52" ht="15.6" x14ac:dyDescent="0.3">
      <c r="A7" s="207" t="s">
        <v>212</v>
      </c>
      <c r="B7" s="209">
        <v>295.37837837837839</v>
      </c>
      <c r="C7" s="208">
        <v>272.59459459459458</v>
      </c>
      <c r="D7" s="208">
        <v>289.97297297297297</v>
      </c>
    </row>
    <row r="8" spans="1:52" s="194" customFormat="1" ht="18" customHeight="1" thickBot="1" x14ac:dyDescent="0.35">
      <c r="A8" s="204" t="s">
        <v>211</v>
      </c>
      <c r="B8" s="214">
        <v>397.48648648648651</v>
      </c>
      <c r="C8" s="213">
        <v>429.21621621621625</v>
      </c>
      <c r="D8" s="213">
        <v>385.72972972972974</v>
      </c>
    </row>
    <row r="9" spans="1:52" ht="15.6" x14ac:dyDescent="0.3">
      <c r="A9" s="212" t="s">
        <v>210</v>
      </c>
      <c r="B9" s="211">
        <v>37.378378378378379</v>
      </c>
      <c r="C9" s="215">
        <v>25.837837837837839</v>
      </c>
      <c r="D9" s="215">
        <v>30.648648648648649</v>
      </c>
    </row>
    <row r="10" spans="1:52" s="194" customFormat="1" ht="16.2" thickBot="1" x14ac:dyDescent="0.35">
      <c r="A10" s="204" t="s">
        <v>209</v>
      </c>
      <c r="B10" s="214">
        <v>360.10810810810813</v>
      </c>
      <c r="C10" s="213">
        <v>403.37837837837844</v>
      </c>
      <c r="D10" s="213">
        <v>355.08108108108109</v>
      </c>
    </row>
    <row r="11" spans="1:52" ht="15.6" x14ac:dyDescent="0.3">
      <c r="A11" s="212" t="s">
        <v>208</v>
      </c>
      <c r="B11" s="209">
        <v>317.40540540540542</v>
      </c>
      <c r="C11" s="208">
        <v>345</v>
      </c>
      <c r="D11" s="208">
        <v>335.37837837837839</v>
      </c>
    </row>
    <row r="12" spans="1:52" ht="31.2" x14ac:dyDescent="0.3">
      <c r="A12" s="207" t="s">
        <v>207</v>
      </c>
      <c r="B12" s="209">
        <v>37.864864864864863</v>
      </c>
      <c r="C12" s="208">
        <v>103.83783783783784</v>
      </c>
      <c r="D12" s="208">
        <v>116.18918918918919</v>
      </c>
    </row>
    <row r="13" spans="1:52" ht="15.6" x14ac:dyDescent="0.3">
      <c r="A13" s="207" t="s">
        <v>206</v>
      </c>
      <c r="B13" s="206">
        <v>17.648648648648649</v>
      </c>
      <c r="C13" s="205">
        <v>5.4864864864864868</v>
      </c>
      <c r="D13" s="205">
        <v>6.5405405405405403</v>
      </c>
    </row>
    <row r="14" spans="1:52" ht="15.6" x14ac:dyDescent="0.3">
      <c r="A14" s="207" t="s">
        <v>205</v>
      </c>
      <c r="B14" s="206">
        <v>12.297297297297296</v>
      </c>
      <c r="C14" s="205">
        <v>4.4324324324324325</v>
      </c>
      <c r="D14" s="205">
        <v>16.72972972972973</v>
      </c>
    </row>
    <row r="15" spans="1:52" ht="15.6" x14ac:dyDescent="0.3">
      <c r="A15" s="207" t="s">
        <v>204</v>
      </c>
      <c r="B15" s="209">
        <v>28.45945945945946</v>
      </c>
      <c r="C15" s="205">
        <v>18.081081081081081</v>
      </c>
      <c r="D15" s="205">
        <v>2.9189189189189189</v>
      </c>
    </row>
    <row r="16" spans="1:52" s="194" customFormat="1" ht="16.2" thickBot="1" x14ac:dyDescent="0.35">
      <c r="A16" s="204" t="s">
        <v>203</v>
      </c>
      <c r="B16" s="214">
        <v>413.67567567567568</v>
      </c>
      <c r="C16" s="213">
        <v>476.83783783783787</v>
      </c>
      <c r="D16" s="213">
        <v>477.75675675675677</v>
      </c>
    </row>
    <row r="17" spans="1:4" ht="15.6" x14ac:dyDescent="0.3">
      <c r="A17" s="212" t="s">
        <v>202</v>
      </c>
      <c r="B17" s="211">
        <v>320.91891891891891</v>
      </c>
      <c r="C17" s="210">
        <v>359.27027027027026</v>
      </c>
      <c r="D17" s="210">
        <v>338.16216216216219</v>
      </c>
    </row>
    <row r="18" spans="1:4" ht="15.6" x14ac:dyDescent="0.3">
      <c r="A18" s="207" t="s">
        <v>201</v>
      </c>
      <c r="B18" s="209">
        <v>427.7837837837838</v>
      </c>
      <c r="C18" s="208">
        <v>510.48648648648646</v>
      </c>
      <c r="D18" s="208">
        <v>403.8648648648649</v>
      </c>
    </row>
    <row r="19" spans="1:4" ht="15.6" x14ac:dyDescent="0.3">
      <c r="A19" s="207" t="s">
        <v>200</v>
      </c>
      <c r="B19" s="209">
        <v>33.945945945945944</v>
      </c>
      <c r="C19" s="208">
        <v>156.1081081081081</v>
      </c>
      <c r="D19" s="208">
        <v>3</v>
      </c>
    </row>
    <row r="20" spans="1:4" ht="15.6" x14ac:dyDescent="0.3">
      <c r="A20" s="207" t="s">
        <v>199</v>
      </c>
      <c r="B20" s="206">
        <v>13.081081081081081</v>
      </c>
      <c r="C20" s="205">
        <v>19.189189189189189</v>
      </c>
      <c r="D20" s="205">
        <v>3.5945945945945947</v>
      </c>
    </row>
    <row r="21" spans="1:4" s="194" customFormat="1" ht="16.2" thickBot="1" x14ac:dyDescent="0.35">
      <c r="A21" s="204" t="s">
        <v>198</v>
      </c>
      <c r="B21" s="203">
        <v>795.72972972972968</v>
      </c>
      <c r="C21" s="202">
        <v>1045.0540540540539</v>
      </c>
      <c r="D21" s="202">
        <v>748.62162162162167</v>
      </c>
    </row>
    <row r="22" spans="1:4" s="194" customFormat="1" ht="16.2" thickBot="1" x14ac:dyDescent="0.35">
      <c r="A22" s="201" t="s">
        <v>197</v>
      </c>
      <c r="B22" s="200">
        <v>-21.945945945945937</v>
      </c>
      <c r="C22" s="195">
        <v>-164.8378378378377</v>
      </c>
      <c r="D22" s="195">
        <v>84.216216216216253</v>
      </c>
    </row>
    <row r="23" spans="1:4" s="194" customFormat="1" ht="16.2" thickBot="1" x14ac:dyDescent="0.35">
      <c r="A23" s="197" t="s">
        <v>196</v>
      </c>
      <c r="B23" s="199">
        <v>14.756756756756756</v>
      </c>
      <c r="C23" s="198">
        <v>18.243243243243242</v>
      </c>
      <c r="D23" s="198">
        <v>38.513513513513516</v>
      </c>
    </row>
    <row r="24" spans="1:4" s="194" customFormat="1" ht="16.2" thickBot="1" x14ac:dyDescent="0.35">
      <c r="A24" s="197" t="s">
        <v>195</v>
      </c>
      <c r="B24" s="196">
        <v>-36.702702702702695</v>
      </c>
      <c r="C24" s="195">
        <v>-183.08108108108092</v>
      </c>
      <c r="D24" s="195">
        <v>45.702702702702737</v>
      </c>
    </row>
    <row r="25" spans="1:4" x14ac:dyDescent="0.25">
      <c r="A25" s="192"/>
      <c r="B25" s="193"/>
      <c r="C25" s="193"/>
      <c r="D25" s="192"/>
    </row>
    <row r="27" spans="1:4" x14ac:dyDescent="0.25">
      <c r="B27" s="191" t="s">
        <v>194</v>
      </c>
    </row>
  </sheetData>
  <mergeCells count="2">
    <mergeCell ref="A2:D2"/>
    <mergeCell ref="A3:D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072982E99EA46A6A02EB1A8F3E01F" ma:contentTypeVersion="0" ma:contentTypeDescription="Create a new document." ma:contentTypeScope="" ma:versionID="e27d0bd82a4622a0f99bca38b27905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7E8576-2B1E-4B09-BD3E-50ABB89F7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BA44F7-FF5A-406F-9EAB-460A22F965E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F766FC-B640-4E8E-A102-20E3459CFF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Q1 (c)(i), (ii), (iii)</vt:lpstr>
      <vt:lpstr>Q4 (a)(i)</vt:lpstr>
      <vt:lpstr>Q4 (b)(ii)</vt:lpstr>
      <vt:lpstr>Q7 Treaty terms</vt:lpstr>
      <vt:lpstr>Q7 (c)</vt:lpstr>
      <vt:lpstr>Q7 (d)</vt:lpstr>
      <vt:lpstr>SLIC 4.10 UL</vt:lpstr>
      <vt:lpstr>Case Study Exhibits --&gt;</vt:lpstr>
      <vt:lpstr>Big Ben Inc St 1.5 </vt:lpstr>
      <vt:lpstr>Big Ben BS 1.5</vt:lpstr>
      <vt:lpstr>Lyon Sect 2.11</vt:lpstr>
      <vt:lpstr>SLIC 4.10 Term</vt:lpstr>
      <vt:lpstr>SLIC 4.10 VA</vt:lpstr>
      <vt:lpstr>SLIC 4.10 SPIA</vt:lpstr>
      <vt:lpstr>SLIC 4.10 Corp</vt:lpstr>
      <vt:lpstr>SLIC 4.10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Administrator</cp:lastModifiedBy>
  <cp:lastPrinted>2018-04-06T02:32:32Z</cp:lastPrinted>
  <dcterms:created xsi:type="dcterms:W3CDTF">2013-02-07T13:09:41Z</dcterms:created>
  <dcterms:modified xsi:type="dcterms:W3CDTF">2022-08-23T15:30:00Z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0x010100143072982E99EA46A6A02EB1A8F3E01F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3b4f6feb-bc60-48e1-9a65-8f26ae8b4956_Enabled">
    <vt:lpwstr>True</vt:lpwstr>
  </property>
  <property fmtid="{D5CDD505-2E9C-101B-9397-08002B2CF9AE}" pid="5" name="MSIP_Label_3b4f6feb-bc60-48e1-9a65-8f26ae8b4956_SiteId">
    <vt:lpwstr>3bea478c-1684-4a8c-8e85-045ec54ba430</vt:lpwstr>
  </property>
  <property fmtid="{D5CDD505-2E9C-101B-9397-08002B2CF9AE}" pid="6" name="MSIP_Label_3b4f6feb-bc60-48e1-9a65-8f26ae8b4956_Owner">
    <vt:lpwstr>Gifford.Nick@principal.com</vt:lpwstr>
  </property>
  <property fmtid="{D5CDD505-2E9C-101B-9397-08002B2CF9AE}" pid="7" name="MSIP_Label_3b4f6feb-bc60-48e1-9a65-8f26ae8b4956_SetDate">
    <vt:lpwstr>2018-11-15T13:14:37.5655211Z</vt:lpwstr>
  </property>
  <property fmtid="{D5CDD505-2E9C-101B-9397-08002B2CF9AE}" pid="8" name="MSIP_Label_3b4f6feb-bc60-48e1-9a65-8f26ae8b4956_Name">
    <vt:lpwstr>Public</vt:lpwstr>
  </property>
  <property fmtid="{D5CDD505-2E9C-101B-9397-08002B2CF9AE}" pid="9" name="MSIP_Label_3b4f6feb-bc60-48e1-9a65-8f26ae8b4956_Application">
    <vt:lpwstr>Microsoft Azure Information Protection</vt:lpwstr>
  </property>
  <property fmtid="{D5CDD505-2E9C-101B-9397-08002B2CF9AE}" pid="10" name="MSIP_Label_3b4f6feb-bc60-48e1-9a65-8f26ae8b4956_Extended_MSFT_Method">
    <vt:lpwstr>Manual</vt:lpwstr>
  </property>
  <property fmtid="{D5CDD505-2E9C-101B-9397-08002B2CF9AE}" pid="11" name="MSIP_Label_af49516a-7525-4936-8880-b1dc1e580865_Enabled">
    <vt:lpwstr>True</vt:lpwstr>
  </property>
  <property fmtid="{D5CDD505-2E9C-101B-9397-08002B2CF9AE}" pid="12" name="MSIP_Label_af49516a-7525-4936-8880-b1dc1e580865_SiteId">
    <vt:lpwstr>3bea478c-1684-4a8c-8e85-045ec54ba430</vt:lpwstr>
  </property>
  <property fmtid="{D5CDD505-2E9C-101B-9397-08002B2CF9AE}" pid="13" name="MSIP_Label_af49516a-7525-4936-8880-b1dc1e580865_Owner">
    <vt:lpwstr>Gifford.Nick@principal.com</vt:lpwstr>
  </property>
  <property fmtid="{D5CDD505-2E9C-101B-9397-08002B2CF9AE}" pid="14" name="MSIP_Label_af49516a-7525-4936-8880-b1dc1e580865_SetDate">
    <vt:lpwstr>2018-11-15T13:14:37.5655211Z</vt:lpwstr>
  </property>
  <property fmtid="{D5CDD505-2E9C-101B-9397-08002B2CF9AE}" pid="15" name="MSIP_Label_af49516a-7525-4936-8880-b1dc1e580865_Name">
    <vt:lpwstr>Non-visible label</vt:lpwstr>
  </property>
  <property fmtid="{D5CDD505-2E9C-101B-9397-08002B2CF9AE}" pid="16" name="MSIP_Label_af49516a-7525-4936-8880-b1dc1e580865_Application">
    <vt:lpwstr>Microsoft Azure Information Protection</vt:lpwstr>
  </property>
  <property fmtid="{D5CDD505-2E9C-101B-9397-08002B2CF9AE}" pid="17" name="MSIP_Label_af49516a-7525-4936-8880-b1dc1e580865_Parent">
    <vt:lpwstr>3b4f6feb-bc60-48e1-9a65-8f26ae8b4956</vt:lpwstr>
  </property>
  <property fmtid="{D5CDD505-2E9C-101B-9397-08002B2CF9AE}" pid="18" name="MSIP_Label_af49516a-7525-4936-8880-b1dc1e580865_Extended_MSFT_Method">
    <vt:lpwstr>Manual</vt:lpwstr>
  </property>
  <property fmtid="{D5CDD505-2E9C-101B-9397-08002B2CF9AE}" pid="19" name="Sensitivity">
    <vt:lpwstr>Public Non-visible label</vt:lpwstr>
  </property>
</Properties>
</file>