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hal\Documents\SOA Exams\2022\Core Exam - Proposed Questions\5 - After Central Review\Fall 2022\"/>
    </mc:Choice>
  </mc:AlternateContent>
  <xr:revisionPtr revIDLastSave="0" documentId="8_{9B396BA5-FBF3-4F89-934B-5301DC0E8FB8}" xr6:coauthVersionLast="47" xr6:coauthVersionMax="47" xr10:uidLastSave="{00000000-0000-0000-0000-000000000000}"/>
  <bookViews>
    <workbookView xWindow="-103" yWindow="-103" windowWidth="26537" windowHeight="15943" activeTab="4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 (a)(i)(ii)" sheetId="61" r:id="rId4"/>
    <sheet name="Q6 (b)(i)(ii)(iii)" sheetId="62" r:id="rId5"/>
    <sheet name="Q6(a)(i)(ii)" sheetId="53" state="hidden" r:id="rId6"/>
    <sheet name="Q6(b)(i)(ii)(iii)" sheetId="54" state="hidden" r:id="rId7"/>
    <sheet name="Case Study Exhibits --&gt;" sheetId="29" state="hidden" r:id="rId8"/>
    <sheet name="Big Ben Inc St 1.5 " sheetId="55" state="hidden" r:id="rId9"/>
    <sheet name="Big Ben BS 1.5" sheetId="56" state="hidden" r:id="rId10"/>
    <sheet name="Lyon Sect 2.11 &amp; 3.4" sheetId="57" state="hidden" r:id="rId11"/>
    <sheet name="SLIC 3.4" sheetId="58" state="hidden" r:id="rId12"/>
    <sheet name="AHA 3.4" sheetId="59" state="hidden" r:id="rId13"/>
    <sheet name="Pryde 3.4" sheetId="60" state="hidden" r:id="rId14"/>
  </sheets>
  <externalReferences>
    <externalReference r:id="rId15"/>
    <externalReference r:id="rId16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62" l="1"/>
  <c r="D128" i="62"/>
  <c r="D124" i="62"/>
  <c r="D122" i="62"/>
  <c r="D116" i="62"/>
  <c r="D117" i="62" s="1"/>
  <c r="D118" i="62" s="1"/>
  <c r="E115" i="62"/>
  <c r="E116" i="62" s="1"/>
  <c r="D115" i="62"/>
  <c r="C115" i="62"/>
  <c r="C116" i="62" s="1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C117" i="62" l="1"/>
  <c r="G15" i="61"/>
  <c r="F12" i="61"/>
  <c r="G12" i="61" s="1"/>
  <c r="F11" i="61"/>
  <c r="G11" i="61" s="1"/>
  <c r="E117" i="62" l="1"/>
  <c r="C118" i="62"/>
  <c r="G11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K88" i="51" l="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<sst xmlns="http://schemas.openxmlformats.org/spreadsheetml/2006/main" count="423" uniqueCount="227">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</sst>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9" fontId="4" fillId="4" borderId="0" xfId="7" applyFont="1" applyFill="1"/>
    <xf numFmtId="169" fontId="4" fillId="4" borderId="0" xfId="7" applyNumberFormat="1" applyFont="1" applyFill="1"/>
    <xf numFmtId="164" fontId="6" fillId="4" borderId="0" xfId="6" applyNumberFormat="1" applyFont="1" applyFill="1"/>
    <xf numFmtId="9" fontId="6" fillId="0" borderId="0" xfId="7" applyFont="1"/>
    <xf numFmtId="164" fontId="9" fillId="4" borderId="0" xfId="6" applyNumberFormat="1" applyFont="1" applyFill="1"/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workbookViewId="0"/>
  </sheetViews>
  <sheetFormatPr defaultColWidth="8.84375" defaultRowHeight="14.15" x14ac:dyDescent="0.35"/>
  <cols>
    <col min="1" max="16384" width="8.843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046875" defaultRowHeight="14.15" x14ac:dyDescent="0.35"/>
  <cols>
    <col min="1" max="1" width="77.69140625" style="17" bestFit="1" customWidth="1"/>
    <col min="2" max="2" width="14.4609375" style="123" customWidth="1"/>
    <col min="3" max="3" width="2.4609375" style="123" customWidth="1"/>
    <col min="4" max="4" width="14.4609375" style="123" customWidth="1"/>
    <col min="5" max="16384" width="9.3046875" style="17"/>
  </cols>
  <sheetData>
    <row r="1" spans="1:855" s="14" customFormat="1" ht="14.6" thickBot="1" x14ac:dyDescent="0.4"/>
    <row r="2" spans="1:855" ht="14.6" thickBot="1" x14ac:dyDescent="0.4">
      <c r="A2" s="168" t="s">
        <v>128</v>
      </c>
      <c r="B2" s="169"/>
      <c r="C2" s="169"/>
      <c r="D2" s="170"/>
    </row>
    <row r="3" spans="1:855" ht="14.6" thickBot="1" x14ac:dyDescent="0.4">
      <c r="A3" s="119" t="s">
        <v>80</v>
      </c>
      <c r="B3" s="120"/>
      <c r="C3" s="120"/>
      <c r="D3" s="121"/>
    </row>
    <row r="4" spans="1:855" x14ac:dyDescent="0.35">
      <c r="A4" s="122"/>
      <c r="D4" s="124"/>
    </row>
    <row r="5" spans="1:855" x14ac:dyDescent="0.3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3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35">
      <c r="A7" s="122" t="s">
        <v>82</v>
      </c>
      <c r="B7" s="132">
        <v>4901.72972972973</v>
      </c>
      <c r="D7" s="124">
        <v>2620</v>
      </c>
    </row>
    <row r="8" spans="1:855" x14ac:dyDescent="0.35">
      <c r="A8" s="122" t="s">
        <v>83</v>
      </c>
      <c r="B8" s="132">
        <v>313.67567567567568</v>
      </c>
      <c r="D8" s="124">
        <v>347.08108108108109</v>
      </c>
    </row>
    <row r="9" spans="1:855" x14ac:dyDescent="0.35">
      <c r="A9" s="122" t="s">
        <v>84</v>
      </c>
      <c r="B9" s="132">
        <v>440.18918918918916</v>
      </c>
      <c r="D9" s="124">
        <v>606.91891891891896</v>
      </c>
    </row>
    <row r="10" spans="1:855" x14ac:dyDescent="0.35">
      <c r="A10" s="122" t="s">
        <v>85</v>
      </c>
      <c r="B10" s="132">
        <v>542.72972972972968</v>
      </c>
      <c r="D10" s="124">
        <v>906.94594594594594</v>
      </c>
    </row>
    <row r="11" spans="1:855" x14ac:dyDescent="0.35">
      <c r="A11" s="122" t="s">
        <v>86</v>
      </c>
      <c r="B11" s="132"/>
      <c r="D11" s="124"/>
    </row>
    <row r="12" spans="1:855" x14ac:dyDescent="0.35">
      <c r="A12" s="122" t="s">
        <v>87</v>
      </c>
      <c r="B12" s="132">
        <v>4622.8108108108108</v>
      </c>
      <c r="D12" s="124">
        <v>5298.2432432432433</v>
      </c>
    </row>
    <row r="13" spans="1:855" x14ac:dyDescent="0.35">
      <c r="A13" s="122" t="s">
        <v>88</v>
      </c>
      <c r="B13" s="132">
        <v>13112.162162162162</v>
      </c>
      <c r="D13" s="124">
        <v>13934.972972972973</v>
      </c>
    </row>
    <row r="14" spans="1:855" ht="15.45" x14ac:dyDescent="0.5">
      <c r="A14" s="122" t="s">
        <v>89</v>
      </c>
      <c r="B14" s="133">
        <v>2367.2162162162163</v>
      </c>
      <c r="D14" s="134">
        <v>2952.7837837837837</v>
      </c>
    </row>
    <row r="15" spans="1:855" x14ac:dyDescent="0.35">
      <c r="A15" s="122" t="s">
        <v>90</v>
      </c>
      <c r="B15" s="132">
        <v>20102.18918918919</v>
      </c>
      <c r="D15" s="124">
        <v>22186</v>
      </c>
    </row>
    <row r="16" spans="1:855" x14ac:dyDescent="0.35">
      <c r="A16" s="122" t="s">
        <v>91</v>
      </c>
      <c r="B16" s="132">
        <v>1519.6756756756756</v>
      </c>
      <c r="D16" s="124">
        <v>1988.7297297297298</v>
      </c>
    </row>
    <row r="17" spans="1:855" x14ac:dyDescent="0.3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3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35">
      <c r="A19" s="122" t="s">
        <v>94</v>
      </c>
      <c r="B19" s="132">
        <v>86.648648648648646</v>
      </c>
      <c r="D19" s="124">
        <v>0</v>
      </c>
      <c r="F19" s="135"/>
    </row>
    <row r="20" spans="1:855" x14ac:dyDescent="0.35">
      <c r="A20" s="122" t="s">
        <v>95</v>
      </c>
      <c r="B20" s="132">
        <v>75.78378378378379</v>
      </c>
      <c r="D20" s="124">
        <v>76.918918918918919</v>
      </c>
    </row>
    <row r="21" spans="1:855" x14ac:dyDescent="0.35">
      <c r="A21" s="122" t="s">
        <v>96</v>
      </c>
      <c r="B21" s="132">
        <v>242.75675675675674</v>
      </c>
      <c r="D21" s="124">
        <v>272.37837837837839</v>
      </c>
    </row>
    <row r="22" spans="1:855" x14ac:dyDescent="0.35">
      <c r="A22" s="122" t="s">
        <v>97</v>
      </c>
      <c r="B22" s="132">
        <v>3406.6216216216217</v>
      </c>
      <c r="D22" s="124">
        <v>3192.8918918918921</v>
      </c>
    </row>
    <row r="23" spans="1:855" x14ac:dyDescent="0.3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6" thickBot="1" x14ac:dyDescent="0.4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6" thickBot="1" x14ac:dyDescent="0.4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35">
      <c r="A26" s="144"/>
      <c r="B26" s="135"/>
      <c r="D26" s="124"/>
      <c r="G26" s="135"/>
      <c r="I26" s="135"/>
    </row>
    <row r="27" spans="1:855" x14ac:dyDescent="0.35">
      <c r="A27" s="144" t="s">
        <v>101</v>
      </c>
      <c r="D27" s="124"/>
      <c r="I27" s="135"/>
    </row>
    <row r="28" spans="1:855" x14ac:dyDescent="0.35">
      <c r="A28" s="122" t="s">
        <v>102</v>
      </c>
      <c r="B28" s="132">
        <v>14870.378378378378</v>
      </c>
      <c r="D28" s="124">
        <v>15323.621621621622</v>
      </c>
    </row>
    <row r="29" spans="1:855" x14ac:dyDescent="0.3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3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35">
      <c r="A31" s="122" t="s">
        <v>105</v>
      </c>
      <c r="B31" s="132"/>
      <c r="C31" s="132"/>
      <c r="D31" s="124"/>
    </row>
    <row r="32" spans="1:855" x14ac:dyDescent="0.3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3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3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45" x14ac:dyDescent="0.5">
      <c r="A35" s="122" t="s">
        <v>109</v>
      </c>
      <c r="B35" s="133">
        <v>16</v>
      </c>
      <c r="C35" s="132"/>
      <c r="D35" s="134">
        <v>230.32432432432432</v>
      </c>
    </row>
    <row r="36" spans="1:855" x14ac:dyDescent="0.3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3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35">
      <c r="A38" s="122" t="s">
        <v>22</v>
      </c>
      <c r="B38" s="132">
        <v>4201.0810810810808</v>
      </c>
      <c r="D38" s="124">
        <v>4729.864864864865</v>
      </c>
    </row>
    <row r="39" spans="1:855" x14ac:dyDescent="0.35">
      <c r="A39" s="122" t="s">
        <v>112</v>
      </c>
      <c r="B39" s="132">
        <v>296.56756756756755</v>
      </c>
      <c r="D39" s="124">
        <v>248.83783783783784</v>
      </c>
    </row>
    <row r="40" spans="1:855" x14ac:dyDescent="0.35">
      <c r="A40" s="122" t="s">
        <v>113</v>
      </c>
      <c r="B40" s="132">
        <v>35.918918918918919</v>
      </c>
      <c r="D40" s="124">
        <v>45.918918918918919</v>
      </c>
    </row>
    <row r="41" spans="1:855" x14ac:dyDescent="0.35">
      <c r="A41" s="122" t="s">
        <v>114</v>
      </c>
      <c r="B41" s="132">
        <v>13.135135135135135</v>
      </c>
      <c r="D41" s="124">
        <v>20.162162162162161</v>
      </c>
    </row>
    <row r="42" spans="1:855" x14ac:dyDescent="0.35">
      <c r="A42" s="122" t="s">
        <v>115</v>
      </c>
      <c r="B42" s="132">
        <v>4657.1891891891892</v>
      </c>
      <c r="D42" s="124">
        <v>4324.7567567567567</v>
      </c>
    </row>
    <row r="43" spans="1:855" x14ac:dyDescent="0.3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6" thickBot="1" x14ac:dyDescent="0.4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35">
      <c r="A45" s="122" t="s">
        <v>118</v>
      </c>
      <c r="B45" s="123">
        <v>95.432432432432435</v>
      </c>
      <c r="D45" s="124">
        <v>95.432432432432435</v>
      </c>
    </row>
    <row r="46" spans="1:855" x14ac:dyDescent="0.35">
      <c r="A46" s="122" t="s">
        <v>119</v>
      </c>
      <c r="B46" s="123">
        <v>912.56756756756761</v>
      </c>
      <c r="D46" s="124">
        <v>907.35135135135135</v>
      </c>
    </row>
    <row r="47" spans="1:855" x14ac:dyDescent="0.35">
      <c r="A47" s="122" t="s">
        <v>120</v>
      </c>
      <c r="B47" s="123">
        <v>513.16216216216219</v>
      </c>
      <c r="D47" s="124">
        <v>572.48648648648646</v>
      </c>
    </row>
    <row r="48" spans="1:855" x14ac:dyDescent="0.3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6" thickBot="1" x14ac:dyDescent="0.4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3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6" thickBot="1" x14ac:dyDescent="0.4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6" thickBot="1" x14ac:dyDescent="0.4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6" thickBot="1" x14ac:dyDescent="0.4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3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07421875" defaultRowHeight="14.15" x14ac:dyDescent="0.35"/>
  <cols>
    <col min="1" max="1" width="45.4609375" style="1" customWidth="1"/>
    <col min="2" max="7" width="13.69140625" style="1" customWidth="1"/>
    <col min="8" max="16384" width="9.07421875" style="1"/>
  </cols>
  <sheetData>
    <row r="1" spans="1:9" s="10" customFormat="1" ht="28.3" x14ac:dyDescent="0.3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35">
      <c r="A2" s="115" t="s">
        <v>4</v>
      </c>
    </row>
    <row r="3" spans="1:9" x14ac:dyDescent="0.3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3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3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35">
      <c r="B6" s="11"/>
      <c r="C6" s="11"/>
      <c r="D6" s="11"/>
      <c r="E6" s="11"/>
      <c r="F6" s="11"/>
      <c r="G6" s="11"/>
    </row>
    <row r="7" spans="1:9" x14ac:dyDescent="0.3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3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3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3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35">
      <c r="B11" s="11"/>
      <c r="C11" s="11"/>
      <c r="D11" s="11"/>
      <c r="E11" s="11"/>
      <c r="F11" s="11"/>
      <c r="G11" s="11"/>
    </row>
    <row r="12" spans="1:9" x14ac:dyDescent="0.3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3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3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35">
      <c r="A15" s="14"/>
      <c r="B15" s="11"/>
      <c r="C15" s="11"/>
      <c r="D15" s="11"/>
      <c r="E15" s="11"/>
      <c r="F15" s="11"/>
      <c r="G15" s="11"/>
    </row>
    <row r="16" spans="1:9" x14ac:dyDescent="0.35">
      <c r="B16" s="11"/>
      <c r="C16" s="11"/>
      <c r="D16" s="11"/>
      <c r="E16" s="11"/>
      <c r="F16" s="11"/>
      <c r="G16" s="11"/>
    </row>
    <row r="17" spans="1:7" x14ac:dyDescent="0.35">
      <c r="A17" s="115" t="s">
        <v>15</v>
      </c>
      <c r="B17" s="11"/>
      <c r="C17" s="11"/>
      <c r="D17" s="11"/>
      <c r="E17" s="11"/>
      <c r="F17" s="11"/>
      <c r="G17" s="11"/>
    </row>
    <row r="18" spans="1:7" x14ac:dyDescent="0.3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3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3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35">
      <c r="B21" s="11"/>
      <c r="C21" s="11"/>
      <c r="D21" s="11"/>
      <c r="E21" s="11"/>
      <c r="F21" s="11"/>
      <c r="G21" s="11"/>
    </row>
    <row r="22" spans="1:7" x14ac:dyDescent="0.3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3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3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3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3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35">
      <c r="A27" s="2"/>
      <c r="B27" s="11"/>
      <c r="C27" s="11"/>
      <c r="D27" s="11"/>
      <c r="E27" s="11"/>
      <c r="F27" s="11"/>
      <c r="G27" s="11"/>
    </row>
    <row r="28" spans="1:7" x14ac:dyDescent="0.3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3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3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35">
      <c r="A31" s="16"/>
      <c r="B31" s="13"/>
      <c r="C31" s="13"/>
      <c r="D31" s="13"/>
      <c r="E31" s="13"/>
      <c r="F31" s="13"/>
      <c r="G31" s="13"/>
    </row>
    <row r="32" spans="1:7" x14ac:dyDescent="0.35">
      <c r="A32" s="2" t="s">
        <v>26</v>
      </c>
      <c r="B32" s="13"/>
      <c r="C32" s="13"/>
      <c r="D32" s="13"/>
      <c r="E32" s="13"/>
      <c r="F32" s="13"/>
      <c r="G32" s="13"/>
    </row>
    <row r="33" spans="1:7" x14ac:dyDescent="0.3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35">
      <c r="B34" s="11"/>
      <c r="C34" s="11"/>
      <c r="D34" s="11"/>
      <c r="E34" s="11"/>
      <c r="F34" s="11"/>
      <c r="G34" s="11"/>
    </row>
    <row r="35" spans="1:7" x14ac:dyDescent="0.35">
      <c r="A35" s="115" t="s">
        <v>28</v>
      </c>
      <c r="B35" s="11"/>
      <c r="C35" s="11"/>
      <c r="D35" s="11"/>
      <c r="E35" s="11"/>
      <c r="F35" s="11"/>
      <c r="G35" s="11"/>
    </row>
    <row r="36" spans="1:7" x14ac:dyDescent="0.3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3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3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35">
      <c r="B39" s="19"/>
      <c r="C39" s="19"/>
      <c r="D39" s="19"/>
      <c r="E39" s="19"/>
      <c r="F39" s="19"/>
      <c r="G39" s="19"/>
    </row>
    <row r="41" spans="1:7" x14ac:dyDescent="0.35">
      <c r="A41" s="17" t="s">
        <v>29</v>
      </c>
    </row>
    <row r="42" spans="1:7" x14ac:dyDescent="0.35">
      <c r="A42" s="1" t="s">
        <v>56</v>
      </c>
    </row>
    <row r="43" spans="1:7" x14ac:dyDescent="0.35">
      <c r="A43" s="1" t="s">
        <v>130</v>
      </c>
    </row>
    <row r="46" spans="1:7" x14ac:dyDescent="0.35">
      <c r="A46" s="20"/>
    </row>
    <row r="47" spans="1:7" x14ac:dyDescent="0.35">
      <c r="A47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07421875" defaultRowHeight="14.15" x14ac:dyDescent="0.35"/>
  <cols>
    <col min="1" max="1" width="36.69140625" style="1" customWidth="1"/>
    <col min="2" max="6" width="12.69140625" style="1" customWidth="1"/>
    <col min="7" max="16384" width="9.07421875" style="1"/>
  </cols>
  <sheetData>
    <row r="1" spans="1:6" x14ac:dyDescent="0.3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35">
      <c r="A2" s="115" t="s">
        <v>31</v>
      </c>
      <c r="B2" s="115"/>
    </row>
    <row r="3" spans="1:6" x14ac:dyDescent="0.3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3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3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3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35">
      <c r="A7" s="2"/>
      <c r="B7" s="5"/>
      <c r="C7" s="5"/>
      <c r="D7" s="5"/>
      <c r="E7" s="5"/>
      <c r="F7" s="5"/>
    </row>
    <row r="8" spans="1:6" x14ac:dyDescent="0.3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3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3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3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3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3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3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35">
      <c r="A15" s="2"/>
      <c r="B15" s="5"/>
      <c r="C15" s="5"/>
      <c r="D15" s="5"/>
      <c r="E15" s="5"/>
      <c r="F15" s="5"/>
    </row>
    <row r="16" spans="1:6" x14ac:dyDescent="0.3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3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3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35">
      <c r="B19" s="5"/>
      <c r="C19" s="5"/>
      <c r="D19" s="5"/>
      <c r="E19" s="5"/>
      <c r="F19" s="5"/>
    </row>
    <row r="20" spans="1:6" x14ac:dyDescent="0.35">
      <c r="A20" s="115" t="s">
        <v>43</v>
      </c>
      <c r="B20" s="5"/>
      <c r="C20" s="5"/>
      <c r="D20" s="5"/>
      <c r="E20" s="5"/>
      <c r="F20" s="5"/>
    </row>
    <row r="21" spans="1:6" x14ac:dyDescent="0.3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3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3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35">
      <c r="A24" s="115"/>
      <c r="B24" s="5"/>
      <c r="C24" s="5"/>
      <c r="D24" s="5"/>
      <c r="E24" s="5"/>
      <c r="F24" s="5"/>
    </row>
    <row r="25" spans="1:6" x14ac:dyDescent="0.3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3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3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35">
      <c r="A28" s="2"/>
      <c r="B28" s="5"/>
      <c r="C28" s="5"/>
      <c r="D28" s="5"/>
      <c r="E28" s="5"/>
      <c r="F28" s="5"/>
    </row>
    <row r="29" spans="1:6" x14ac:dyDescent="0.3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3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3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35">
      <c r="A32" s="2"/>
      <c r="B32" s="13"/>
      <c r="C32" s="13"/>
      <c r="D32" s="13"/>
      <c r="E32" s="13"/>
      <c r="F32" s="13"/>
    </row>
    <row r="33" spans="1:8" x14ac:dyDescent="0.35">
      <c r="A33" s="2" t="s">
        <v>26</v>
      </c>
      <c r="B33" s="13"/>
      <c r="C33" s="13"/>
      <c r="D33" s="13"/>
      <c r="E33" s="13"/>
      <c r="F33" s="13"/>
    </row>
    <row r="34" spans="1:8" x14ac:dyDescent="0.3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35">
      <c r="B35" s="5"/>
      <c r="C35" s="5"/>
      <c r="D35" s="5"/>
      <c r="E35" s="5"/>
      <c r="F35" s="5"/>
    </row>
    <row r="36" spans="1:8" x14ac:dyDescent="0.35">
      <c r="A36" s="115" t="s">
        <v>47</v>
      </c>
      <c r="B36" s="115"/>
      <c r="C36" s="115"/>
      <c r="D36" s="115"/>
      <c r="E36" s="115"/>
      <c r="F36" s="115"/>
    </row>
    <row r="37" spans="1:8" x14ac:dyDescent="0.3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35">
      <c r="A38" s="16"/>
      <c r="B38" s="11"/>
      <c r="C38" s="11"/>
      <c r="D38" s="11"/>
      <c r="E38" s="11"/>
      <c r="F38" s="11"/>
    </row>
    <row r="39" spans="1:8" x14ac:dyDescent="0.3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3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3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3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3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07421875" defaultRowHeight="14.15" x14ac:dyDescent="0.35"/>
  <cols>
    <col min="1" max="1" width="30.3046875" style="1" customWidth="1"/>
    <col min="2" max="6" width="11.69140625" style="1" customWidth="1"/>
    <col min="7" max="16384" width="9.07421875" style="1"/>
  </cols>
  <sheetData>
    <row r="1" spans="1:6" x14ac:dyDescent="0.3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35">
      <c r="A2" s="115" t="s">
        <v>31</v>
      </c>
      <c r="B2" s="115"/>
      <c r="C2" s="6"/>
      <c r="D2" s="6"/>
      <c r="E2" s="6"/>
      <c r="F2" s="6"/>
    </row>
    <row r="3" spans="1:6" x14ac:dyDescent="0.3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35">
      <c r="A4" s="17"/>
      <c r="B4" s="6"/>
      <c r="C4" s="6"/>
      <c r="D4" s="6"/>
      <c r="E4" s="6"/>
      <c r="F4" s="6"/>
    </row>
    <row r="5" spans="1:6" x14ac:dyDescent="0.3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3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3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35">
      <c r="A8" s="14"/>
      <c r="B8" s="8"/>
      <c r="C8" s="8"/>
      <c r="D8" s="8"/>
      <c r="E8" s="8"/>
      <c r="F8" s="8"/>
    </row>
    <row r="9" spans="1:6" x14ac:dyDescent="0.3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35">
      <c r="A10" s="14"/>
      <c r="B10" s="8"/>
      <c r="C10" s="8"/>
      <c r="D10" s="8"/>
      <c r="E10" s="8"/>
      <c r="F10" s="8"/>
    </row>
    <row r="11" spans="1:6" x14ac:dyDescent="0.3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3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3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35">
      <c r="A14" s="14"/>
      <c r="B14" s="6"/>
      <c r="C14" s="6"/>
      <c r="D14" s="6"/>
      <c r="E14" s="6"/>
      <c r="F14" s="6"/>
    </row>
    <row r="15" spans="1:6" x14ac:dyDescent="0.35">
      <c r="A15" s="115" t="s">
        <v>43</v>
      </c>
      <c r="B15" s="6"/>
      <c r="C15" s="6"/>
      <c r="D15" s="6"/>
      <c r="E15" s="6"/>
      <c r="F15" s="6"/>
    </row>
    <row r="16" spans="1:6" x14ac:dyDescent="0.3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35">
      <c r="B17" s="6"/>
      <c r="C17" s="6"/>
      <c r="D17" s="6"/>
      <c r="E17" s="6"/>
      <c r="F17" s="6"/>
    </row>
    <row r="18" spans="1:6" ht="28.3" x14ac:dyDescent="0.3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3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3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35">
      <c r="A21" s="7"/>
      <c r="B21" s="6"/>
      <c r="C21" s="6"/>
      <c r="D21" s="6"/>
      <c r="E21" s="6"/>
      <c r="F21" s="6"/>
    </row>
    <row r="22" spans="1:6" x14ac:dyDescent="0.3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3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3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35">
      <c r="B25" s="6"/>
      <c r="C25" s="6"/>
      <c r="D25" s="6"/>
      <c r="E25" s="6"/>
      <c r="F25" s="6"/>
    </row>
    <row r="26" spans="1:6" x14ac:dyDescent="0.35">
      <c r="A26" s="7" t="s">
        <v>26</v>
      </c>
      <c r="B26" s="6"/>
      <c r="C26" s="6"/>
      <c r="D26" s="6"/>
      <c r="E26" s="6"/>
      <c r="F26" s="6"/>
    </row>
    <row r="27" spans="1:6" x14ac:dyDescent="0.3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8.3" x14ac:dyDescent="0.3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35">
      <c r="B29" s="6"/>
      <c r="C29" s="6"/>
      <c r="D29" s="6"/>
      <c r="E29" s="6"/>
      <c r="F29" s="6"/>
    </row>
    <row r="30" spans="1:6" x14ac:dyDescent="0.35">
      <c r="A30" s="115" t="s">
        <v>47</v>
      </c>
      <c r="B30" s="115"/>
      <c r="C30" s="6"/>
      <c r="D30" s="6"/>
      <c r="E30" s="6"/>
      <c r="F30" s="6"/>
    </row>
    <row r="31" spans="1:6" x14ac:dyDescent="0.3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35">
      <c r="A32" s="7"/>
      <c r="B32" s="6"/>
      <c r="C32" s="6"/>
      <c r="D32" s="6"/>
      <c r="E32" s="6"/>
      <c r="F32" s="6"/>
    </row>
    <row r="33" spans="1:8" x14ac:dyDescent="0.3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3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3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3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35">
      <c r="B37" s="6"/>
      <c r="C37" s="6"/>
      <c r="D37" s="6"/>
      <c r="E37" s="6"/>
      <c r="F37" s="6"/>
    </row>
    <row r="38" spans="1:8" x14ac:dyDescent="0.35">
      <c r="A38" s="115" t="s">
        <v>146</v>
      </c>
      <c r="B38" s="6"/>
      <c r="C38" s="6"/>
      <c r="D38" s="6"/>
      <c r="E38" s="6"/>
      <c r="F38" s="6"/>
    </row>
    <row r="39" spans="1:8" x14ac:dyDescent="0.35">
      <c r="A39" s="1" t="s">
        <v>147</v>
      </c>
      <c r="B39" s="6"/>
      <c r="C39" s="6"/>
      <c r="D39" s="6"/>
      <c r="E39" s="6"/>
      <c r="F39" s="6"/>
    </row>
    <row r="40" spans="1:8" x14ac:dyDescent="0.3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3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35">
      <c r="B42" s="6"/>
      <c r="C42" s="6"/>
      <c r="D42" s="6"/>
      <c r="E42" s="6"/>
      <c r="F42" s="6"/>
    </row>
    <row r="43" spans="1:8" x14ac:dyDescent="0.35">
      <c r="A43" s="1" t="s">
        <v>150</v>
      </c>
      <c r="B43" s="6"/>
      <c r="C43" s="6"/>
      <c r="D43" s="6"/>
      <c r="E43" s="6"/>
      <c r="F43" s="6"/>
    </row>
    <row r="44" spans="1:8" x14ac:dyDescent="0.3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3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3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07421875" defaultRowHeight="14.15" x14ac:dyDescent="0.35"/>
  <cols>
    <col min="1" max="1" width="31.69140625" style="1" customWidth="1"/>
    <col min="2" max="6" width="11.69140625" style="1" customWidth="1"/>
    <col min="7" max="16384" width="9.07421875" style="1"/>
  </cols>
  <sheetData>
    <row r="1" spans="1:6" x14ac:dyDescent="0.3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35">
      <c r="A2" s="115" t="s">
        <v>31</v>
      </c>
      <c r="B2" s="115"/>
      <c r="C2" s="5"/>
      <c r="D2" s="5"/>
      <c r="E2" s="5"/>
      <c r="F2" s="5"/>
    </row>
    <row r="3" spans="1:6" x14ac:dyDescent="0.35">
      <c r="A3" s="14" t="s">
        <v>153</v>
      </c>
      <c r="B3" s="5"/>
      <c r="C3" s="5"/>
      <c r="D3" s="5"/>
      <c r="E3" s="5"/>
      <c r="F3" s="5"/>
    </row>
    <row r="4" spans="1:6" x14ac:dyDescent="0.3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8.3" x14ac:dyDescent="0.3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35">
      <c r="A6" s="17"/>
      <c r="B6" s="6"/>
      <c r="C6" s="6"/>
      <c r="D6" s="6"/>
      <c r="E6" s="6"/>
      <c r="F6" s="6"/>
    </row>
    <row r="7" spans="1:6" x14ac:dyDescent="0.3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35">
      <c r="A8" s="14"/>
      <c r="B8" s="6"/>
      <c r="C8" s="6"/>
      <c r="D8" s="6"/>
      <c r="E8" s="6"/>
      <c r="F8" s="6"/>
    </row>
    <row r="9" spans="1:6" x14ac:dyDescent="0.3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35">
      <c r="A10" s="17"/>
      <c r="B10" s="6"/>
      <c r="C10" s="6"/>
      <c r="D10" s="6"/>
      <c r="E10" s="6"/>
      <c r="F10" s="6"/>
    </row>
    <row r="11" spans="1:6" x14ac:dyDescent="0.3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35">
      <c r="A12" s="14"/>
      <c r="B12" s="8"/>
      <c r="C12" s="8"/>
      <c r="D12" s="8"/>
      <c r="E12" s="8"/>
      <c r="F12" s="8"/>
    </row>
    <row r="13" spans="1:6" x14ac:dyDescent="0.3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3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3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35">
      <c r="A16" s="14"/>
      <c r="B16" s="6"/>
      <c r="C16" s="6"/>
      <c r="D16" s="6"/>
      <c r="E16" s="6"/>
      <c r="F16" s="6"/>
    </row>
    <row r="17" spans="1:6" x14ac:dyDescent="0.35">
      <c r="A17" s="115" t="s">
        <v>43</v>
      </c>
      <c r="B17" s="6"/>
      <c r="C17" s="6"/>
      <c r="D17" s="6"/>
      <c r="E17" s="6"/>
      <c r="F17" s="6"/>
    </row>
    <row r="18" spans="1:6" x14ac:dyDescent="0.3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35">
      <c r="B19" s="6"/>
      <c r="C19" s="6"/>
      <c r="D19" s="6"/>
      <c r="E19" s="6"/>
      <c r="F19" s="6"/>
    </row>
    <row r="20" spans="1:6" x14ac:dyDescent="0.3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3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3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3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35">
      <c r="A24" s="7"/>
      <c r="B24" s="6"/>
      <c r="C24" s="6"/>
      <c r="D24" s="6"/>
      <c r="E24" s="6"/>
      <c r="F24" s="6"/>
    </row>
    <row r="25" spans="1:6" x14ac:dyDescent="0.3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3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3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35">
      <c r="B28" s="6"/>
      <c r="C28" s="6"/>
      <c r="D28" s="6"/>
      <c r="E28" s="6"/>
      <c r="F28" s="6"/>
    </row>
    <row r="29" spans="1:6" x14ac:dyDescent="0.35">
      <c r="A29" s="7" t="s">
        <v>26</v>
      </c>
      <c r="B29" s="6"/>
      <c r="C29" s="6"/>
      <c r="D29" s="6"/>
      <c r="E29" s="6"/>
      <c r="F29" s="6"/>
    </row>
    <row r="30" spans="1:6" x14ac:dyDescent="0.3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8.3" x14ac:dyDescent="0.3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35">
      <c r="B32" s="6"/>
      <c r="C32" s="6"/>
      <c r="D32" s="6"/>
      <c r="E32" s="6"/>
      <c r="F32" s="6"/>
    </row>
    <row r="33" spans="1:8" x14ac:dyDescent="0.35">
      <c r="A33" s="115" t="s">
        <v>47</v>
      </c>
      <c r="B33" s="115"/>
      <c r="C33" s="6"/>
      <c r="D33" s="6"/>
      <c r="E33" s="6"/>
      <c r="F33" s="6"/>
    </row>
    <row r="34" spans="1:8" x14ac:dyDescent="0.3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35">
      <c r="A35" s="7"/>
      <c r="B35" s="6"/>
      <c r="C35" s="6"/>
      <c r="D35" s="6"/>
      <c r="E35" s="6"/>
      <c r="F35" s="6"/>
    </row>
    <row r="36" spans="1:8" x14ac:dyDescent="0.3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3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3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3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3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>
      <selection activeCell="E22" sqref="E22"/>
    </sheetView>
  </sheetViews>
  <sheetFormatPr defaultColWidth="9.07421875" defaultRowHeight="14.15" x14ac:dyDescent="0.35"/>
  <cols>
    <col min="1" max="1" width="22.3046875" style="1" customWidth="1"/>
    <col min="2" max="2" width="15" style="1" customWidth="1"/>
    <col min="3" max="3" width="13.3046875" style="1" customWidth="1"/>
    <col min="4" max="4" width="9.84375" style="1" customWidth="1"/>
    <col min="5" max="5" width="13.53515625" style="1" bestFit="1" customWidth="1"/>
    <col min="6" max="6" width="12.3046875" style="1" customWidth="1"/>
    <col min="7" max="7" width="11.07421875" style="1" customWidth="1"/>
    <col min="8" max="8" width="12.84375" style="1" customWidth="1"/>
    <col min="9" max="9" width="15" style="1" customWidth="1"/>
    <col min="10" max="10" width="16.69140625" style="1" customWidth="1"/>
    <col min="11" max="11" width="18.69140625" style="1" customWidth="1"/>
    <col min="12" max="12" width="14.07421875" style="1" customWidth="1"/>
    <col min="13" max="13" width="17.07421875" style="1" customWidth="1"/>
    <col min="14" max="14" width="19.69140625" style="1" customWidth="1"/>
    <col min="15" max="15" width="17.69140625" style="1" customWidth="1"/>
    <col min="16" max="16" width="19.53515625" style="1" customWidth="1"/>
    <col min="17" max="16384" width="9.07421875" style="1"/>
  </cols>
  <sheetData>
    <row r="1" spans="1:15" x14ac:dyDescent="0.35">
      <c r="A1" s="28" t="s">
        <v>133</v>
      </c>
    </row>
    <row r="2" spans="1:15" x14ac:dyDescent="0.35">
      <c r="A2" s="28" t="s">
        <v>134</v>
      </c>
    </row>
    <row r="3" spans="1:15" x14ac:dyDescent="0.35">
      <c r="A3" s="28" t="s">
        <v>135</v>
      </c>
    </row>
    <row r="4" spans="1:15" x14ac:dyDescent="0.35">
      <c r="A4" s="28" t="s">
        <v>136</v>
      </c>
    </row>
    <row r="5" spans="1:15" x14ac:dyDescent="0.35">
      <c r="A5" s="28" t="s">
        <v>137</v>
      </c>
    </row>
    <row r="6" spans="1:15" x14ac:dyDescent="0.35">
      <c r="A6" s="28" t="s">
        <v>138</v>
      </c>
    </row>
    <row r="7" spans="1:15" x14ac:dyDescent="0.35">
      <c r="A7" s="2"/>
      <c r="C7" s="29"/>
    </row>
    <row r="8" spans="1:15" x14ac:dyDescent="0.35">
      <c r="A8" s="30" t="s">
        <v>159</v>
      </c>
      <c r="B8" s="31">
        <v>0.03</v>
      </c>
    </row>
    <row r="9" spans="1:15" x14ac:dyDescent="0.35">
      <c r="A9" s="30" t="s">
        <v>139</v>
      </c>
      <c r="B9" s="31">
        <v>0.3</v>
      </c>
    </row>
    <row r="10" spans="1:15" x14ac:dyDescent="0.35">
      <c r="A10" s="30" t="s">
        <v>160</v>
      </c>
      <c r="B10" s="32">
        <v>1</v>
      </c>
    </row>
    <row r="11" spans="1:15" x14ac:dyDescent="0.35">
      <c r="A11" s="30" t="s">
        <v>161</v>
      </c>
      <c r="B11" s="33">
        <v>30000000</v>
      </c>
    </row>
    <row r="12" spans="1:15" x14ac:dyDescent="0.35">
      <c r="A12" s="30" t="s">
        <v>162</v>
      </c>
      <c r="B12" s="31">
        <v>0.03</v>
      </c>
    </row>
    <row r="13" spans="1:15" x14ac:dyDescent="0.35">
      <c r="A13" s="30" t="s">
        <v>163</v>
      </c>
      <c r="B13" s="32">
        <v>200</v>
      </c>
      <c r="C13" s="1" t="s">
        <v>164</v>
      </c>
    </row>
    <row r="14" spans="1:15" x14ac:dyDescent="0.35">
      <c r="A14" s="30" t="s">
        <v>165</v>
      </c>
      <c r="B14" s="32">
        <v>1E-3</v>
      </c>
    </row>
    <row r="16" spans="1:15" x14ac:dyDescent="0.35">
      <c r="N16" s="34"/>
      <c r="O16" s="34"/>
    </row>
    <row r="17" spans="1:16" x14ac:dyDescent="0.35">
      <c r="A17" s="159" t="s">
        <v>166</v>
      </c>
      <c r="B17" s="159"/>
      <c r="N17" s="34"/>
      <c r="O17" s="34"/>
    </row>
    <row r="18" spans="1:16" ht="42.45" x14ac:dyDescent="0.3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3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3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3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3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3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3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3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3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3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3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3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35">
      <c r="A31" s="30" t="s">
        <v>183</v>
      </c>
      <c r="B31" s="47">
        <f>-SUM(N19:N29)-SUM(O20:O29)-P29</f>
        <v>16653907.18241428</v>
      </c>
    </row>
    <row r="32" spans="1:16" x14ac:dyDescent="0.35">
      <c r="A32" s="2"/>
      <c r="B32" s="34"/>
    </row>
    <row r="34" spans="1:16" x14ac:dyDescent="0.35">
      <c r="A34" s="159" t="s">
        <v>184</v>
      </c>
      <c r="B34" s="159"/>
      <c r="N34" s="34"/>
      <c r="O34" s="34"/>
    </row>
    <row r="35" spans="1:16" ht="42.45" x14ac:dyDescent="0.3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3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3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3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3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3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3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3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3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3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3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3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35">
      <c r="A48" s="30" t="s">
        <v>183</v>
      </c>
      <c r="B48" s="47">
        <f>-SUM(N36:N46)-SUM(O37:O46)-P46</f>
        <v>-3033437.7121754144</v>
      </c>
    </row>
    <row r="51" spans="1:16" x14ac:dyDescent="0.35">
      <c r="A51" s="159" t="s">
        <v>185</v>
      </c>
      <c r="B51" s="159"/>
      <c r="N51" s="34"/>
      <c r="O51" s="34"/>
    </row>
    <row r="52" spans="1:16" ht="42.45" x14ac:dyDescent="0.3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3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3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3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3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3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3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3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3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3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3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3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35">
      <c r="A65" s="30" t="s">
        <v>183</v>
      </c>
      <c r="B65" s="47">
        <f>-SUM(N53:N63)-SUM(O54:O63)-P63</f>
        <v>14129363.551831873</v>
      </c>
    </row>
    <row r="68" spans="1:16" x14ac:dyDescent="0.35">
      <c r="A68" s="159" t="s">
        <v>186</v>
      </c>
      <c r="B68" s="159"/>
      <c r="N68" s="34"/>
      <c r="O68" s="34"/>
    </row>
    <row r="69" spans="1:16" ht="42.45" x14ac:dyDescent="0.3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3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3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3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3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3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3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3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3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3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3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3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35">
      <c r="A82" s="30" t="s">
        <v>183</v>
      </c>
      <c r="B82" s="47">
        <f>-SUM(N70:N80)-SUM(O71:O80)-P80</f>
        <v>-4850164.7385019194</v>
      </c>
    </row>
    <row r="85" spans="1:16" x14ac:dyDescent="0.35">
      <c r="A85" s="159" t="s">
        <v>187</v>
      </c>
      <c r="B85" s="159"/>
      <c r="N85" s="34"/>
      <c r="O85" s="34"/>
    </row>
    <row r="86" spans="1:16" ht="42.45" x14ac:dyDescent="0.3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3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3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3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3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3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3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3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3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3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3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3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3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zoomScaleNormal="100" workbookViewId="0">
      <selection activeCell="C23" sqref="C23"/>
    </sheetView>
  </sheetViews>
  <sheetFormatPr defaultColWidth="9.07421875" defaultRowHeight="14.15" x14ac:dyDescent="0.35"/>
  <cols>
    <col min="1" max="1" width="10.84375" style="4" customWidth="1"/>
    <col min="2" max="2" width="15.3046875" style="1" bestFit="1" customWidth="1"/>
    <col min="3" max="3" width="9.07421875" style="4"/>
    <col min="4" max="5" width="9.07421875" style="1"/>
    <col min="6" max="6" width="27.69140625" style="1" customWidth="1"/>
    <col min="7" max="7" width="18.69140625" style="1" customWidth="1"/>
    <col min="8" max="16384" width="9.07421875" style="1"/>
  </cols>
  <sheetData>
    <row r="1" spans="1:7" x14ac:dyDescent="0.35">
      <c r="A1" s="28" t="s">
        <v>133</v>
      </c>
    </row>
    <row r="2" spans="1:7" x14ac:dyDescent="0.35">
      <c r="A2" s="28" t="s">
        <v>134</v>
      </c>
    </row>
    <row r="3" spans="1:7" x14ac:dyDescent="0.35">
      <c r="A3" s="28" t="s">
        <v>135</v>
      </c>
    </row>
    <row r="4" spans="1:7" x14ac:dyDescent="0.35">
      <c r="A4" s="28" t="s">
        <v>136</v>
      </c>
    </row>
    <row r="5" spans="1:7" x14ac:dyDescent="0.35">
      <c r="A5" s="28" t="s">
        <v>137</v>
      </c>
    </row>
    <row r="6" spans="1:7" x14ac:dyDescent="0.35">
      <c r="A6" s="28" t="s">
        <v>138</v>
      </c>
    </row>
    <row r="8" spans="1:7" x14ac:dyDescent="0.35">
      <c r="F8" s="48" t="s">
        <v>188</v>
      </c>
    </row>
    <row r="9" spans="1:7" x14ac:dyDescent="0.3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3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3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35">
      <c r="A12" s="4">
        <v>3</v>
      </c>
      <c r="B12" s="19">
        <v>-546356.77798182634</v>
      </c>
      <c r="C12" s="49">
        <f t="shared" si="0"/>
        <v>13</v>
      </c>
    </row>
    <row r="13" spans="1:7" x14ac:dyDescent="0.3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35">
      <c r="A14" s="4">
        <v>5</v>
      </c>
      <c r="B14" s="19">
        <v>15401854.23846386</v>
      </c>
      <c r="C14" s="49">
        <f t="shared" si="0"/>
        <v>83</v>
      </c>
    </row>
    <row r="15" spans="1:7" x14ac:dyDescent="0.35">
      <c r="A15" s="4">
        <v>6</v>
      </c>
      <c r="B15" s="19">
        <v>4950437.2482715342</v>
      </c>
      <c r="C15" s="49">
        <f t="shared" si="0"/>
        <v>52</v>
      </c>
    </row>
    <row r="16" spans="1:7" x14ac:dyDescent="0.35">
      <c r="A16" s="4">
        <v>7</v>
      </c>
      <c r="B16" s="19">
        <v>10022549.72918481</v>
      </c>
      <c r="C16" s="49">
        <f t="shared" si="0"/>
        <v>70</v>
      </c>
    </row>
    <row r="17" spans="1:3" x14ac:dyDescent="0.35">
      <c r="A17" s="4">
        <v>8</v>
      </c>
      <c r="B17" s="19">
        <v>1975098.5774415247</v>
      </c>
      <c r="C17" s="49">
        <f t="shared" si="0"/>
        <v>46</v>
      </c>
    </row>
    <row r="18" spans="1:3" x14ac:dyDescent="0.35">
      <c r="A18" s="4">
        <v>9</v>
      </c>
      <c r="B18" s="19">
        <v>1291509.9338522404</v>
      </c>
      <c r="C18" s="49">
        <f t="shared" si="0"/>
        <v>45</v>
      </c>
    </row>
    <row r="19" spans="1:3" x14ac:dyDescent="0.35">
      <c r="A19" s="4">
        <v>10</v>
      </c>
      <c r="B19" s="19">
        <v>6486157.3795480086</v>
      </c>
      <c r="C19" s="49">
        <f t="shared" si="0"/>
        <v>58</v>
      </c>
    </row>
    <row r="20" spans="1:3" x14ac:dyDescent="0.35">
      <c r="A20" s="4">
        <v>11</v>
      </c>
      <c r="B20" s="19">
        <v>-441933.76081744028</v>
      </c>
      <c r="C20" s="49">
        <f t="shared" si="0"/>
        <v>31</v>
      </c>
    </row>
    <row r="21" spans="1:3" x14ac:dyDescent="0.35">
      <c r="A21" s="4">
        <v>12</v>
      </c>
      <c r="B21" s="19">
        <v>8134876.7472008998</v>
      </c>
      <c r="C21" s="49">
        <f t="shared" si="0"/>
        <v>63</v>
      </c>
    </row>
    <row r="22" spans="1:3" x14ac:dyDescent="0.35">
      <c r="A22" s="4">
        <v>13</v>
      </c>
      <c r="B22" s="19">
        <v>-586495.40756333759</v>
      </c>
      <c r="C22" s="49">
        <f t="shared" si="0"/>
        <v>10</v>
      </c>
    </row>
    <row r="23" spans="1:3" x14ac:dyDescent="0.35">
      <c r="A23" s="4">
        <v>14</v>
      </c>
      <c r="B23" s="19">
        <v>-490496.8851158875</v>
      </c>
      <c r="C23" s="49">
        <f t="shared" si="0"/>
        <v>21</v>
      </c>
    </row>
    <row r="24" spans="1:3" x14ac:dyDescent="0.35">
      <c r="A24" s="4">
        <v>15</v>
      </c>
      <c r="B24" s="19">
        <v>16732152.363361146</v>
      </c>
      <c r="C24" s="49">
        <f t="shared" si="0"/>
        <v>89</v>
      </c>
    </row>
    <row r="25" spans="1:3" x14ac:dyDescent="0.35">
      <c r="A25" s="4">
        <v>16</v>
      </c>
      <c r="B25" s="19">
        <v>15514199.224289883</v>
      </c>
      <c r="C25" s="49">
        <f t="shared" si="0"/>
        <v>84</v>
      </c>
    </row>
    <row r="26" spans="1:3" x14ac:dyDescent="0.35">
      <c r="A26" s="4">
        <v>17</v>
      </c>
      <c r="B26" s="19">
        <v>5701977.6524105575</v>
      </c>
      <c r="C26" s="49">
        <f t="shared" si="0"/>
        <v>56</v>
      </c>
    </row>
    <row r="27" spans="1:3" x14ac:dyDescent="0.35">
      <c r="A27" s="4">
        <v>18</v>
      </c>
      <c r="B27" s="19">
        <v>19218593.314142779</v>
      </c>
      <c r="C27" s="49">
        <f t="shared" si="0"/>
        <v>97</v>
      </c>
    </row>
    <row r="28" spans="1:3" x14ac:dyDescent="0.35">
      <c r="A28" s="4">
        <v>19</v>
      </c>
      <c r="B28" s="19">
        <v>4581701.1605495922</v>
      </c>
      <c r="C28" s="49">
        <f t="shared" si="0"/>
        <v>51</v>
      </c>
    </row>
    <row r="29" spans="1:3" x14ac:dyDescent="0.35">
      <c r="A29" s="4">
        <v>20</v>
      </c>
      <c r="B29" s="19">
        <v>7721273.5056820977</v>
      </c>
      <c r="C29" s="49">
        <f t="shared" si="0"/>
        <v>62</v>
      </c>
    </row>
    <row r="30" spans="1:3" x14ac:dyDescent="0.35">
      <c r="A30" s="4">
        <v>21</v>
      </c>
      <c r="B30" s="19">
        <v>17069669.740193065</v>
      </c>
      <c r="C30" s="49">
        <f t="shared" si="0"/>
        <v>91</v>
      </c>
    </row>
    <row r="31" spans="1:3" x14ac:dyDescent="0.35">
      <c r="A31" s="4">
        <v>22</v>
      </c>
      <c r="B31" s="19">
        <v>16713773.638876704</v>
      </c>
      <c r="C31" s="49">
        <f t="shared" si="0"/>
        <v>88</v>
      </c>
    </row>
    <row r="32" spans="1:3" x14ac:dyDescent="0.35">
      <c r="A32" s="4">
        <v>23</v>
      </c>
      <c r="B32" s="19">
        <v>-453505.14619718061</v>
      </c>
      <c r="C32" s="49">
        <f t="shared" si="0"/>
        <v>27</v>
      </c>
    </row>
    <row r="33" spans="1:3" x14ac:dyDescent="0.35">
      <c r="A33" s="4">
        <v>24</v>
      </c>
      <c r="B33" s="19">
        <v>10567765.072327029</v>
      </c>
      <c r="C33" s="49">
        <f t="shared" si="0"/>
        <v>71</v>
      </c>
    </row>
    <row r="34" spans="1:3" x14ac:dyDescent="0.35">
      <c r="A34" s="4">
        <v>25</v>
      </c>
      <c r="B34" s="19">
        <v>5679576.5495906472</v>
      </c>
      <c r="C34" s="49">
        <f t="shared" si="0"/>
        <v>55</v>
      </c>
    </row>
    <row r="35" spans="1:3" x14ac:dyDescent="0.35">
      <c r="A35" s="4">
        <v>26</v>
      </c>
      <c r="B35" s="19">
        <v>8917929.9352497365</v>
      </c>
      <c r="C35" s="49">
        <f t="shared" si="0"/>
        <v>65</v>
      </c>
    </row>
    <row r="36" spans="1:3" x14ac:dyDescent="0.35">
      <c r="A36" s="4">
        <v>27</v>
      </c>
      <c r="B36" s="19">
        <v>-364554.06114656734</v>
      </c>
      <c r="C36" s="49">
        <f t="shared" si="0"/>
        <v>41</v>
      </c>
    </row>
    <row r="37" spans="1:3" x14ac:dyDescent="0.35">
      <c r="A37" s="4">
        <v>28</v>
      </c>
      <c r="B37" s="19">
        <v>3247262.3133125976</v>
      </c>
      <c r="C37" s="49">
        <f t="shared" si="0"/>
        <v>49</v>
      </c>
    </row>
    <row r="38" spans="1:3" x14ac:dyDescent="0.35">
      <c r="A38" s="4">
        <v>29</v>
      </c>
      <c r="B38" s="19">
        <v>-793471.51046421018</v>
      </c>
      <c r="C38" s="49">
        <f t="shared" si="0"/>
        <v>3</v>
      </c>
    </row>
    <row r="39" spans="1:3" x14ac:dyDescent="0.35">
      <c r="A39" s="4">
        <v>30</v>
      </c>
      <c r="B39" s="19">
        <v>14868631.298503596</v>
      </c>
      <c r="C39" s="49">
        <f t="shared" si="0"/>
        <v>81</v>
      </c>
    </row>
    <row r="40" spans="1:3" x14ac:dyDescent="0.35">
      <c r="A40" s="4">
        <v>31</v>
      </c>
      <c r="B40" s="19">
        <v>19651072.918052975</v>
      </c>
      <c r="C40" s="49">
        <f t="shared" si="0"/>
        <v>99</v>
      </c>
    </row>
    <row r="41" spans="1:3" x14ac:dyDescent="0.35">
      <c r="A41" s="4">
        <v>32</v>
      </c>
      <c r="B41" s="19">
        <v>-214824.94912734849</v>
      </c>
      <c r="C41" s="49">
        <f t="shared" si="0"/>
        <v>43</v>
      </c>
    </row>
    <row r="42" spans="1:3" x14ac:dyDescent="0.35">
      <c r="A42" s="4">
        <v>33</v>
      </c>
      <c r="B42" s="19">
        <v>7272419.5891016321</v>
      </c>
      <c r="C42" s="49">
        <f t="shared" si="0"/>
        <v>61</v>
      </c>
    </row>
    <row r="43" spans="1:3" x14ac:dyDescent="0.35">
      <c r="A43" s="4">
        <v>34</v>
      </c>
      <c r="B43" s="19">
        <v>-528327.09165796742</v>
      </c>
      <c r="C43" s="49">
        <f t="shared" si="0"/>
        <v>16</v>
      </c>
    </row>
    <row r="44" spans="1:3" x14ac:dyDescent="0.35">
      <c r="A44" s="4">
        <v>35</v>
      </c>
      <c r="B44" s="19">
        <v>17912808.302612226</v>
      </c>
      <c r="C44" s="49">
        <f t="shared" si="0"/>
        <v>96</v>
      </c>
    </row>
    <row r="45" spans="1:3" x14ac:dyDescent="0.35">
      <c r="A45" s="4">
        <v>36</v>
      </c>
      <c r="B45" s="19">
        <v>-437994.07524572016</v>
      </c>
      <c r="C45" s="49">
        <f t="shared" si="0"/>
        <v>32</v>
      </c>
    </row>
    <row r="46" spans="1:3" x14ac:dyDescent="0.35">
      <c r="A46" s="4">
        <v>37</v>
      </c>
      <c r="B46" s="19">
        <v>16120269.297136595</v>
      </c>
      <c r="C46" s="49">
        <f t="shared" si="0"/>
        <v>85</v>
      </c>
    </row>
    <row r="47" spans="1:3" x14ac:dyDescent="0.35">
      <c r="A47" s="4">
        <v>38</v>
      </c>
      <c r="B47" s="19">
        <v>-415109.05825537932</v>
      </c>
      <c r="C47" s="49">
        <f t="shared" si="0"/>
        <v>36</v>
      </c>
    </row>
    <row r="48" spans="1:3" x14ac:dyDescent="0.35">
      <c r="A48" s="4">
        <v>39</v>
      </c>
      <c r="B48" s="19">
        <v>-430580.48361182725</v>
      </c>
      <c r="C48" s="49">
        <f t="shared" si="0"/>
        <v>34</v>
      </c>
    </row>
    <row r="49" spans="1:3" x14ac:dyDescent="0.35">
      <c r="A49" s="4">
        <v>40</v>
      </c>
      <c r="B49" s="19">
        <v>-540114.43167835835</v>
      </c>
      <c r="C49" s="49">
        <f t="shared" si="0"/>
        <v>15</v>
      </c>
    </row>
    <row r="50" spans="1:3" x14ac:dyDescent="0.35">
      <c r="A50" s="4">
        <v>41</v>
      </c>
      <c r="B50" s="19">
        <v>-458383.33806456433</v>
      </c>
      <c r="C50" s="49">
        <f t="shared" si="0"/>
        <v>26</v>
      </c>
    </row>
    <row r="51" spans="1:3" x14ac:dyDescent="0.35">
      <c r="A51" s="4">
        <v>42</v>
      </c>
      <c r="B51" s="19">
        <v>-451829.2076630498</v>
      </c>
      <c r="C51" s="49">
        <f t="shared" si="0"/>
        <v>28</v>
      </c>
    </row>
    <row r="52" spans="1:3" x14ac:dyDescent="0.35">
      <c r="A52" s="4">
        <v>43</v>
      </c>
      <c r="B52" s="19">
        <v>-138622.138103512</v>
      </c>
      <c r="C52" s="49">
        <f t="shared" si="0"/>
        <v>44</v>
      </c>
    </row>
    <row r="53" spans="1:3" x14ac:dyDescent="0.35">
      <c r="A53" s="4">
        <v>44</v>
      </c>
      <c r="B53" s="19">
        <v>-434201.52154771693</v>
      </c>
      <c r="C53" s="49">
        <f t="shared" si="0"/>
        <v>33</v>
      </c>
    </row>
    <row r="54" spans="1:3" x14ac:dyDescent="0.35">
      <c r="A54" s="4">
        <v>45</v>
      </c>
      <c r="B54" s="19">
        <v>6161377.9514987059</v>
      </c>
      <c r="C54" s="49">
        <f t="shared" si="0"/>
        <v>57</v>
      </c>
    </row>
    <row r="55" spans="1:3" x14ac:dyDescent="0.35">
      <c r="A55" s="4">
        <v>46</v>
      </c>
      <c r="B55" s="19">
        <v>11674503.997666771</v>
      </c>
      <c r="C55" s="49">
        <f t="shared" si="0"/>
        <v>74</v>
      </c>
    </row>
    <row r="56" spans="1:3" x14ac:dyDescent="0.35">
      <c r="A56" s="4">
        <v>47</v>
      </c>
      <c r="B56" s="19">
        <v>9934087.6082624774</v>
      </c>
      <c r="C56" s="49">
        <f t="shared" si="0"/>
        <v>69</v>
      </c>
    </row>
    <row r="57" spans="1:3" x14ac:dyDescent="0.35">
      <c r="A57" s="4">
        <v>48</v>
      </c>
      <c r="B57" s="19">
        <v>9672452.2189063914</v>
      </c>
      <c r="C57" s="49">
        <f t="shared" si="0"/>
        <v>67</v>
      </c>
    </row>
    <row r="58" spans="1:3" x14ac:dyDescent="0.35">
      <c r="A58" s="4">
        <v>49</v>
      </c>
      <c r="B58" s="19">
        <v>-478057.60308475792</v>
      </c>
      <c r="C58" s="49">
        <f t="shared" si="0"/>
        <v>22</v>
      </c>
    </row>
    <row r="59" spans="1:3" x14ac:dyDescent="0.35">
      <c r="A59" s="4">
        <v>50</v>
      </c>
      <c r="B59" s="19">
        <v>-377731.03167136159</v>
      </c>
      <c r="C59" s="49">
        <f t="shared" si="0"/>
        <v>40</v>
      </c>
    </row>
    <row r="60" spans="1:3" x14ac:dyDescent="0.35">
      <c r="A60" s="4">
        <v>51</v>
      </c>
      <c r="B60" s="19">
        <v>17286592.973604184</v>
      </c>
      <c r="C60" s="49">
        <f t="shared" si="0"/>
        <v>93</v>
      </c>
    </row>
    <row r="61" spans="1:3" x14ac:dyDescent="0.35">
      <c r="A61" s="4">
        <v>52</v>
      </c>
      <c r="B61" s="19">
        <v>20968163.395204961</v>
      </c>
      <c r="C61" s="49">
        <f t="shared" si="0"/>
        <v>100</v>
      </c>
    </row>
    <row r="62" spans="1:3" x14ac:dyDescent="0.35">
      <c r="A62" s="4">
        <v>53</v>
      </c>
      <c r="B62" s="19">
        <v>-517661.83028050425</v>
      </c>
      <c r="C62" s="49">
        <f t="shared" si="0"/>
        <v>17</v>
      </c>
    </row>
    <row r="63" spans="1:3" x14ac:dyDescent="0.35">
      <c r="A63" s="4">
        <v>54</v>
      </c>
      <c r="B63" s="19">
        <v>8241314.8845434468</v>
      </c>
      <c r="C63" s="49">
        <f t="shared" si="0"/>
        <v>64</v>
      </c>
    </row>
    <row r="64" spans="1:3" x14ac:dyDescent="0.35">
      <c r="A64" s="4">
        <v>55</v>
      </c>
      <c r="B64" s="19">
        <v>16993570.746970356</v>
      </c>
      <c r="C64" s="49">
        <f t="shared" si="0"/>
        <v>90</v>
      </c>
    </row>
    <row r="65" spans="1:3" x14ac:dyDescent="0.35">
      <c r="A65" s="4">
        <v>56</v>
      </c>
      <c r="B65" s="19">
        <v>15070867.951927215</v>
      </c>
      <c r="C65" s="49">
        <f t="shared" si="0"/>
        <v>82</v>
      </c>
    </row>
    <row r="66" spans="1:3" x14ac:dyDescent="0.35">
      <c r="A66" s="4">
        <v>57</v>
      </c>
      <c r="B66" s="19">
        <v>17691766.84158906</v>
      </c>
      <c r="C66" s="49">
        <f t="shared" si="0"/>
        <v>95</v>
      </c>
    </row>
    <row r="67" spans="1:3" x14ac:dyDescent="0.35">
      <c r="A67" s="4">
        <v>58</v>
      </c>
      <c r="B67" s="19">
        <v>-316870.76173713541</v>
      </c>
      <c r="C67" s="49">
        <f t="shared" si="0"/>
        <v>42</v>
      </c>
    </row>
    <row r="68" spans="1:3" x14ac:dyDescent="0.35">
      <c r="A68" s="4">
        <v>59</v>
      </c>
      <c r="B68" s="19">
        <v>-470346.84070827626</v>
      </c>
      <c r="C68" s="49">
        <f t="shared" si="0"/>
        <v>23</v>
      </c>
    </row>
    <row r="69" spans="1:3" x14ac:dyDescent="0.35">
      <c r="A69" s="4">
        <v>60</v>
      </c>
      <c r="B69" s="19">
        <v>12150052.251403302</v>
      </c>
      <c r="C69" s="49">
        <f t="shared" si="0"/>
        <v>76</v>
      </c>
    </row>
    <row r="70" spans="1:3" x14ac:dyDescent="0.35">
      <c r="A70" s="4">
        <v>61</v>
      </c>
      <c r="B70" s="19">
        <v>16456833.583448514</v>
      </c>
      <c r="C70" s="49">
        <f t="shared" si="0"/>
        <v>86</v>
      </c>
    </row>
    <row r="71" spans="1:3" x14ac:dyDescent="0.35">
      <c r="A71" s="4">
        <v>62</v>
      </c>
      <c r="B71" s="19">
        <v>-663868.46983272629</v>
      </c>
      <c r="C71" s="49">
        <f t="shared" si="0"/>
        <v>5</v>
      </c>
    </row>
    <row r="72" spans="1:3" x14ac:dyDescent="0.35">
      <c r="A72" s="4">
        <v>63</v>
      </c>
      <c r="B72" s="19">
        <v>-587164.36861021246</v>
      </c>
      <c r="C72" s="49">
        <f t="shared" si="0"/>
        <v>9</v>
      </c>
    </row>
    <row r="73" spans="1:3" x14ac:dyDescent="0.35">
      <c r="A73" s="4">
        <v>64</v>
      </c>
      <c r="B73" s="19">
        <v>14539386.210722819</v>
      </c>
      <c r="C73" s="49">
        <f t="shared" si="0"/>
        <v>80</v>
      </c>
    </row>
    <row r="74" spans="1:3" x14ac:dyDescent="0.35">
      <c r="A74" s="4">
        <v>65</v>
      </c>
      <c r="B74" s="19">
        <v>14119959.778786365</v>
      </c>
      <c r="C74" s="49">
        <f t="shared" si="0"/>
        <v>78</v>
      </c>
    </row>
    <row r="75" spans="1:3" x14ac:dyDescent="0.3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35">
      <c r="A76" s="4">
        <v>67</v>
      </c>
      <c r="B76" s="19">
        <v>-399779.50381419208</v>
      </c>
      <c r="C76" s="49">
        <f t="shared" si="1"/>
        <v>39</v>
      </c>
    </row>
    <row r="77" spans="1:3" x14ac:dyDescent="0.35">
      <c r="A77" s="4">
        <v>68</v>
      </c>
      <c r="B77" s="19">
        <v>-468322.18504473229</v>
      </c>
      <c r="C77" s="49">
        <f t="shared" si="1"/>
        <v>24</v>
      </c>
    </row>
    <row r="78" spans="1:3" x14ac:dyDescent="0.35">
      <c r="A78" s="4">
        <v>69</v>
      </c>
      <c r="B78" s="19">
        <v>-739368.58497000381</v>
      </c>
      <c r="C78" s="49">
        <f t="shared" si="1"/>
        <v>4</v>
      </c>
    </row>
    <row r="79" spans="1:3" x14ac:dyDescent="0.35">
      <c r="A79" s="4">
        <v>70</v>
      </c>
      <c r="B79" s="19">
        <v>17241137.895723939</v>
      </c>
      <c r="C79" s="49">
        <f t="shared" si="1"/>
        <v>92</v>
      </c>
    </row>
    <row r="80" spans="1:3" x14ac:dyDescent="0.35">
      <c r="A80" s="4">
        <v>71</v>
      </c>
      <c r="B80" s="19">
        <v>-461338.3749595714</v>
      </c>
      <c r="C80" s="49">
        <f t="shared" si="1"/>
        <v>25</v>
      </c>
    </row>
    <row r="81" spans="1:3" x14ac:dyDescent="0.35">
      <c r="A81" s="4">
        <v>72</v>
      </c>
      <c r="B81" s="19">
        <v>-493826.13712879957</v>
      </c>
      <c r="C81" s="49">
        <f t="shared" si="1"/>
        <v>20</v>
      </c>
    </row>
    <row r="82" spans="1:3" x14ac:dyDescent="0.35">
      <c r="A82" s="4">
        <v>73</v>
      </c>
      <c r="B82" s="19">
        <v>17624015.479645722</v>
      </c>
      <c r="C82" s="49">
        <f t="shared" si="1"/>
        <v>94</v>
      </c>
    </row>
    <row r="83" spans="1:3" x14ac:dyDescent="0.35">
      <c r="A83" s="4">
        <v>74</v>
      </c>
      <c r="B83" s="19">
        <v>-609143.07104578067</v>
      </c>
      <c r="C83" s="49">
        <f t="shared" si="1"/>
        <v>8</v>
      </c>
    </row>
    <row r="84" spans="1:3" x14ac:dyDescent="0.35">
      <c r="A84" s="4">
        <v>75</v>
      </c>
      <c r="B84" s="19">
        <v>11481307.815849187</v>
      </c>
      <c r="C84" s="49">
        <f t="shared" si="1"/>
        <v>73</v>
      </c>
    </row>
    <row r="85" spans="1:3" x14ac:dyDescent="0.35">
      <c r="A85" s="4">
        <v>76</v>
      </c>
      <c r="B85" s="19">
        <v>9917082.2150690369</v>
      </c>
      <c r="C85" s="49">
        <f t="shared" si="1"/>
        <v>68</v>
      </c>
    </row>
    <row r="86" spans="1:3" x14ac:dyDescent="0.35">
      <c r="A86" s="4">
        <v>77</v>
      </c>
      <c r="B86" s="19">
        <v>-494657.44072020566</v>
      </c>
      <c r="C86" s="49">
        <f t="shared" si="1"/>
        <v>19</v>
      </c>
    </row>
    <row r="87" spans="1:3" x14ac:dyDescent="0.35">
      <c r="A87" s="4">
        <v>78</v>
      </c>
      <c r="B87" s="19">
        <v>5243700.7012144383</v>
      </c>
      <c r="C87" s="49">
        <f t="shared" si="1"/>
        <v>53</v>
      </c>
    </row>
    <row r="88" spans="1:3" x14ac:dyDescent="0.35">
      <c r="A88" s="4">
        <v>79</v>
      </c>
      <c r="B88" s="19">
        <v>-566433.34223904391</v>
      </c>
      <c r="C88" s="49">
        <f t="shared" si="1"/>
        <v>11</v>
      </c>
    </row>
    <row r="89" spans="1:3" x14ac:dyDescent="0.35">
      <c r="A89" s="4">
        <v>80</v>
      </c>
      <c r="B89" s="19">
        <v>2333943.4531695712</v>
      </c>
      <c r="C89" s="49">
        <f t="shared" si="1"/>
        <v>47</v>
      </c>
    </row>
    <row r="90" spans="1:3" x14ac:dyDescent="0.35">
      <c r="A90" s="4">
        <v>81</v>
      </c>
      <c r="B90" s="19">
        <v>13666398.002214955</v>
      </c>
      <c r="C90" s="49">
        <f t="shared" si="1"/>
        <v>77</v>
      </c>
    </row>
    <row r="91" spans="1:3" x14ac:dyDescent="0.35">
      <c r="A91" s="4">
        <v>82</v>
      </c>
      <c r="B91" s="19">
        <v>11990610.574417308</v>
      </c>
      <c r="C91" s="49">
        <f t="shared" si="1"/>
        <v>75</v>
      </c>
    </row>
    <row r="92" spans="1:3" x14ac:dyDescent="0.35">
      <c r="A92" s="4">
        <v>83</v>
      </c>
      <c r="B92" s="19">
        <v>-642809.70872035669</v>
      </c>
      <c r="C92" s="49">
        <f t="shared" si="1"/>
        <v>6</v>
      </c>
    </row>
    <row r="93" spans="1:3" x14ac:dyDescent="0.35">
      <c r="A93" s="4">
        <v>84</v>
      </c>
      <c r="B93" s="19">
        <v>-450847.25251110591</v>
      </c>
      <c r="C93" s="49">
        <f t="shared" si="1"/>
        <v>30</v>
      </c>
    </row>
    <row r="94" spans="1:3" x14ac:dyDescent="0.35">
      <c r="A94" s="4">
        <v>85</v>
      </c>
      <c r="B94" s="19">
        <v>4287289.3923663609</v>
      </c>
      <c r="C94" s="49">
        <f t="shared" si="1"/>
        <v>50</v>
      </c>
    </row>
    <row r="95" spans="1:3" x14ac:dyDescent="0.35">
      <c r="A95" s="4">
        <v>86</v>
      </c>
      <c r="B95" s="19">
        <v>6983427.0956256567</v>
      </c>
      <c r="C95" s="49">
        <f t="shared" si="1"/>
        <v>59</v>
      </c>
    </row>
    <row r="96" spans="1:3" x14ac:dyDescent="0.35">
      <c r="A96" s="4">
        <v>87</v>
      </c>
      <c r="B96" s="19">
        <v>-451473.19055874797</v>
      </c>
      <c r="C96" s="49">
        <f t="shared" si="1"/>
        <v>29</v>
      </c>
    </row>
    <row r="97" spans="1:3" x14ac:dyDescent="0.35">
      <c r="A97" s="4">
        <v>88</v>
      </c>
      <c r="B97" s="19">
        <v>-542875.08351082494</v>
      </c>
      <c r="C97" s="49">
        <f t="shared" si="1"/>
        <v>14</v>
      </c>
    </row>
    <row r="98" spans="1:3" x14ac:dyDescent="0.35">
      <c r="A98" s="4">
        <v>89</v>
      </c>
      <c r="B98" s="19">
        <v>-552410.5294220607</v>
      </c>
      <c r="C98" s="49">
        <f t="shared" si="1"/>
        <v>12</v>
      </c>
    </row>
    <row r="99" spans="1:3" x14ac:dyDescent="0.35">
      <c r="A99" s="4">
        <v>90</v>
      </c>
      <c r="B99" s="19">
        <v>9667649.4037291501</v>
      </c>
      <c r="C99" s="49">
        <f t="shared" si="1"/>
        <v>66</v>
      </c>
    </row>
    <row r="100" spans="1:3" x14ac:dyDescent="0.35">
      <c r="A100" s="4">
        <v>91</v>
      </c>
      <c r="B100" s="19">
        <v>-619189.38146994903</v>
      </c>
      <c r="C100" s="49">
        <f t="shared" si="1"/>
        <v>7</v>
      </c>
    </row>
    <row r="101" spans="1:3" x14ac:dyDescent="0.35">
      <c r="A101" s="4">
        <v>92</v>
      </c>
      <c r="B101" s="19">
        <v>-496689.60395404877</v>
      </c>
      <c r="C101" s="49">
        <f t="shared" si="1"/>
        <v>18</v>
      </c>
    </row>
    <row r="102" spans="1:3" x14ac:dyDescent="0.35">
      <c r="A102" s="4">
        <v>93</v>
      </c>
      <c r="B102" s="19">
        <v>-411875.50332214712</v>
      </c>
      <c r="C102" s="49">
        <f t="shared" si="1"/>
        <v>37</v>
      </c>
    </row>
    <row r="103" spans="1:3" x14ac:dyDescent="0.35">
      <c r="A103" s="4">
        <v>94</v>
      </c>
      <c r="B103" s="19">
        <v>-402362.97886260465</v>
      </c>
      <c r="C103" s="49">
        <f t="shared" si="1"/>
        <v>38</v>
      </c>
    </row>
    <row r="104" spans="1:3" x14ac:dyDescent="0.35">
      <c r="A104" s="4">
        <v>95</v>
      </c>
      <c r="B104" s="19">
        <v>11254407.153654296</v>
      </c>
      <c r="C104" s="49">
        <f t="shared" si="1"/>
        <v>72</v>
      </c>
    </row>
    <row r="105" spans="1:3" x14ac:dyDescent="0.3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3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3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3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3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C829-054D-452B-9B87-C926A0A69987}">
  <dimension ref="A1:I19"/>
  <sheetViews>
    <sheetView workbookViewId="0">
      <selection activeCell="G16" sqref="G16"/>
    </sheetView>
  </sheetViews>
  <sheetFormatPr defaultRowHeight="14.6" x14ac:dyDescent="0.4"/>
  <cols>
    <col min="1" max="1" width="22.23046875" customWidth="1"/>
    <col min="2" max="4" width="14.23046875" customWidth="1"/>
    <col min="6" max="8" width="12.23046875" customWidth="1"/>
  </cols>
  <sheetData>
    <row r="1" spans="1:9" x14ac:dyDescent="0.4">
      <c r="A1" s="53" t="s">
        <v>133</v>
      </c>
      <c r="B1" s="54"/>
      <c r="C1" s="55"/>
      <c r="D1" s="55"/>
      <c r="E1" s="54"/>
      <c r="F1" s="56"/>
      <c r="G1" s="56"/>
      <c r="H1" s="54"/>
      <c r="I1" s="57"/>
    </row>
    <row r="2" spans="1:9" x14ac:dyDescent="0.4">
      <c r="A2" s="53" t="s">
        <v>134</v>
      </c>
      <c r="B2" s="54"/>
      <c r="C2" s="55"/>
      <c r="D2" s="55"/>
      <c r="E2" s="54"/>
      <c r="F2" s="56"/>
      <c r="G2" s="56"/>
      <c r="H2" s="54"/>
      <c r="I2" s="57"/>
    </row>
    <row r="3" spans="1:9" x14ac:dyDescent="0.4">
      <c r="A3" s="53" t="s">
        <v>135</v>
      </c>
      <c r="B3" s="54"/>
      <c r="C3" s="55"/>
      <c r="D3" s="55"/>
      <c r="E3" s="54"/>
      <c r="F3" s="56"/>
      <c r="G3" s="56"/>
      <c r="H3" s="54"/>
      <c r="I3" s="57"/>
    </row>
    <row r="4" spans="1:9" x14ac:dyDescent="0.4">
      <c r="A4" s="53" t="s">
        <v>136</v>
      </c>
      <c r="B4" s="54"/>
      <c r="C4" s="55"/>
      <c r="D4" s="55"/>
      <c r="E4" s="54"/>
      <c r="F4" s="56"/>
      <c r="G4" s="56"/>
      <c r="H4" s="54"/>
      <c r="I4" s="57"/>
    </row>
    <row r="5" spans="1:9" x14ac:dyDescent="0.4">
      <c r="A5" s="53" t="s">
        <v>137</v>
      </c>
      <c r="B5" s="54"/>
      <c r="C5" s="55"/>
      <c r="D5" s="55"/>
      <c r="E5" s="54"/>
      <c r="F5" s="56"/>
      <c r="G5" s="56"/>
      <c r="H5" s="54"/>
      <c r="I5" s="57"/>
    </row>
    <row r="6" spans="1:9" x14ac:dyDescent="0.4">
      <c r="A6" s="53" t="s">
        <v>138</v>
      </c>
      <c r="B6" s="54"/>
      <c r="C6" s="55"/>
      <c r="D6" s="55"/>
      <c r="E6" s="54"/>
      <c r="F6" s="56"/>
      <c r="G6" s="56"/>
      <c r="H6" s="54"/>
      <c r="I6" s="57"/>
    </row>
    <row r="7" spans="1:9" x14ac:dyDescent="0.4">
      <c r="A7" s="54"/>
      <c r="B7" s="55"/>
      <c r="C7" s="55"/>
      <c r="D7" s="55"/>
      <c r="E7" s="54"/>
      <c r="F7" s="56"/>
      <c r="G7" s="56"/>
      <c r="H7" s="54"/>
      <c r="I7" s="57"/>
    </row>
    <row r="8" spans="1:9" x14ac:dyDescent="0.4">
      <c r="A8" s="54"/>
      <c r="B8" s="55"/>
      <c r="C8" s="55"/>
      <c r="D8" s="55"/>
      <c r="E8" s="54"/>
      <c r="F8" s="58" t="s">
        <v>193</v>
      </c>
      <c r="G8" s="56"/>
      <c r="H8" s="54"/>
      <c r="I8" s="57"/>
    </row>
    <row r="9" spans="1:9" x14ac:dyDescent="0.4">
      <c r="A9" s="54"/>
      <c r="B9" s="160" t="s">
        <v>194</v>
      </c>
      <c r="C9" s="161"/>
      <c r="D9" s="55"/>
      <c r="E9" s="54"/>
      <c r="F9" s="56"/>
      <c r="G9" s="56"/>
      <c r="H9" s="54"/>
      <c r="I9" s="57"/>
    </row>
    <row r="10" spans="1:9" ht="42.9" x14ac:dyDescent="0.4">
      <c r="A10" s="59" t="s">
        <v>195</v>
      </c>
      <c r="B10" s="60" t="s">
        <v>196</v>
      </c>
      <c r="C10" s="60" t="s">
        <v>197</v>
      </c>
      <c r="D10" s="60" t="s">
        <v>198</v>
      </c>
      <c r="E10" s="54"/>
      <c r="F10" s="61" t="s">
        <v>199</v>
      </c>
      <c r="G10" s="61" t="s">
        <v>200</v>
      </c>
      <c r="H10" s="61" t="s">
        <v>201</v>
      </c>
      <c r="I10" s="57"/>
    </row>
    <row r="11" spans="1:9" x14ac:dyDescent="0.4">
      <c r="A11" s="54" t="s">
        <v>202</v>
      </c>
      <c r="B11" s="80">
        <v>200</v>
      </c>
      <c r="C11" s="80">
        <v>20</v>
      </c>
      <c r="D11" s="80">
        <v>210</v>
      </c>
      <c r="E11" s="54"/>
      <c r="F11" s="175">
        <f>_xlfn.NORM.DIST(D11,B11,C11,TRUE)</f>
        <v>0.69146246127401312</v>
      </c>
      <c r="G11" s="174">
        <f>1-F11</f>
        <v>0.30853753872598688</v>
      </c>
      <c r="H11" s="54" t="s">
        <v>203</v>
      </c>
      <c r="I11" s="57"/>
    </row>
    <row r="12" spans="1:9" x14ac:dyDescent="0.4">
      <c r="A12" s="54" t="s">
        <v>204</v>
      </c>
      <c r="B12" s="80">
        <v>40</v>
      </c>
      <c r="C12" s="80">
        <v>5</v>
      </c>
      <c r="D12" s="80">
        <v>45</v>
      </c>
      <c r="E12" s="54"/>
      <c r="F12" s="175">
        <f>_xlfn.NORM.DIST(D12,B12,C12,TRUE)</f>
        <v>0.84134474606854304</v>
      </c>
      <c r="G12" s="174">
        <f>1-F12</f>
        <v>0.15865525393145696</v>
      </c>
      <c r="H12" s="54" t="s">
        <v>203</v>
      </c>
      <c r="I12" s="57"/>
    </row>
    <row r="13" spans="1:9" x14ac:dyDescent="0.4">
      <c r="A13" s="54"/>
      <c r="B13" s="55"/>
      <c r="C13" s="55"/>
      <c r="D13" s="55"/>
      <c r="E13" s="54"/>
      <c r="F13" s="56"/>
      <c r="G13" s="56"/>
      <c r="H13" s="54"/>
      <c r="I13" s="57"/>
    </row>
    <row r="14" spans="1:9" ht="57" x14ac:dyDescent="0.4">
      <c r="A14" s="54"/>
      <c r="B14" s="55"/>
      <c r="C14" s="55"/>
      <c r="D14" s="55"/>
      <c r="E14" s="54"/>
      <c r="F14" s="56"/>
      <c r="G14" s="61" t="s">
        <v>205</v>
      </c>
      <c r="H14" s="54"/>
      <c r="I14" s="57"/>
    </row>
    <row r="15" spans="1:9" ht="17.600000000000001" x14ac:dyDescent="0.5">
      <c r="A15" s="65" t="s">
        <v>206</v>
      </c>
      <c r="B15" s="55"/>
      <c r="C15" s="55"/>
      <c r="D15" s="55"/>
      <c r="E15" s="66"/>
      <c r="G15" s="175">
        <f>(1-(F11^(-2)+F12^(-2)-1)^(-1/2))</f>
        <v>0.36807890302735413</v>
      </c>
      <c r="H15" s="54" t="s">
        <v>207</v>
      </c>
      <c r="I15" s="67"/>
    </row>
    <row r="16" spans="1:9" x14ac:dyDescent="0.4">
      <c r="A16" s="54"/>
      <c r="B16" s="55"/>
      <c r="C16" s="55"/>
      <c r="D16" s="55"/>
      <c r="E16" s="54"/>
      <c r="F16" s="69"/>
      <c r="G16" s="70"/>
      <c r="H16" s="68"/>
      <c r="I16" s="67"/>
    </row>
    <row r="17" spans="1:9" x14ac:dyDescent="0.4">
      <c r="A17" s="54"/>
      <c r="B17" s="55"/>
      <c r="C17" s="55"/>
      <c r="D17" s="55"/>
      <c r="E17" s="54"/>
      <c r="F17" s="57"/>
      <c r="H17" s="54"/>
      <c r="I17" s="57"/>
    </row>
    <row r="18" spans="1:9" x14ac:dyDescent="0.4">
      <c r="A18" s="54"/>
      <c r="B18" s="55"/>
      <c r="C18" s="55"/>
      <c r="D18" s="55"/>
      <c r="E18" s="54"/>
      <c r="F18" s="56"/>
      <c r="G18" s="56"/>
      <c r="H18" s="54"/>
      <c r="I18" s="57"/>
    </row>
    <row r="19" spans="1:9" x14ac:dyDescent="0.4">
      <c r="A19" s="54"/>
      <c r="B19" s="55"/>
      <c r="C19" s="55"/>
      <c r="D19" s="55"/>
      <c r="E19" s="54"/>
      <c r="F19" s="56"/>
      <c r="G19" s="56"/>
      <c r="H19" s="54"/>
      <c r="I19" s="57"/>
    </row>
  </sheetData>
  <mergeCells count="1"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1031-E7EE-42DE-9584-567D6E4D857C}">
  <dimension ref="A1:K159"/>
  <sheetViews>
    <sheetView tabSelected="1" workbookViewId="0">
      <selection activeCell="A7" sqref="A7"/>
    </sheetView>
  </sheetViews>
  <sheetFormatPr defaultRowHeight="14.6" x14ac:dyDescent="0.4"/>
  <cols>
    <col min="2" max="2" width="13.69140625" customWidth="1"/>
    <col min="3" max="5" width="10.69140625" customWidth="1"/>
  </cols>
  <sheetData>
    <row r="1" spans="1:11" x14ac:dyDescent="0.4">
      <c r="A1" s="53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4">
      <c r="A2" s="53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4">
      <c r="A3" s="53" t="s">
        <v>135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4">
      <c r="A4" s="53" t="s">
        <v>136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4">
      <c r="A5" s="53" t="s">
        <v>137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4">
      <c r="A6" s="53" t="s">
        <v>138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5" thickBot="1" x14ac:dyDescent="0.4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5.45" thickTop="1" thickBot="1" x14ac:dyDescent="0.45">
      <c r="A8" s="162" t="s">
        <v>208</v>
      </c>
      <c r="B8" s="163"/>
      <c r="C8" s="163"/>
      <c r="D8" s="163"/>
      <c r="E8" s="164"/>
      <c r="F8" s="54"/>
      <c r="G8" s="54"/>
      <c r="H8" s="54"/>
      <c r="I8" s="54"/>
      <c r="J8" s="54"/>
      <c r="K8" s="54"/>
    </row>
    <row r="9" spans="1:11" ht="15" thickTop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4">
      <c r="A10" s="54"/>
      <c r="B10" s="54"/>
      <c r="C10" s="165" t="s">
        <v>209</v>
      </c>
      <c r="D10" s="166"/>
      <c r="E10" s="167"/>
      <c r="F10" s="54"/>
      <c r="G10" s="54"/>
      <c r="H10" s="54"/>
      <c r="I10" s="54"/>
      <c r="J10" s="54"/>
      <c r="K10" s="54"/>
    </row>
    <row r="11" spans="1:11" ht="28.75" x14ac:dyDescent="0.4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  <c r="F11" s="54"/>
      <c r="G11" s="54"/>
      <c r="H11" s="54"/>
      <c r="I11" s="54"/>
      <c r="J11" s="54"/>
      <c r="K11" s="54"/>
    </row>
    <row r="12" spans="1:11" x14ac:dyDescent="0.4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  <c r="F12" s="54"/>
      <c r="G12" s="54"/>
      <c r="H12" s="54"/>
      <c r="I12" s="54"/>
      <c r="J12" s="54"/>
      <c r="K12" s="54"/>
    </row>
    <row r="13" spans="1:11" x14ac:dyDescent="0.4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  <c r="F13" s="54"/>
      <c r="G13" s="54"/>
      <c r="H13" s="54"/>
      <c r="I13" s="54"/>
      <c r="J13" s="54"/>
      <c r="K13" s="54"/>
    </row>
    <row r="14" spans="1:11" x14ac:dyDescent="0.4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  <c r="F14" s="54"/>
      <c r="G14" s="54"/>
      <c r="H14" s="54"/>
      <c r="I14" s="54"/>
      <c r="J14" s="54"/>
      <c r="K14" s="54"/>
    </row>
    <row r="15" spans="1:11" x14ac:dyDescent="0.4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  <c r="F15" s="54"/>
      <c r="G15" s="54"/>
      <c r="H15" s="54"/>
      <c r="I15" s="54"/>
      <c r="J15" s="54"/>
      <c r="K15" s="54"/>
    </row>
    <row r="16" spans="1:11" x14ac:dyDescent="0.4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  <c r="F16" s="54"/>
      <c r="G16" s="54"/>
      <c r="H16" s="54"/>
      <c r="I16" s="54"/>
      <c r="J16" s="54"/>
      <c r="K16" s="54"/>
    </row>
    <row r="17" spans="1:11" x14ac:dyDescent="0.4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  <c r="F17" s="54"/>
      <c r="G17" s="54"/>
      <c r="H17" s="54"/>
      <c r="I17" s="54"/>
      <c r="J17" s="54"/>
      <c r="K17" s="54"/>
    </row>
    <row r="18" spans="1:11" x14ac:dyDescent="0.4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  <c r="F18" s="54"/>
      <c r="G18" s="54"/>
      <c r="H18" s="54"/>
      <c r="I18" s="54"/>
      <c r="J18" s="54"/>
      <c r="K18" s="54"/>
    </row>
    <row r="19" spans="1:11" x14ac:dyDescent="0.4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  <c r="F19" s="54"/>
      <c r="G19" s="54"/>
      <c r="H19" s="54"/>
      <c r="I19" s="54"/>
      <c r="J19" s="54"/>
      <c r="K19" s="54"/>
    </row>
    <row r="20" spans="1:11" x14ac:dyDescent="0.4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  <c r="F20" s="54"/>
      <c r="G20" s="54"/>
      <c r="H20" s="54"/>
      <c r="I20" s="54"/>
      <c r="J20" s="54"/>
      <c r="K20" s="54"/>
    </row>
    <row r="21" spans="1:11" x14ac:dyDescent="0.4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  <c r="F21" s="54"/>
      <c r="G21" s="54"/>
      <c r="H21" s="54"/>
      <c r="I21" s="54"/>
      <c r="J21" s="54"/>
      <c r="K21" s="54"/>
    </row>
    <row r="22" spans="1:11" x14ac:dyDescent="0.4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  <c r="F22" s="54"/>
      <c r="G22" s="54"/>
      <c r="H22" s="54"/>
      <c r="I22" s="54"/>
      <c r="J22" s="54"/>
      <c r="K22" s="54"/>
    </row>
    <row r="23" spans="1:11" x14ac:dyDescent="0.4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  <c r="F23" s="54"/>
      <c r="G23" s="54"/>
      <c r="H23" s="54"/>
      <c r="I23" s="54"/>
      <c r="J23" s="54"/>
      <c r="K23" s="54"/>
    </row>
    <row r="24" spans="1:11" x14ac:dyDescent="0.4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  <c r="F24" s="54"/>
      <c r="G24" s="54"/>
      <c r="H24" s="54"/>
      <c r="I24" s="54"/>
      <c r="J24" s="54"/>
      <c r="K24" s="54"/>
    </row>
    <row r="25" spans="1:11" x14ac:dyDescent="0.4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  <c r="F25" s="54"/>
      <c r="G25" s="54"/>
      <c r="H25" s="54"/>
      <c r="I25" s="54"/>
      <c r="J25" s="54"/>
      <c r="K25" s="54"/>
    </row>
    <row r="26" spans="1:11" x14ac:dyDescent="0.4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  <c r="F26" s="54"/>
      <c r="G26" s="54"/>
      <c r="H26" s="54"/>
      <c r="I26" s="54"/>
      <c r="J26" s="54"/>
      <c r="K26" s="54"/>
    </row>
    <row r="27" spans="1:11" x14ac:dyDescent="0.4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  <c r="F27" s="54"/>
      <c r="G27" s="54"/>
      <c r="H27" s="54"/>
      <c r="I27" s="54"/>
      <c r="J27" s="54"/>
      <c r="K27" s="54"/>
    </row>
    <row r="28" spans="1:11" x14ac:dyDescent="0.4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  <c r="F28" s="54"/>
      <c r="G28" s="54"/>
      <c r="H28" s="54"/>
      <c r="I28" s="54"/>
      <c r="J28" s="54"/>
      <c r="K28" s="54"/>
    </row>
    <row r="29" spans="1:11" x14ac:dyDescent="0.4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  <c r="F29" s="54"/>
      <c r="G29" s="54"/>
      <c r="H29" s="54"/>
      <c r="I29" s="54"/>
      <c r="J29" s="54"/>
      <c r="K29" s="54"/>
    </row>
    <row r="30" spans="1:11" x14ac:dyDescent="0.4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  <c r="F30" s="54"/>
      <c r="G30" s="54"/>
      <c r="H30" s="54"/>
      <c r="I30" s="54"/>
      <c r="J30" s="54"/>
      <c r="K30" s="54"/>
    </row>
    <row r="31" spans="1:11" x14ac:dyDescent="0.4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  <c r="F31" s="54"/>
      <c r="G31" s="54"/>
      <c r="H31" s="54"/>
      <c r="I31" s="54"/>
      <c r="J31" s="54"/>
      <c r="K31" s="54"/>
    </row>
    <row r="32" spans="1:11" x14ac:dyDescent="0.4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  <c r="F32" s="54"/>
      <c r="G32" s="54"/>
      <c r="H32" s="54"/>
      <c r="I32" s="54"/>
      <c r="J32" s="54"/>
      <c r="K32" s="54"/>
    </row>
    <row r="33" spans="1:11" x14ac:dyDescent="0.4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  <c r="F33" s="54"/>
      <c r="G33" s="54"/>
      <c r="H33" s="54"/>
      <c r="I33" s="54"/>
      <c r="J33" s="54"/>
      <c r="K33" s="54"/>
    </row>
    <row r="34" spans="1:11" x14ac:dyDescent="0.4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  <c r="F34" s="54"/>
      <c r="G34" s="54"/>
      <c r="H34" s="54"/>
      <c r="I34" s="54"/>
      <c r="J34" s="54"/>
      <c r="K34" s="54"/>
    </row>
    <row r="35" spans="1:11" x14ac:dyDescent="0.4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  <c r="F35" s="54"/>
      <c r="G35" s="54"/>
      <c r="H35" s="54"/>
      <c r="I35" s="54"/>
      <c r="J35" s="54"/>
      <c r="K35" s="54"/>
    </row>
    <row r="36" spans="1:11" x14ac:dyDescent="0.4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  <c r="F36" s="54"/>
      <c r="G36" s="54"/>
      <c r="H36" s="54"/>
      <c r="I36" s="54"/>
      <c r="J36" s="54"/>
      <c r="K36" s="54"/>
    </row>
    <row r="37" spans="1:11" x14ac:dyDescent="0.4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  <c r="F37" s="54"/>
      <c r="G37" s="54"/>
      <c r="H37" s="54"/>
      <c r="I37" s="54"/>
      <c r="J37" s="54"/>
      <c r="K37" s="54"/>
    </row>
    <row r="38" spans="1:11" x14ac:dyDescent="0.4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  <c r="F38" s="54"/>
      <c r="G38" s="54"/>
      <c r="H38" s="54"/>
      <c r="I38" s="54"/>
      <c r="J38" s="54"/>
      <c r="K38" s="54"/>
    </row>
    <row r="39" spans="1:11" x14ac:dyDescent="0.4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  <c r="F39" s="54"/>
      <c r="G39" s="54"/>
      <c r="H39" s="54"/>
      <c r="I39" s="54"/>
      <c r="J39" s="54"/>
      <c r="K39" s="54"/>
    </row>
    <row r="40" spans="1:11" x14ac:dyDescent="0.4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  <c r="F40" s="54"/>
      <c r="G40" s="54"/>
      <c r="H40" s="54"/>
      <c r="I40" s="54"/>
      <c r="J40" s="54"/>
      <c r="K40" s="54"/>
    </row>
    <row r="41" spans="1:11" x14ac:dyDescent="0.4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  <c r="F41" s="54"/>
      <c r="G41" s="54"/>
      <c r="H41" s="54"/>
      <c r="I41" s="54"/>
      <c r="J41" s="54"/>
      <c r="K41" s="54"/>
    </row>
    <row r="42" spans="1:11" x14ac:dyDescent="0.4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  <c r="F42" s="54"/>
      <c r="G42" s="54"/>
      <c r="H42" s="54"/>
      <c r="I42" s="54"/>
      <c r="J42" s="54"/>
      <c r="K42" s="54"/>
    </row>
    <row r="43" spans="1:11" x14ac:dyDescent="0.4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  <c r="F43" s="54"/>
      <c r="G43" s="54"/>
      <c r="H43" s="54"/>
      <c r="I43" s="54"/>
      <c r="J43" s="54"/>
      <c r="K43" s="54"/>
    </row>
    <row r="44" spans="1:11" x14ac:dyDescent="0.4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  <c r="F44" s="54"/>
      <c r="G44" s="54"/>
      <c r="H44" s="54"/>
      <c r="I44" s="54"/>
      <c r="J44" s="54"/>
      <c r="K44" s="54"/>
    </row>
    <row r="45" spans="1:11" x14ac:dyDescent="0.4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  <c r="F45" s="54"/>
      <c r="G45" s="54"/>
      <c r="H45" s="54"/>
      <c r="I45" s="54"/>
      <c r="J45" s="54"/>
      <c r="K45" s="54"/>
    </row>
    <row r="46" spans="1:11" x14ac:dyDescent="0.4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  <c r="F46" s="54"/>
      <c r="G46" s="54"/>
      <c r="H46" s="54"/>
      <c r="I46" s="54"/>
      <c r="J46" s="54"/>
      <c r="K46" s="54"/>
    </row>
    <row r="47" spans="1:11" x14ac:dyDescent="0.4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  <c r="F47" s="54"/>
      <c r="G47" s="54"/>
      <c r="H47" s="54"/>
      <c r="I47" s="54"/>
      <c r="J47" s="54"/>
      <c r="K47" s="54"/>
    </row>
    <row r="48" spans="1:11" x14ac:dyDescent="0.4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  <c r="F48" s="54"/>
      <c r="G48" s="54"/>
      <c r="H48" s="54"/>
      <c r="I48" s="54"/>
      <c r="J48" s="54"/>
      <c r="K48" s="54"/>
    </row>
    <row r="49" spans="1:11" x14ac:dyDescent="0.4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  <c r="F49" s="54"/>
      <c r="G49" s="54"/>
      <c r="H49" s="54"/>
      <c r="I49" s="54"/>
      <c r="J49" s="54"/>
      <c r="K49" s="54"/>
    </row>
    <row r="50" spans="1:11" x14ac:dyDescent="0.4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  <c r="F50" s="54"/>
      <c r="G50" s="54"/>
      <c r="H50" s="54"/>
      <c r="I50" s="54"/>
      <c r="J50" s="54"/>
      <c r="K50" s="54"/>
    </row>
    <row r="51" spans="1:11" x14ac:dyDescent="0.4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  <c r="F51" s="54"/>
      <c r="G51" s="54"/>
      <c r="H51" s="54"/>
      <c r="I51" s="54"/>
      <c r="J51" s="54"/>
      <c r="K51" s="54"/>
    </row>
    <row r="52" spans="1:11" x14ac:dyDescent="0.4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  <c r="F52" s="54"/>
      <c r="G52" s="54"/>
      <c r="H52" s="54"/>
      <c r="I52" s="54"/>
      <c r="J52" s="54"/>
      <c r="K52" s="54"/>
    </row>
    <row r="53" spans="1:11" x14ac:dyDescent="0.4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  <c r="F53" s="54"/>
      <c r="G53" s="54"/>
      <c r="H53" s="54"/>
      <c r="I53" s="54"/>
      <c r="J53" s="54"/>
      <c r="K53" s="54"/>
    </row>
    <row r="54" spans="1:11" x14ac:dyDescent="0.4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  <c r="F54" s="54"/>
      <c r="G54" s="54"/>
      <c r="H54" s="54"/>
      <c r="I54" s="54"/>
      <c r="J54" s="54"/>
      <c r="K54" s="54"/>
    </row>
    <row r="55" spans="1:11" x14ac:dyDescent="0.4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  <c r="F55" s="54"/>
      <c r="G55" s="54"/>
      <c r="H55" s="54"/>
      <c r="I55" s="54"/>
      <c r="J55" s="54"/>
      <c r="K55" s="54"/>
    </row>
    <row r="56" spans="1:11" x14ac:dyDescent="0.4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  <c r="F56" s="54"/>
      <c r="G56" s="54"/>
      <c r="H56" s="54"/>
      <c r="I56" s="54"/>
      <c r="J56" s="54"/>
      <c r="K56" s="54"/>
    </row>
    <row r="57" spans="1:11" x14ac:dyDescent="0.4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  <c r="F57" s="54"/>
      <c r="G57" s="54"/>
      <c r="H57" s="54"/>
      <c r="I57" s="54"/>
      <c r="J57" s="54"/>
      <c r="K57" s="54"/>
    </row>
    <row r="58" spans="1:11" x14ac:dyDescent="0.4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  <c r="F58" s="54"/>
      <c r="G58" s="54"/>
      <c r="H58" s="54"/>
      <c r="I58" s="54"/>
      <c r="J58" s="54"/>
      <c r="K58" s="54"/>
    </row>
    <row r="59" spans="1:11" x14ac:dyDescent="0.4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  <c r="F59" s="54"/>
      <c r="G59" s="54"/>
      <c r="H59" s="54"/>
      <c r="I59" s="54"/>
      <c r="J59" s="54"/>
      <c r="K59" s="54"/>
    </row>
    <row r="60" spans="1:11" x14ac:dyDescent="0.4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  <c r="F60" s="54"/>
      <c r="G60" s="54"/>
      <c r="H60" s="54"/>
      <c r="I60" s="54"/>
      <c r="J60" s="54"/>
      <c r="K60" s="54"/>
    </row>
    <row r="61" spans="1:11" x14ac:dyDescent="0.4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  <c r="F61" s="54"/>
      <c r="G61" s="54"/>
      <c r="H61" s="54"/>
      <c r="I61" s="54"/>
      <c r="J61" s="54"/>
      <c r="K61" s="54"/>
    </row>
    <row r="62" spans="1:11" x14ac:dyDescent="0.4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  <c r="F62" s="54"/>
      <c r="G62" s="54"/>
      <c r="H62" s="54"/>
      <c r="I62" s="54"/>
      <c r="J62" s="54"/>
      <c r="K62" s="54"/>
    </row>
    <row r="63" spans="1:11" x14ac:dyDescent="0.4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  <c r="F63" s="54"/>
      <c r="G63" s="54"/>
      <c r="H63" s="54"/>
      <c r="I63" s="54"/>
      <c r="J63" s="54"/>
      <c r="K63" s="54"/>
    </row>
    <row r="64" spans="1:11" x14ac:dyDescent="0.4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  <c r="F64" s="54"/>
      <c r="G64" s="54"/>
      <c r="H64" s="54"/>
      <c r="I64" s="54"/>
      <c r="J64" s="54"/>
      <c r="K64" s="54"/>
    </row>
    <row r="65" spans="1:11" x14ac:dyDescent="0.4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  <c r="F65" s="54"/>
      <c r="G65" s="54"/>
      <c r="H65" s="54"/>
      <c r="I65" s="54"/>
      <c r="J65" s="54"/>
      <c r="K65" s="54"/>
    </row>
    <row r="66" spans="1:11" x14ac:dyDescent="0.4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  <c r="F66" s="54"/>
      <c r="G66" s="54"/>
      <c r="H66" s="54"/>
      <c r="I66" s="54"/>
      <c r="J66" s="54"/>
      <c r="K66" s="54"/>
    </row>
    <row r="67" spans="1:11" x14ac:dyDescent="0.4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  <c r="F67" s="54"/>
      <c r="G67" s="54"/>
      <c r="H67" s="54"/>
      <c r="I67" s="54"/>
      <c r="J67" s="54"/>
      <c r="K67" s="54"/>
    </row>
    <row r="68" spans="1:11" x14ac:dyDescent="0.4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  <c r="F68" s="54"/>
      <c r="G68" s="54"/>
      <c r="H68" s="54"/>
      <c r="I68" s="54"/>
      <c r="J68" s="54"/>
      <c r="K68" s="54"/>
    </row>
    <row r="69" spans="1:11" x14ac:dyDescent="0.4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  <c r="F69" s="54"/>
      <c r="G69" s="54"/>
      <c r="H69" s="54"/>
      <c r="I69" s="54"/>
      <c r="J69" s="54"/>
      <c r="K69" s="54"/>
    </row>
    <row r="70" spans="1:11" x14ac:dyDescent="0.4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  <c r="F70" s="54"/>
      <c r="G70" s="54"/>
      <c r="H70" s="54"/>
      <c r="I70" s="54"/>
      <c r="J70" s="54"/>
      <c r="K70" s="54"/>
    </row>
    <row r="71" spans="1:11" x14ac:dyDescent="0.4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  <c r="F71" s="54"/>
      <c r="G71" s="54"/>
      <c r="H71" s="54"/>
      <c r="I71" s="54"/>
      <c r="J71" s="54"/>
      <c r="K71" s="54"/>
    </row>
    <row r="72" spans="1:11" x14ac:dyDescent="0.4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  <c r="F72" s="54"/>
      <c r="G72" s="54"/>
      <c r="H72" s="54"/>
      <c r="I72" s="54"/>
      <c r="J72" s="54"/>
      <c r="K72" s="54"/>
    </row>
    <row r="73" spans="1:11" x14ac:dyDescent="0.4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  <c r="F73" s="54"/>
      <c r="G73" s="54"/>
      <c r="H73" s="54"/>
      <c r="I73" s="54"/>
      <c r="J73" s="54"/>
      <c r="K73" s="54"/>
    </row>
    <row r="74" spans="1:11" x14ac:dyDescent="0.4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  <c r="F74" s="54"/>
      <c r="G74" s="54"/>
      <c r="H74" s="54"/>
      <c r="I74" s="54"/>
      <c r="J74" s="54"/>
      <c r="K74" s="54"/>
    </row>
    <row r="75" spans="1:11" x14ac:dyDescent="0.4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  <c r="F75" s="54"/>
      <c r="G75" s="54"/>
      <c r="H75" s="54"/>
      <c r="I75" s="54"/>
      <c r="J75" s="54"/>
      <c r="K75" s="54"/>
    </row>
    <row r="76" spans="1:11" x14ac:dyDescent="0.4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  <c r="F76" s="54"/>
      <c r="G76" s="54"/>
      <c r="H76" s="54"/>
      <c r="I76" s="54"/>
      <c r="J76" s="54"/>
      <c r="K76" s="54"/>
    </row>
    <row r="77" spans="1:11" x14ac:dyDescent="0.4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  <c r="F77" s="54"/>
      <c r="G77" s="54"/>
      <c r="H77" s="54"/>
      <c r="I77" s="54"/>
      <c r="J77" s="54"/>
      <c r="K77" s="54"/>
    </row>
    <row r="78" spans="1:11" x14ac:dyDescent="0.4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  <c r="F78" s="54"/>
      <c r="G78" s="54"/>
      <c r="H78" s="54"/>
      <c r="I78" s="54"/>
      <c r="J78" s="54"/>
      <c r="K78" s="54"/>
    </row>
    <row r="79" spans="1:11" x14ac:dyDescent="0.4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  <c r="F79" s="54"/>
      <c r="G79" s="54"/>
      <c r="H79" s="54"/>
      <c r="I79" s="54"/>
      <c r="J79" s="54"/>
      <c r="K79" s="54"/>
    </row>
    <row r="80" spans="1:11" x14ac:dyDescent="0.4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  <c r="F80" s="54"/>
      <c r="G80" s="54"/>
      <c r="H80" s="54"/>
      <c r="I80" s="54"/>
      <c r="J80" s="54"/>
      <c r="K80" s="54"/>
    </row>
    <row r="81" spans="1:11" x14ac:dyDescent="0.4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  <c r="F81" s="54"/>
      <c r="G81" s="54"/>
      <c r="H81" s="54"/>
      <c r="I81" s="54"/>
      <c r="J81" s="54"/>
      <c r="K81" s="54"/>
    </row>
    <row r="82" spans="1:11" x14ac:dyDescent="0.4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  <c r="F82" s="54"/>
      <c r="G82" s="54"/>
      <c r="H82" s="54"/>
      <c r="I82" s="54"/>
      <c r="J82" s="54"/>
      <c r="K82" s="54"/>
    </row>
    <row r="83" spans="1:11" x14ac:dyDescent="0.4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  <c r="F83" s="54"/>
      <c r="G83" s="54"/>
      <c r="H83" s="54"/>
      <c r="I83" s="54"/>
      <c r="J83" s="54"/>
      <c r="K83" s="54"/>
    </row>
    <row r="84" spans="1:11" x14ac:dyDescent="0.4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  <c r="F84" s="54"/>
      <c r="G84" s="54"/>
      <c r="H84" s="54"/>
      <c r="I84" s="54"/>
      <c r="J84" s="54"/>
      <c r="K84" s="54"/>
    </row>
    <row r="85" spans="1:11" x14ac:dyDescent="0.4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  <c r="F85" s="54"/>
      <c r="G85" s="54"/>
      <c r="H85" s="54"/>
      <c r="I85" s="54"/>
      <c r="J85" s="54"/>
      <c r="K85" s="54"/>
    </row>
    <row r="86" spans="1:11" x14ac:dyDescent="0.4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  <c r="F86" s="54"/>
      <c r="G86" s="54"/>
      <c r="H86" s="54"/>
      <c r="I86" s="54"/>
      <c r="J86" s="54"/>
      <c r="K86" s="54"/>
    </row>
    <row r="87" spans="1:11" x14ac:dyDescent="0.4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  <c r="F87" s="54"/>
      <c r="G87" s="54"/>
      <c r="H87" s="54"/>
      <c r="I87" s="54"/>
      <c r="J87" s="54"/>
      <c r="K87" s="54"/>
    </row>
    <row r="88" spans="1:11" x14ac:dyDescent="0.4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  <c r="F88" s="54"/>
      <c r="G88" s="54"/>
      <c r="H88" s="54"/>
      <c r="I88" s="54"/>
      <c r="J88" s="54"/>
      <c r="K88" s="54"/>
    </row>
    <row r="89" spans="1:11" x14ac:dyDescent="0.4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  <c r="F89" s="54"/>
      <c r="G89" s="54"/>
      <c r="H89" s="54"/>
      <c r="I89" s="54"/>
      <c r="J89" s="54"/>
      <c r="K89" s="54"/>
    </row>
    <row r="90" spans="1:11" x14ac:dyDescent="0.4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  <c r="F90" s="54"/>
      <c r="G90" s="54"/>
      <c r="H90" s="54"/>
      <c r="I90" s="54"/>
      <c r="J90" s="54"/>
      <c r="K90" s="54"/>
    </row>
    <row r="91" spans="1:11" x14ac:dyDescent="0.4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  <c r="F91" s="54"/>
      <c r="G91" s="54"/>
      <c r="H91" s="54"/>
      <c r="I91" s="54"/>
      <c r="J91" s="54"/>
      <c r="K91" s="54"/>
    </row>
    <row r="92" spans="1:11" x14ac:dyDescent="0.4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  <c r="F92" s="54"/>
      <c r="G92" s="54"/>
      <c r="H92" s="54"/>
      <c r="I92" s="54"/>
      <c r="J92" s="54"/>
      <c r="K92" s="54"/>
    </row>
    <row r="93" spans="1:11" x14ac:dyDescent="0.4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  <c r="F93" s="54"/>
      <c r="G93" s="54"/>
      <c r="H93" s="54"/>
      <c r="I93" s="54"/>
      <c r="J93" s="54"/>
      <c r="K93" s="54"/>
    </row>
    <row r="94" spans="1:11" x14ac:dyDescent="0.4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  <c r="F94" s="54"/>
      <c r="G94" s="54"/>
      <c r="H94" s="54"/>
      <c r="I94" s="54"/>
      <c r="J94" s="54"/>
      <c r="K94" s="54"/>
    </row>
    <row r="95" spans="1:11" x14ac:dyDescent="0.4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  <c r="F95" s="54"/>
      <c r="G95" s="54"/>
      <c r="H95" s="54"/>
      <c r="I95" s="54"/>
      <c r="J95" s="54"/>
      <c r="K95" s="54"/>
    </row>
    <row r="96" spans="1:11" x14ac:dyDescent="0.4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  <c r="F96" s="54"/>
      <c r="G96" s="54"/>
      <c r="H96" s="54"/>
      <c r="I96" s="54"/>
      <c r="J96" s="54"/>
      <c r="K96" s="54"/>
    </row>
    <row r="97" spans="1:11" x14ac:dyDescent="0.4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  <c r="F97" s="54"/>
      <c r="G97" s="54"/>
      <c r="H97" s="54"/>
      <c r="I97" s="54"/>
      <c r="J97" s="54"/>
      <c r="K97" s="54"/>
    </row>
    <row r="98" spans="1:11" x14ac:dyDescent="0.4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  <c r="F98" s="54"/>
      <c r="G98" s="54"/>
      <c r="H98" s="54"/>
      <c r="I98" s="54"/>
      <c r="J98" s="54"/>
      <c r="K98" s="54"/>
    </row>
    <row r="99" spans="1:11" x14ac:dyDescent="0.4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  <c r="F99" s="54"/>
      <c r="G99" s="54"/>
      <c r="H99" s="54"/>
      <c r="I99" s="54"/>
      <c r="J99" s="54"/>
      <c r="K99" s="54"/>
    </row>
    <row r="100" spans="1:11" x14ac:dyDescent="0.4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  <c r="F100" s="54"/>
      <c r="G100" s="54"/>
      <c r="H100" s="54"/>
      <c r="I100" s="54"/>
      <c r="J100" s="54"/>
      <c r="K100" s="54"/>
    </row>
    <row r="101" spans="1:11" x14ac:dyDescent="0.4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  <c r="F101" s="54"/>
      <c r="G101" s="54"/>
      <c r="H101" s="54"/>
      <c r="I101" s="54"/>
      <c r="J101" s="54"/>
      <c r="K101" s="54"/>
    </row>
    <row r="102" spans="1:11" x14ac:dyDescent="0.4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  <c r="F102" s="54"/>
      <c r="G102" s="54"/>
      <c r="H102" s="54"/>
      <c r="I102" s="54"/>
      <c r="J102" s="54"/>
      <c r="K102" s="54"/>
    </row>
    <row r="103" spans="1:11" x14ac:dyDescent="0.4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  <c r="F103" s="54"/>
      <c r="G103" s="54"/>
      <c r="H103" s="54"/>
      <c r="I103" s="54"/>
      <c r="J103" s="54"/>
      <c r="K103" s="54"/>
    </row>
    <row r="104" spans="1:11" x14ac:dyDescent="0.4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  <c r="F104" s="54"/>
      <c r="G104" s="54"/>
      <c r="H104" s="54"/>
      <c r="I104" s="54"/>
      <c r="J104" s="54"/>
      <c r="K104" s="54"/>
    </row>
    <row r="105" spans="1:11" x14ac:dyDescent="0.4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  <c r="F105" s="54"/>
      <c r="G105" s="54"/>
      <c r="H105" s="54"/>
      <c r="I105" s="54"/>
      <c r="J105" s="54"/>
      <c r="K105" s="54"/>
    </row>
    <row r="106" spans="1:11" x14ac:dyDescent="0.4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  <c r="F106" s="54"/>
      <c r="G106" s="54"/>
      <c r="H106" s="54"/>
      <c r="I106" s="54"/>
      <c r="J106" s="54"/>
      <c r="K106" s="54"/>
    </row>
    <row r="107" spans="1:11" x14ac:dyDescent="0.4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  <c r="F107" s="54"/>
      <c r="G107" s="54"/>
      <c r="H107" s="54"/>
      <c r="I107" s="54"/>
      <c r="J107" s="54"/>
      <c r="K107" s="54"/>
    </row>
    <row r="108" spans="1:11" x14ac:dyDescent="0.4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  <c r="F108" s="54"/>
      <c r="G108" s="54"/>
      <c r="H108" s="54"/>
      <c r="I108" s="54"/>
      <c r="J108" s="54"/>
      <c r="K108" s="54"/>
    </row>
    <row r="109" spans="1:11" x14ac:dyDescent="0.4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  <c r="F109" s="54"/>
      <c r="G109" s="54"/>
      <c r="H109" s="54"/>
      <c r="I109" s="54"/>
      <c r="J109" s="54"/>
      <c r="K109" s="54"/>
    </row>
    <row r="110" spans="1:11" x14ac:dyDescent="0.4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  <c r="F110" s="54"/>
      <c r="G110" s="54"/>
      <c r="H110" s="54"/>
      <c r="I110" s="54"/>
      <c r="J110" s="54"/>
      <c r="K110" s="54"/>
    </row>
    <row r="111" spans="1:11" x14ac:dyDescent="0.4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  <c r="F111" s="54"/>
      <c r="G111" s="54"/>
      <c r="H111" s="54"/>
      <c r="I111" s="54"/>
      <c r="J111" s="54"/>
      <c r="K111" s="54"/>
    </row>
    <row r="112" spans="1:11" ht="15" thickBot="1" x14ac:dyDescent="0.4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5.45" thickTop="1" thickBot="1" x14ac:dyDescent="0.45">
      <c r="A113" s="54"/>
      <c r="B113" s="162" t="s">
        <v>213</v>
      </c>
      <c r="C113" s="163"/>
      <c r="D113" s="163"/>
      <c r="E113" s="164"/>
      <c r="F113" s="54"/>
      <c r="G113" s="54"/>
      <c r="H113" s="54"/>
      <c r="I113" s="54"/>
      <c r="J113" s="54"/>
      <c r="K113" s="54"/>
    </row>
    <row r="114" spans="1:11" ht="15" thickTop="1" x14ac:dyDescent="0.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1:11" x14ac:dyDescent="0.4">
      <c r="A115" s="54" t="s">
        <v>214</v>
      </c>
      <c r="B115" s="54"/>
      <c r="C115" s="80">
        <f>SUM(C12:C51)</f>
        <v>10266</v>
      </c>
      <c r="D115" s="80">
        <f>SUM(D12:D51)</f>
        <v>2501</v>
      </c>
      <c r="E115" s="80">
        <f>SUM(E12:E51)</f>
        <v>12767</v>
      </c>
      <c r="F115" s="54"/>
      <c r="G115" s="71"/>
      <c r="H115" s="54"/>
      <c r="I115" s="54"/>
      <c r="J115" s="54"/>
      <c r="K115" s="54"/>
    </row>
    <row r="116" spans="1:11" x14ac:dyDescent="0.4">
      <c r="A116" s="54" t="s">
        <v>215</v>
      </c>
      <c r="B116" s="54"/>
      <c r="C116" s="80">
        <f>+C115/40</f>
        <v>256.64999999999998</v>
      </c>
      <c r="D116" s="80">
        <f>+D115/40</f>
        <v>62.524999999999999</v>
      </c>
      <c r="E116" s="176">
        <f>+E115/40</f>
        <v>319.17500000000001</v>
      </c>
      <c r="F116" s="55"/>
      <c r="G116" s="71"/>
      <c r="H116" s="54"/>
      <c r="I116" s="54"/>
      <c r="J116" s="54"/>
      <c r="K116" s="54"/>
    </row>
    <row r="117" spans="1:11" x14ac:dyDescent="0.4">
      <c r="A117" s="54" t="s">
        <v>216</v>
      </c>
      <c r="B117" s="54"/>
      <c r="C117" s="177">
        <f>+C116/E116</f>
        <v>0.8041043314795957</v>
      </c>
      <c r="D117" s="177">
        <f>+D116/E116</f>
        <v>0.19589566852040416</v>
      </c>
      <c r="E117" s="177">
        <f>+C117+D117</f>
        <v>0.99999999999999989</v>
      </c>
      <c r="F117" s="55"/>
      <c r="G117" s="71"/>
      <c r="H117" s="54"/>
      <c r="I117" s="54"/>
      <c r="J117" s="54"/>
      <c r="K117" s="54"/>
    </row>
    <row r="118" spans="1:11" x14ac:dyDescent="0.4">
      <c r="A118" s="73" t="s">
        <v>217</v>
      </c>
      <c r="B118" s="54"/>
      <c r="C118" s="178">
        <f>+C117*$E$118</f>
        <v>160.82086629591913</v>
      </c>
      <c r="D118" s="178">
        <f>+D117*$E$118</f>
        <v>39.179133704080833</v>
      </c>
      <c r="E118" s="80">
        <v>200</v>
      </c>
      <c r="F118" s="54"/>
      <c r="G118" s="71"/>
      <c r="H118" s="54"/>
      <c r="I118" s="54"/>
      <c r="J118" s="54"/>
      <c r="K118" s="54"/>
    </row>
    <row r="119" spans="1:11" x14ac:dyDescent="0.4">
      <c r="A119" s="54"/>
      <c r="B119" s="54"/>
      <c r="C119" s="75"/>
      <c r="D119" s="75"/>
      <c r="E119" s="54"/>
      <c r="F119" s="54"/>
      <c r="G119" s="54"/>
      <c r="H119" s="54"/>
      <c r="I119" s="54"/>
      <c r="J119" s="54"/>
      <c r="K119" s="54"/>
    </row>
    <row r="120" spans="1:11" ht="15" thickBot="1" x14ac:dyDescent="0.4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1:11" ht="15.45" thickTop="1" thickBot="1" x14ac:dyDescent="0.45">
      <c r="A121" s="54"/>
      <c r="B121" s="162" t="s">
        <v>218</v>
      </c>
      <c r="C121" s="163"/>
      <c r="D121" s="163"/>
      <c r="E121" s="164"/>
      <c r="F121" s="54"/>
      <c r="G121" s="54"/>
      <c r="H121" s="54"/>
      <c r="I121" s="54"/>
      <c r="J121" s="54"/>
      <c r="K121" s="54"/>
    </row>
    <row r="122" spans="1:11" ht="15" thickTop="1" x14ac:dyDescent="0.4">
      <c r="A122" s="54"/>
      <c r="B122" s="54" t="s">
        <v>225</v>
      </c>
      <c r="C122" s="54"/>
      <c r="D122" s="76">
        <f>5/161</f>
        <v>3.1055900621118012E-2</v>
      </c>
      <c r="E122" s="54"/>
      <c r="F122" s="54"/>
      <c r="G122" s="54"/>
      <c r="H122" s="54"/>
      <c r="I122" s="54"/>
      <c r="J122" s="54"/>
      <c r="K122" s="54"/>
    </row>
    <row r="123" spans="1:11" x14ac:dyDescent="0.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1:11" x14ac:dyDescent="0.4">
      <c r="A124" s="54"/>
      <c r="B124" s="54" t="s">
        <v>226</v>
      </c>
      <c r="C124" s="54"/>
      <c r="D124" s="77">
        <f>4/39</f>
        <v>0.10256410256410256</v>
      </c>
      <c r="E124" s="54"/>
      <c r="F124" s="54"/>
      <c r="G124" s="54"/>
      <c r="H124" s="54"/>
      <c r="I124" s="54"/>
      <c r="J124" s="54"/>
      <c r="K124" s="54"/>
    </row>
    <row r="125" spans="1:11" x14ac:dyDescent="0.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1:11" ht="15" thickBot="1" x14ac:dyDescent="0.4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1:11" ht="15.45" thickTop="1" thickBot="1" x14ac:dyDescent="0.45">
      <c r="A127" s="54"/>
      <c r="B127" s="162" t="s">
        <v>221</v>
      </c>
      <c r="C127" s="163"/>
      <c r="D127" s="163"/>
      <c r="E127" s="164"/>
      <c r="F127" s="54"/>
      <c r="G127" s="54"/>
      <c r="H127" s="54"/>
      <c r="I127" s="54"/>
      <c r="J127" s="54"/>
      <c r="K127" s="54"/>
    </row>
    <row r="128" spans="1:11" ht="15" thickTop="1" x14ac:dyDescent="0.4">
      <c r="A128" s="54"/>
      <c r="B128" s="54" t="s">
        <v>222</v>
      </c>
      <c r="C128" s="54"/>
      <c r="D128" s="78">
        <f>5-0.08*C118</f>
        <v>-7.8656693036735312</v>
      </c>
      <c r="E128" s="54"/>
      <c r="F128" s="54"/>
      <c r="G128" s="54"/>
      <c r="H128" s="54"/>
      <c r="I128" s="54"/>
      <c r="J128" s="54"/>
      <c r="K128" s="54"/>
    </row>
    <row r="129" spans="1:11" x14ac:dyDescent="0.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1:11" x14ac:dyDescent="0.4">
      <c r="A130" s="54"/>
      <c r="B130" s="54" t="s">
        <v>223</v>
      </c>
      <c r="C130" s="54"/>
      <c r="D130" s="79">
        <f>4-0.08*D118</f>
        <v>0.86566930367353345</v>
      </c>
      <c r="E130" s="54"/>
      <c r="F130" s="54"/>
      <c r="G130" s="54"/>
      <c r="H130" s="54"/>
      <c r="I130" s="54"/>
      <c r="J130" s="54"/>
      <c r="K130" s="54"/>
    </row>
    <row r="131" spans="1:11" x14ac:dyDescent="0.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1" x14ac:dyDescent="0.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1:11" x14ac:dyDescent="0.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1:11" x14ac:dyDescent="0.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1:11" x14ac:dyDescent="0.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1:11" x14ac:dyDescent="0.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1:11" x14ac:dyDescent="0.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1:11" x14ac:dyDescent="0.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1:11" x14ac:dyDescent="0.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x14ac:dyDescent="0.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1:11" x14ac:dyDescent="0.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1:11" x14ac:dyDescent="0.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1:11" x14ac:dyDescent="0.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1:11" x14ac:dyDescent="0.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</row>
    <row r="145" spans="1:11" x14ac:dyDescent="0.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1:11" x14ac:dyDescent="0.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1:11" x14ac:dyDescent="0.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1:11" x14ac:dyDescent="0.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1:11" x14ac:dyDescent="0.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</row>
    <row r="150" spans="1:11" x14ac:dyDescent="0.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1:11" x14ac:dyDescent="0.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1:11" x14ac:dyDescent="0.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</row>
    <row r="153" spans="1:11" x14ac:dyDescent="0.4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</row>
    <row r="154" spans="1:11" x14ac:dyDescent="0.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</row>
    <row r="155" spans="1:11" x14ac:dyDescent="0.4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1:11" x14ac:dyDescent="0.4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x14ac:dyDescent="0.4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1:11" x14ac:dyDescent="0.4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</row>
    <row r="159" spans="1:11" x14ac:dyDescent="0.4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07421875" defaultRowHeight="14.15" x14ac:dyDescent="0.35"/>
  <cols>
    <col min="1" max="1" width="21.84375" style="54" customWidth="1"/>
    <col min="2" max="2" width="13.07421875" style="55" customWidth="1"/>
    <col min="3" max="3" width="14.3046875" style="55" customWidth="1"/>
    <col min="4" max="4" width="13.69140625" style="55" customWidth="1"/>
    <col min="5" max="5" width="9.07421875" style="54"/>
    <col min="6" max="6" width="11.84375" style="56" customWidth="1"/>
    <col min="7" max="7" width="10.84375" style="56" customWidth="1"/>
    <col min="8" max="8" width="12" style="54" customWidth="1"/>
    <col min="9" max="9" width="9.07421875" style="57"/>
    <col min="10" max="16384" width="9.07421875" style="54"/>
  </cols>
  <sheetData>
    <row r="1" spans="1:11" x14ac:dyDescent="0.35">
      <c r="A1" s="53" t="s">
        <v>133</v>
      </c>
      <c r="B1" s="54"/>
    </row>
    <row r="2" spans="1:11" x14ac:dyDescent="0.35">
      <c r="A2" s="53" t="s">
        <v>134</v>
      </c>
      <c r="B2" s="54"/>
    </row>
    <row r="3" spans="1:11" x14ac:dyDescent="0.35">
      <c r="A3" s="53" t="s">
        <v>135</v>
      </c>
      <c r="B3" s="54"/>
    </row>
    <row r="4" spans="1:11" x14ac:dyDescent="0.35">
      <c r="A4" s="53" t="s">
        <v>136</v>
      </c>
      <c r="B4" s="54"/>
    </row>
    <row r="5" spans="1:11" x14ac:dyDescent="0.35">
      <c r="A5" s="53" t="s">
        <v>137</v>
      </c>
      <c r="B5" s="54"/>
    </row>
    <row r="6" spans="1:11" x14ac:dyDescent="0.35">
      <c r="A6" s="53" t="s">
        <v>138</v>
      </c>
      <c r="B6" s="54"/>
    </row>
    <row r="8" spans="1:11" x14ac:dyDescent="0.35">
      <c r="F8" s="58" t="s">
        <v>193</v>
      </c>
    </row>
    <row r="9" spans="1:11" ht="29.25" customHeight="1" x14ac:dyDescent="0.35">
      <c r="B9" s="160" t="s">
        <v>194</v>
      </c>
      <c r="C9" s="161"/>
    </row>
    <row r="10" spans="1:11" ht="41.25" customHeight="1" x14ac:dyDescent="0.3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3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3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35">
      <c r="G14" s="61" t="s">
        <v>205</v>
      </c>
    </row>
    <row r="15" spans="1:11" ht="17.600000000000001" x14ac:dyDescent="0.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35">
      <c r="F16" s="69"/>
      <c r="G16" s="70"/>
      <c r="H16" s="68"/>
      <c r="I16" s="67"/>
      <c r="J16" s="68"/>
    </row>
    <row r="17" spans="6:6" x14ac:dyDescent="0.3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07421875" defaultRowHeight="14.15" x14ac:dyDescent="0.35"/>
  <cols>
    <col min="1" max="1" width="9.07421875" style="54"/>
    <col min="2" max="2" width="13.84375" style="54" customWidth="1"/>
    <col min="3" max="3" width="10.53515625" style="54" bestFit="1" customWidth="1"/>
    <col min="4" max="4" width="9.53515625" style="54" customWidth="1"/>
    <col min="5" max="5" width="9.84375" style="54" customWidth="1"/>
    <col min="6" max="16384" width="9.07421875" style="54"/>
  </cols>
  <sheetData>
    <row r="1" spans="1:5" x14ac:dyDescent="0.35">
      <c r="A1" s="53" t="s">
        <v>133</v>
      </c>
    </row>
    <row r="2" spans="1:5" x14ac:dyDescent="0.35">
      <c r="A2" s="53" t="s">
        <v>134</v>
      </c>
    </row>
    <row r="3" spans="1:5" x14ac:dyDescent="0.35">
      <c r="A3" s="53" t="s">
        <v>135</v>
      </c>
    </row>
    <row r="4" spans="1:5" x14ac:dyDescent="0.35">
      <c r="A4" s="53" t="s">
        <v>136</v>
      </c>
    </row>
    <row r="5" spans="1:5" x14ac:dyDescent="0.35">
      <c r="A5" s="53" t="s">
        <v>137</v>
      </c>
    </row>
    <row r="6" spans="1:5" x14ac:dyDescent="0.35">
      <c r="A6" s="53" t="s">
        <v>138</v>
      </c>
    </row>
    <row r="7" spans="1:5" ht="14.6" thickBot="1" x14ac:dyDescent="0.4"/>
    <row r="8" spans="1:5" ht="15" thickTop="1" thickBot="1" x14ac:dyDescent="0.4">
      <c r="A8" s="162" t="s">
        <v>208</v>
      </c>
      <c r="B8" s="163"/>
      <c r="C8" s="163"/>
      <c r="D8" s="163"/>
      <c r="E8" s="164"/>
    </row>
    <row r="9" spans="1:5" ht="14.6" thickTop="1" x14ac:dyDescent="0.35"/>
    <row r="10" spans="1:5" x14ac:dyDescent="0.35">
      <c r="C10" s="165" t="s">
        <v>209</v>
      </c>
      <c r="D10" s="166"/>
      <c r="E10" s="167"/>
    </row>
    <row r="11" spans="1:5" ht="28.3" x14ac:dyDescent="0.3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3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3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3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3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3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3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3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3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3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3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3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3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3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3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3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3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3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3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3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3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3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3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3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3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3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3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3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3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3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3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3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3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3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3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3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3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3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3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3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3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3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3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3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3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3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3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3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3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3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3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3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3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3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3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3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3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3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3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3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3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3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3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3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3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3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3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3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3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3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3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3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3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3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3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3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3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3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3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3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3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3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3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3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3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3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3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3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3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3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3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3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3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3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3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3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3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3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3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3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3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6" thickBot="1" x14ac:dyDescent="0.4"/>
    <row r="113" spans="1:7" ht="15" thickTop="1" thickBot="1" x14ac:dyDescent="0.4">
      <c r="B113" s="162" t="s">
        <v>213</v>
      </c>
      <c r="C113" s="163"/>
      <c r="D113" s="163"/>
      <c r="E113" s="164"/>
    </row>
    <row r="114" spans="1:7" ht="14.6" thickTop="1" x14ac:dyDescent="0.35"/>
    <row r="115" spans="1:7" x14ac:dyDescent="0.35">
      <c r="A115" s="54" t="s">
        <v>214</v>
      </c>
      <c r="C115" s="55"/>
      <c r="D115" s="55"/>
      <c r="E115" s="55"/>
      <c r="G115" s="71"/>
    </row>
    <row r="116" spans="1:7" x14ac:dyDescent="0.35">
      <c r="A116" s="54" t="s">
        <v>215</v>
      </c>
      <c r="C116" s="55"/>
      <c r="D116" s="55"/>
      <c r="E116" s="72"/>
      <c r="F116" s="55"/>
      <c r="G116" s="71"/>
    </row>
    <row r="117" spans="1:7" x14ac:dyDescent="0.35">
      <c r="A117" s="54" t="s">
        <v>216</v>
      </c>
      <c r="C117" s="56"/>
      <c r="D117" s="56"/>
      <c r="E117" s="56"/>
      <c r="F117" s="55"/>
      <c r="G117" s="71"/>
    </row>
    <row r="118" spans="1:7" x14ac:dyDescent="0.35">
      <c r="A118" s="73" t="s">
        <v>217</v>
      </c>
      <c r="C118" s="74"/>
      <c r="D118" s="74"/>
      <c r="E118" s="62"/>
      <c r="G118" s="71"/>
    </row>
    <row r="119" spans="1:7" x14ac:dyDescent="0.35">
      <c r="C119" s="75"/>
      <c r="D119" s="75"/>
    </row>
    <row r="120" spans="1:7" ht="14.6" thickBot="1" x14ac:dyDescent="0.4"/>
    <row r="121" spans="1:7" ht="15" thickTop="1" thickBot="1" x14ac:dyDescent="0.4">
      <c r="B121" s="162" t="s">
        <v>218</v>
      </c>
      <c r="C121" s="163"/>
      <c r="D121" s="163"/>
      <c r="E121" s="164"/>
    </row>
    <row r="122" spans="1:7" ht="14.6" thickTop="1" x14ac:dyDescent="0.35">
      <c r="B122" s="54" t="s">
        <v>219</v>
      </c>
      <c r="D122" s="76"/>
    </row>
    <row r="124" spans="1:7" x14ac:dyDescent="0.35">
      <c r="B124" s="54" t="s">
        <v>220</v>
      </c>
      <c r="D124" s="77"/>
    </row>
    <row r="126" spans="1:7" ht="14.6" thickBot="1" x14ac:dyDescent="0.4"/>
    <row r="127" spans="1:7" ht="15" thickTop="1" thickBot="1" x14ac:dyDescent="0.4">
      <c r="B127" s="162" t="s">
        <v>221</v>
      </c>
      <c r="C127" s="163"/>
      <c r="D127" s="163"/>
      <c r="E127" s="164"/>
    </row>
    <row r="128" spans="1:7" ht="14.6" thickTop="1" x14ac:dyDescent="0.35">
      <c r="B128" s="54" t="s">
        <v>222</v>
      </c>
      <c r="D128" s="78"/>
    </row>
    <row r="130" spans="2:4" x14ac:dyDescent="0.3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4375" defaultRowHeight="14.15" x14ac:dyDescent="0.35"/>
  <cols>
    <col min="1" max="16384" width="8.84375" style="2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609375" defaultRowHeight="14.15" x14ac:dyDescent="0.35"/>
  <cols>
    <col min="1" max="1" width="61.3046875" style="17" customWidth="1"/>
    <col min="2" max="3" width="12.69140625" style="82" customWidth="1"/>
    <col min="4" max="4" width="12.69140625" style="17" customWidth="1"/>
    <col min="5" max="16384" width="11.4609375" style="17"/>
  </cols>
  <sheetData>
    <row r="1" spans="1:52" ht="14.6" thickBot="1" x14ac:dyDescent="0.4">
      <c r="A1" s="81"/>
    </row>
    <row r="2" spans="1:52" s="83" customFormat="1" ht="14.6" thickBot="1" x14ac:dyDescent="0.4">
      <c r="A2" s="168" t="s">
        <v>128</v>
      </c>
      <c r="B2" s="169"/>
      <c r="C2" s="169"/>
      <c r="D2" s="170"/>
    </row>
    <row r="3" spans="1:52" s="83" customFormat="1" ht="14.6" thickBot="1" x14ac:dyDescent="0.4">
      <c r="A3" s="171" t="s">
        <v>58</v>
      </c>
      <c r="B3" s="172"/>
      <c r="C3" s="172"/>
      <c r="D3" s="173"/>
    </row>
    <row r="4" spans="1:52" x14ac:dyDescent="0.35">
      <c r="A4" s="84"/>
      <c r="B4" s="85"/>
      <c r="C4" s="85"/>
      <c r="D4" s="86"/>
    </row>
    <row r="5" spans="1:52" ht="14.6" thickBot="1" x14ac:dyDescent="0.4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6" thickBot="1" x14ac:dyDescent="0.4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3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4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3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6" thickBot="1" x14ac:dyDescent="0.4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3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8.3" x14ac:dyDescent="0.3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3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3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3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6" thickBot="1" x14ac:dyDescent="0.4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3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3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3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3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6" thickBot="1" x14ac:dyDescent="0.4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6" thickBot="1" x14ac:dyDescent="0.4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6" thickBot="1" x14ac:dyDescent="0.4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6" thickBot="1" x14ac:dyDescent="0.4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35">
      <c r="A25" s="112"/>
      <c r="B25" s="113"/>
      <c r="C25" s="113"/>
      <c r="D25" s="112"/>
    </row>
    <row r="27" spans="1:4" x14ac:dyDescent="0.3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Exam Questions --&gt;</vt:lpstr>
      <vt:lpstr>Q2(a)(cash flow)</vt:lpstr>
      <vt:lpstr>Q2(a)(rank)</vt:lpstr>
      <vt:lpstr>Q6 (a)(i)(ii)</vt:lpstr>
      <vt:lpstr>Q6 (b)(i)(ii)(iii)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Mike Khalil</cp:lastModifiedBy>
  <cp:lastPrinted>2019-04-11T00:37:29Z</cp:lastPrinted>
  <dcterms:created xsi:type="dcterms:W3CDTF">2017-02-06T22:20:22Z</dcterms:created>
  <dcterms:modified xsi:type="dcterms:W3CDTF">2025-04-18T03:25:06Z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