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367FEB4E-850C-4780-AA12-BF99AD0C7519}" xr6:coauthVersionLast="47" xr6:coauthVersionMax="47" xr10:uidLastSave="{00000000-0000-0000-0000-000000000000}"/>
  <bookViews>
    <workbookView xWindow="31440" yWindow="405" windowWidth="17280" windowHeight="8970" activeTab="2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 (a)i-ii" sheetId="61" r:id="rId4"/>
    <sheet name="Q6 (b)i-ii" sheetId="62" r:id="rId5"/>
    <sheet name="Q6(a)(i)(ii)" sheetId="53" state="hidden" r:id="rId6"/>
    <sheet name="Q6(b)(i)(ii)(iii)" sheetId="54" state="hidden" r:id="rId7"/>
    <sheet name="Case Study Exhibits --&gt;" sheetId="29" state="hidden" r:id="rId8"/>
    <sheet name="Big Ben Inc St 1.5 " sheetId="55" state="hidden" r:id="rId9"/>
    <sheet name="Big Ben BS 1.5" sheetId="56" state="hidden" r:id="rId10"/>
    <sheet name="Lyon Sect 2.11 &amp; 3.4" sheetId="57" state="hidden" r:id="rId11"/>
    <sheet name="SLIC 3.4" sheetId="58" state="hidden" r:id="rId12"/>
    <sheet name="AHA 3.4" sheetId="59" state="hidden" r:id="rId13"/>
    <sheet name="Pryde 3.4" sheetId="60" state="hidden" r:id="rId14"/>
  </sheets>
  <externalReferences>
    <externalReference r:id="rId15"/>
    <externalReference r:id="rId16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62" l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C115" i="62"/>
  <c r="C116" i="62" s="1"/>
  <c r="C117" i="62" s="1"/>
  <c r="D115" i="62"/>
  <c r="D116" i="62" s="1"/>
  <c r="D117" i="62" s="1"/>
  <c r="D118" i="62" s="1"/>
  <c r="E115" i="62"/>
  <c r="E116" i="62" s="1"/>
  <c r="F11" i="61"/>
  <c r="G11" i="61" s="1"/>
  <c r="F12" i="61"/>
  <c r="G12" i="61" s="1"/>
  <c r="D130" i="62" l="1"/>
  <c r="D124" i="62"/>
  <c r="E117" i="62"/>
  <c r="C118" i="62"/>
  <c r="F14" i="61"/>
  <c r="G14" i="61" s="1"/>
  <c r="G11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D122" i="62" l="1"/>
  <c r="D128" i="62"/>
  <c r="K88" i="5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<sst xmlns="http://schemas.openxmlformats.org/spreadsheetml/2006/main" count="424" uniqueCount="228">
  <si>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</si>
  <si>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</si>
  <si>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</si>
  <si>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</si>
  <si>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</si>
  <si>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</si>
  <si>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</si>
  <si>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</si>
  <si>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</si>
  <si>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</si>
  <si>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</si>
  <si>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</si>
  <si>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</si>
  <si>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</si>
  <si>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</si>
  <si>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</si>
  <si>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</si>
  <si>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</si>
  <si>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</si>
  <si>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</si>
  <si>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</si>
  <si>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</si>
  <si>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</si>
  <si>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</si>
  <si>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</si>
  <si>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</si>
  <si>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</si>
  <si>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</si>
  <si>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</si>
  <si>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</si>
  <si>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</si>
  <si>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</si>
  <si>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</si>
  <si>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</si>
  <si>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</si>
  <si>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</si>
  <si>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</si>
  <si>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</si>
  <si>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</si>
  <si>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</si>
  <si>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</si>
  <si>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</si>
  <si>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</si>
  <si>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</si>
  <si>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</si>
  <si>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</si>
  <si>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</si>
  <si>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</si>
  <si>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</si>
  <si>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</si>
  <si>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</si>
  <si>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</si>
  <si>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</si>
  <si>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</si>
  <si>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</si>
  <si>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</si>
  <si>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</si>
  <si>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</si>
  <si>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</si>
  <si>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</si>
  <si>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</si>
  <si>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</si>
  <si>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</si>
  <si>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</si>
  <si>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</si>
  <si>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</si>
  <si>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</si>
  <si>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</si>
  <si>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</si>
  <si>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</si>
  <si>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</si>
  <si>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</si>
  <si>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</si>
  <si>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</si>
  <si>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</si>
  <si>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</si>
  <si>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</si>
  <si>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</si>
  <si>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</si>
  <si>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</si>
  <si>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</si>
  <si>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</si>
  <si>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</si>
  <si>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</si>
  <si>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</si>
  <si>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</si>
  <si>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</si>
  <si>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</si>
  <si>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</si>
  <si>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</si>
  <si>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</si>
  <si>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</si>
  <si>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</si>
  <si>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</si>
  <si>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</si>
  <si>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</si>
  <si>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</si>
  <si>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</si>
  <si>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</si>
  <si>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</si>
  <si>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</si>
  <si>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</si>
  <si>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</si>
  <si>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</si>
  <si>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</si>
  <si>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</si>
  <si>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</si>
  <si>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</si>
  <si>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</si>
  <si>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</si>
  <si>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</si>
  <si>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</si>
  <si>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</si>
  <si>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</si>
  <si>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</si>
  <si>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</si>
  <si>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</si>
  <si>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</si>
  <si>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</si>
  <si>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</si>
  <si>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</si>
  <si>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</si>
  <si>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</si>
  <si>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</si>
  <si>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</si>
  <si>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</si>
  <si>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</si>
  <si>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</si>
  <si>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</si>
  <si>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</si>
  <si>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</si>
  <si>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</si>
  <si>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</si>
  <si>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</si>
  <si>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</si>
  <si>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</si>
  <si>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</si>
  <si>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</si>
  <si>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</si>
  <si>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</si>
  <si>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</si>
  <si>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</si>
  <si>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</si>
  <si>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</si>
  <si>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</si>
  <si>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</si>
  <si>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</si>
  <si>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</si>
  <si>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</si>
  <si>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</si>
  <si>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</si>
  <si>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</si>
  <si>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</si>
  <si>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</si>
  <si>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</si>
  <si>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</si>
  <si>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</si>
  <si>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</si>
  <si>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</si>
  <si>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</si>
  <si>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</si>
  <si>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</si>
  <si>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</si>
  <si>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</si>
  <si>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</si>
  <si>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</si>
  <si>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</si>
  <si>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</si>
  <si>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</si>
  <si>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</si>
  <si>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</si>
  <si>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</si>
  <si>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</si>
  <si>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</si>
  <si>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</si>
  <si>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</si>
  <si>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</si>
  <si>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</si>
  <si>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</si>
  <si>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</si>
  <si>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</si>
  <si>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</si>
  <si>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</si>
  <si>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</si>
  <si>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</si>
  <si>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</si>
  <si>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</si>
  <si>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</si>
  <si>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</si>
  <si>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</si>
  <si>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</si>
  <si>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</si>
  <si>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</si>
  <si>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</si>
  <si>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</si>
  <si>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</si>
  <si>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</si>
  <si>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</si>
  <si>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</si>
  <si>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</si>
  <si>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</si>
  <si>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</si>
  <si>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</si>
  <si>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</si>
  <si>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</si>
  <si>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</si>
  <si>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</si>
  <si>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</si>
  <si>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</si>
  <si>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</si>
  <si>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</si>
  <si>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</si>
  <si>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</si>
  <si>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</si>
  <si>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</si>
  <si>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</si>
  <si>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</si>
  <si>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</si>
  <si>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</si>
  <si>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</si>
  <si>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</si>
  <si>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</si>
  <si>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</si>
  <si>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</si>
  <si>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</si>
  <si>
    <t>P(L &lt; = 45)= Φ((45-40) / 5) = Φ(1.0) = .841</t>
  </si>
  <si>
    <t>P(L &lt; =210)= Φ((210-200) / 20) = Φ(.5) = .691</t>
  </si>
  <si>
    <t>Auto Liabilty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</si>
</sst>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9" fillId="0" borderId="0"/>
  </cellStyleXfs>
  <cellXfs count="21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4" fillId="4" borderId="40" xfId="0" applyNumberFormat="1" applyFont="1" applyFill="1" applyBorder="1"/>
    <xf numFmtId="0" fontId="29" fillId="0" borderId="0" xfId="13"/>
    <xf numFmtId="0" fontId="1" fillId="0" borderId="0" xfId="11"/>
    <xf numFmtId="169" fontId="0" fillId="0" borderId="0" xfId="7" applyNumberFormat="1" applyFont="1"/>
    <xf numFmtId="9" fontId="0" fillId="0" borderId="0" xfId="7" applyFont="1"/>
    <xf numFmtId="164" fontId="0" fillId="0" borderId="0" xfId="6" applyNumberFormat="1" applyFont="1"/>
    <xf numFmtId="0" fontId="30" fillId="0" borderId="0" xfId="11" applyFont="1"/>
    <xf numFmtId="169" fontId="31" fillId="0" borderId="0" xfId="7" applyNumberFormat="1" applyFont="1" applyFill="1"/>
    <xf numFmtId="9" fontId="31" fillId="0" borderId="0" xfId="7" applyFont="1" applyFill="1"/>
    <xf numFmtId="169" fontId="3" fillId="0" borderId="0" xfId="7" applyNumberFormat="1" applyFont="1" applyFill="1" applyAlignment="1">
      <alignment horizontal="left"/>
    </xf>
    <xf numFmtId="0" fontId="1" fillId="0" borderId="0" xfId="11" applyAlignment="1">
      <alignment horizontal="center"/>
    </xf>
    <xf numFmtId="169" fontId="28" fillId="4" borderId="0" xfId="7" applyNumberFormat="1" applyFont="1" applyFill="1" applyAlignment="1">
      <alignment horizontal="center"/>
    </xf>
    <xf numFmtId="169" fontId="0" fillId="0" borderId="0" xfId="7" applyNumberFormat="1" applyFont="1" applyAlignment="1">
      <alignment horizontal="center"/>
    </xf>
    <xf numFmtId="43" fontId="1" fillId="0" borderId="0" xfId="11" applyNumberFormat="1"/>
    <xf numFmtId="169" fontId="0" fillId="8" borderId="0" xfId="7" applyNumberFormat="1" applyFont="1" applyFill="1" applyAlignment="1">
      <alignment horizontal="center"/>
    </xf>
    <xf numFmtId="164" fontId="32" fillId="0" borderId="0" xfId="6" applyNumberFormat="1" applyFont="1"/>
    <xf numFmtId="9" fontId="0" fillId="0" borderId="40" xfId="7" applyFont="1" applyFill="1" applyBorder="1" applyAlignment="1">
      <alignment horizontal="center" wrapText="1"/>
    </xf>
    <xf numFmtId="164" fontId="0" fillId="0" borderId="40" xfId="6" applyNumberFormat="1" applyFont="1" applyBorder="1" applyAlignment="1">
      <alignment horizontal="center" wrapText="1"/>
    </xf>
    <xf numFmtId="0" fontId="1" fillId="0" borderId="40" xfId="11" applyBorder="1" applyAlignment="1">
      <alignment horizontal="center" wrapText="1"/>
    </xf>
    <xf numFmtId="9" fontId="28" fillId="0" borderId="0" xfId="7" applyFont="1"/>
    <xf numFmtId="0" fontId="33" fillId="0" borderId="0" xfId="11" applyFont="1"/>
    <xf numFmtId="10" fontId="1" fillId="0" borderId="0" xfId="11" applyNumberFormat="1"/>
    <xf numFmtId="168" fontId="1" fillId="4" borderId="0" xfId="11" applyNumberFormat="1" applyFill="1"/>
    <xf numFmtId="168" fontId="1" fillId="0" borderId="0" xfId="11" applyNumberFormat="1"/>
    <xf numFmtId="169" fontId="1" fillId="4" borderId="0" xfId="9" applyNumberFormat="1" applyFont="1" applyFill="1"/>
    <xf numFmtId="169" fontId="1" fillId="0" borderId="0" xfId="11" applyNumberFormat="1"/>
    <xf numFmtId="0" fontId="1" fillId="0" borderId="0" xfId="11" applyAlignment="1">
      <alignment horizontal="right"/>
    </xf>
    <xf numFmtId="164" fontId="1" fillId="0" borderId="0" xfId="11" applyNumberFormat="1"/>
    <xf numFmtId="164" fontId="28" fillId="4" borderId="0" xfId="6" applyNumberFormat="1" applyFont="1" applyFill="1"/>
    <xf numFmtId="0" fontId="28" fillId="0" borderId="0" xfId="11" applyFont="1"/>
    <xf numFmtId="164" fontId="0" fillId="4" borderId="0" xfId="6" applyNumberFormat="1" applyFont="1" applyFill="1"/>
    <xf numFmtId="0" fontId="5" fillId="0" borderId="1" xfId="0" applyFont="1" applyBorder="1" applyAlignment="1">
      <alignment horizontal="center"/>
    </xf>
    <xf numFmtId="164" fontId="0" fillId="0" borderId="41" xfId="6" applyNumberFormat="1" applyFont="1" applyBorder="1" applyAlignment="1">
      <alignment horizontal="center" wrapText="1"/>
    </xf>
    <xf numFmtId="164" fontId="0" fillId="0" borderId="43" xfId="6" applyNumberFormat="1" applyFont="1" applyBorder="1" applyAlignment="1">
      <alignment horizontal="center" wrapText="1"/>
    </xf>
    <xf numFmtId="0" fontId="35" fillId="0" borderId="44" xfId="11" applyFont="1" applyBorder="1" applyAlignment="1">
      <alignment horizontal="center"/>
    </xf>
    <xf numFmtId="0" fontId="35" fillId="0" borderId="45" xfId="11" applyFont="1" applyBorder="1" applyAlignment="1">
      <alignment horizontal="center"/>
    </xf>
    <xf numFmtId="0" fontId="35" fillId="0" borderId="46" xfId="11" applyFont="1" applyBorder="1" applyAlignment="1">
      <alignment horizontal="center"/>
    </xf>
    <xf numFmtId="0" fontId="1" fillId="0" borderId="41" xfId="11" applyBorder="1" applyAlignment="1">
      <alignment horizontal="center"/>
    </xf>
    <xf numFmtId="0" fontId="1" fillId="0" borderId="42" xfId="11" applyBorder="1" applyAlignment="1">
      <alignment horizontal="center"/>
    </xf>
    <xf numFmtId="0" fontId="1" fillId="0" borderId="43" xfId="11" applyBorder="1" applyAlignment="1">
      <alignment horizontal="center"/>
    </xf>
    <xf numFmtId="0" fontId="34" fillId="0" borderId="44" xfId="11" applyFont="1" applyBorder="1" applyAlignment="1">
      <alignment horizontal="center"/>
    </xf>
    <xf numFmtId="0" fontId="34" fillId="0" borderId="45" xfId="11" applyFont="1" applyBorder="1" applyAlignment="1">
      <alignment horizontal="center"/>
    </xf>
    <xf numFmtId="0" fontId="34" fillId="0" borderId="46" xfId="11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4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3" xfId="13" xr:uid="{10F2F706-29A2-4FB5-AF40-68E0BF46BFEC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3203125" defaultRowHeight="13.8" x14ac:dyDescent="0.25"/>
  <cols>
    <col min="1" max="1" width="77.6640625" style="17" bestFit="1" customWidth="1"/>
    <col min="2" max="2" width="14.44140625" style="123" customWidth="1"/>
    <col min="3" max="3" width="2.44140625" style="123" customWidth="1"/>
    <col min="4" max="4" width="14.44140625" style="123" customWidth="1"/>
    <col min="5" max="16384" width="9.33203125" style="17"/>
  </cols>
  <sheetData>
    <row r="1" spans="1:855" s="14" customFormat="1" ht="14.4" thickBot="1" x14ac:dyDescent="0.3"/>
    <row r="2" spans="1:855" ht="14.4" thickBot="1" x14ac:dyDescent="0.3">
      <c r="A2" s="210" t="s">
        <v>128</v>
      </c>
      <c r="B2" s="211"/>
      <c r="C2" s="211"/>
      <c r="D2" s="212"/>
    </row>
    <row r="3" spans="1:855" ht="14.4" thickBot="1" x14ac:dyDescent="0.3">
      <c r="A3" s="119" t="s">
        <v>80</v>
      </c>
      <c r="B3" s="120"/>
      <c r="C3" s="120"/>
      <c r="D3" s="121"/>
    </row>
    <row r="4" spans="1:855" x14ac:dyDescent="0.25">
      <c r="A4" s="122"/>
      <c r="D4" s="124"/>
    </row>
    <row r="5" spans="1:855" x14ac:dyDescent="0.2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2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22" t="s">
        <v>82</v>
      </c>
      <c r="B7" s="132">
        <v>4901.72972972973</v>
      </c>
      <c r="D7" s="124">
        <v>2620</v>
      </c>
    </row>
    <row r="8" spans="1:855" x14ac:dyDescent="0.25">
      <c r="A8" s="122" t="s">
        <v>83</v>
      </c>
      <c r="B8" s="132">
        <v>313.67567567567568</v>
      </c>
      <c r="D8" s="124">
        <v>347.08108108108109</v>
      </c>
    </row>
    <row r="9" spans="1:855" x14ac:dyDescent="0.25">
      <c r="A9" s="122" t="s">
        <v>84</v>
      </c>
      <c r="B9" s="132">
        <v>440.18918918918916</v>
      </c>
      <c r="D9" s="124">
        <v>606.91891891891896</v>
      </c>
    </row>
    <row r="10" spans="1:855" x14ac:dyDescent="0.25">
      <c r="A10" s="122" t="s">
        <v>85</v>
      </c>
      <c r="B10" s="132">
        <v>542.72972972972968</v>
      </c>
      <c r="D10" s="124">
        <v>906.94594594594594</v>
      </c>
    </row>
    <row r="11" spans="1:855" x14ac:dyDescent="0.25">
      <c r="A11" s="122" t="s">
        <v>86</v>
      </c>
      <c r="B11" s="132"/>
      <c r="D11" s="124"/>
    </row>
    <row r="12" spans="1:855" x14ac:dyDescent="0.25">
      <c r="A12" s="122" t="s">
        <v>87</v>
      </c>
      <c r="B12" s="132">
        <v>4622.8108108108108</v>
      </c>
      <c r="D12" s="124">
        <v>5298.2432432432433</v>
      </c>
    </row>
    <row r="13" spans="1:855" x14ac:dyDescent="0.25">
      <c r="A13" s="122" t="s">
        <v>88</v>
      </c>
      <c r="B13" s="132">
        <v>13112.162162162162</v>
      </c>
      <c r="D13" s="124">
        <v>13934.972972972973</v>
      </c>
    </row>
    <row r="14" spans="1:855" ht="15.6" x14ac:dyDescent="0.4">
      <c r="A14" s="122" t="s">
        <v>89</v>
      </c>
      <c r="B14" s="133">
        <v>2367.2162162162163</v>
      </c>
      <c r="D14" s="134">
        <v>2952.7837837837837</v>
      </c>
    </row>
    <row r="15" spans="1:855" x14ac:dyDescent="0.25">
      <c r="A15" s="122" t="s">
        <v>90</v>
      </c>
      <c r="B15" s="132">
        <v>20102.18918918919</v>
      </c>
      <c r="D15" s="124">
        <v>22186</v>
      </c>
    </row>
    <row r="16" spans="1:855" x14ac:dyDescent="0.25">
      <c r="A16" s="122" t="s">
        <v>91</v>
      </c>
      <c r="B16" s="132">
        <v>1519.6756756756756</v>
      </c>
      <c r="D16" s="124">
        <v>1988.7297297297298</v>
      </c>
    </row>
    <row r="17" spans="1:855" x14ac:dyDescent="0.2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2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25">
      <c r="A19" s="122" t="s">
        <v>94</v>
      </c>
      <c r="B19" s="132">
        <v>86.648648648648646</v>
      </c>
      <c r="D19" s="124">
        <v>0</v>
      </c>
      <c r="F19" s="135"/>
    </row>
    <row r="20" spans="1:855" x14ac:dyDescent="0.25">
      <c r="A20" s="122" t="s">
        <v>95</v>
      </c>
      <c r="B20" s="132">
        <v>75.78378378378379</v>
      </c>
      <c r="D20" s="124">
        <v>76.918918918918919</v>
      </c>
    </row>
    <row r="21" spans="1:855" x14ac:dyDescent="0.25">
      <c r="A21" s="122" t="s">
        <v>96</v>
      </c>
      <c r="B21" s="132">
        <v>242.75675675675674</v>
      </c>
      <c r="D21" s="124">
        <v>272.37837837837839</v>
      </c>
    </row>
    <row r="22" spans="1:855" x14ac:dyDescent="0.25">
      <c r="A22" s="122" t="s">
        <v>97</v>
      </c>
      <c r="B22" s="132">
        <v>3406.6216216216217</v>
      </c>
      <c r="D22" s="124">
        <v>3192.8918918918921</v>
      </c>
    </row>
    <row r="23" spans="1:855" x14ac:dyDescent="0.2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4" thickBot="1" x14ac:dyDescent="0.3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4" thickBot="1" x14ac:dyDescent="0.3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44"/>
      <c r="B26" s="135"/>
      <c r="D26" s="124"/>
      <c r="G26" s="135"/>
      <c r="I26" s="135"/>
    </row>
    <row r="27" spans="1:855" x14ac:dyDescent="0.25">
      <c r="A27" s="144" t="s">
        <v>101</v>
      </c>
      <c r="D27" s="124"/>
      <c r="I27" s="135"/>
    </row>
    <row r="28" spans="1:855" x14ac:dyDescent="0.25">
      <c r="A28" s="122" t="s">
        <v>102</v>
      </c>
      <c r="B28" s="132">
        <v>14870.378378378378</v>
      </c>
      <c r="D28" s="124">
        <v>15323.621621621622</v>
      </c>
    </row>
    <row r="29" spans="1:855" x14ac:dyDescent="0.2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2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25">
      <c r="A31" s="122" t="s">
        <v>105</v>
      </c>
      <c r="B31" s="132"/>
      <c r="C31" s="132"/>
      <c r="D31" s="124"/>
    </row>
    <row r="32" spans="1:855" x14ac:dyDescent="0.2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2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2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6" x14ac:dyDescent="0.4">
      <c r="A35" s="122" t="s">
        <v>109</v>
      </c>
      <c r="B35" s="133">
        <v>16</v>
      </c>
      <c r="C35" s="132"/>
      <c r="D35" s="134">
        <v>230.32432432432432</v>
      </c>
    </row>
    <row r="36" spans="1:855" x14ac:dyDescent="0.2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2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25">
      <c r="A38" s="122" t="s">
        <v>22</v>
      </c>
      <c r="B38" s="132">
        <v>4201.0810810810808</v>
      </c>
      <c r="D38" s="124">
        <v>4729.864864864865</v>
      </c>
    </row>
    <row r="39" spans="1:855" x14ac:dyDescent="0.25">
      <c r="A39" s="122" t="s">
        <v>112</v>
      </c>
      <c r="B39" s="132">
        <v>296.56756756756755</v>
      </c>
      <c r="D39" s="124">
        <v>248.83783783783784</v>
      </c>
    </row>
    <row r="40" spans="1:855" x14ac:dyDescent="0.25">
      <c r="A40" s="122" t="s">
        <v>113</v>
      </c>
      <c r="B40" s="132">
        <v>35.918918918918919</v>
      </c>
      <c r="D40" s="124">
        <v>45.918918918918919</v>
      </c>
    </row>
    <row r="41" spans="1:855" x14ac:dyDescent="0.25">
      <c r="A41" s="122" t="s">
        <v>114</v>
      </c>
      <c r="B41" s="132">
        <v>13.135135135135135</v>
      </c>
      <c r="D41" s="124">
        <v>20.162162162162161</v>
      </c>
    </row>
    <row r="42" spans="1:855" x14ac:dyDescent="0.25">
      <c r="A42" s="122" t="s">
        <v>115</v>
      </c>
      <c r="B42" s="132">
        <v>4657.1891891891892</v>
      </c>
      <c r="D42" s="124">
        <v>4324.7567567567567</v>
      </c>
    </row>
    <row r="43" spans="1:855" x14ac:dyDescent="0.2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4" thickBot="1" x14ac:dyDescent="0.3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2" t="s">
        <v>118</v>
      </c>
      <c r="B45" s="123">
        <v>95.432432432432435</v>
      </c>
      <c r="D45" s="124">
        <v>95.432432432432435</v>
      </c>
    </row>
    <row r="46" spans="1:855" x14ac:dyDescent="0.25">
      <c r="A46" s="122" t="s">
        <v>119</v>
      </c>
      <c r="B46" s="123">
        <v>912.56756756756761</v>
      </c>
      <c r="D46" s="124">
        <v>907.35135135135135</v>
      </c>
    </row>
    <row r="47" spans="1:855" x14ac:dyDescent="0.25">
      <c r="A47" s="122" t="s">
        <v>120</v>
      </c>
      <c r="B47" s="123">
        <v>513.16216216216219</v>
      </c>
      <c r="D47" s="124">
        <v>572.48648648648646</v>
      </c>
    </row>
    <row r="48" spans="1:855" x14ac:dyDescent="0.2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4" thickBot="1" x14ac:dyDescent="0.3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4" thickBot="1" x14ac:dyDescent="0.3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4" thickBot="1" x14ac:dyDescent="0.3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4" thickBot="1" x14ac:dyDescent="0.3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2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" customWidth="1"/>
    <col min="2" max="7" width="13.6640625" style="1" customWidth="1"/>
    <col min="8" max="16384" width="9.109375" style="1"/>
  </cols>
  <sheetData>
    <row r="1" spans="1:9" s="10" customFormat="1" ht="27.6" x14ac:dyDescent="0.2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25">
      <c r="A2" s="115" t="s">
        <v>4</v>
      </c>
    </row>
    <row r="3" spans="1: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25">
      <c r="B6" s="11"/>
      <c r="C6" s="11"/>
      <c r="D6" s="11"/>
      <c r="E6" s="11"/>
      <c r="F6" s="11"/>
      <c r="G6" s="11"/>
    </row>
    <row r="7" spans="1: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25">
      <c r="B11" s="11"/>
      <c r="C11" s="11"/>
      <c r="D11" s="11"/>
      <c r="E11" s="11"/>
      <c r="F11" s="11"/>
      <c r="G11" s="11"/>
    </row>
    <row r="12" spans="1: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25">
      <c r="A15" s="14"/>
      <c r="B15" s="11"/>
      <c r="C15" s="11"/>
      <c r="D15" s="11"/>
      <c r="E15" s="11"/>
      <c r="F15" s="11"/>
      <c r="G15" s="11"/>
    </row>
    <row r="16" spans="1:9" x14ac:dyDescent="0.25">
      <c r="B16" s="11"/>
      <c r="C16" s="11"/>
      <c r="D16" s="11"/>
      <c r="E16" s="11"/>
      <c r="F16" s="11"/>
      <c r="G16" s="11"/>
    </row>
    <row r="17" spans="1:7" x14ac:dyDescent="0.25">
      <c r="A17" s="115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5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1" customWidth="1"/>
    <col min="2" max="6" width="12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5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5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5" t="s">
        <v>47</v>
      </c>
      <c r="B36" s="115"/>
      <c r="C36" s="115"/>
      <c r="D36" s="115"/>
      <c r="E36" s="115"/>
      <c r="F36" s="115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09375" defaultRowHeight="13.8" x14ac:dyDescent="0.25"/>
  <cols>
    <col min="1" max="1" width="30.332031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6"/>
      <c r="D2" s="6"/>
      <c r="E2" s="6"/>
      <c r="F2" s="6"/>
    </row>
    <row r="3" spans="1:6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15" t="s">
        <v>43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7.6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5" t="s">
        <v>47</v>
      </c>
      <c r="B30" s="115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5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09375" defaultRowHeight="13.8" x14ac:dyDescent="0.25"/>
  <cols>
    <col min="1" max="1" width="31.66406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5"/>
      <c r="D2" s="5"/>
      <c r="E2" s="5"/>
      <c r="F2" s="5"/>
    </row>
    <row r="3" spans="1:6" x14ac:dyDescent="0.25">
      <c r="A3" s="14" t="s">
        <v>153</v>
      </c>
      <c r="B3" s="5"/>
      <c r="C3" s="5"/>
      <c r="D3" s="5"/>
      <c r="E3" s="5"/>
      <c r="F3" s="5"/>
    </row>
    <row r="4" spans="1:6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5" t="s">
        <v>43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7.6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5" t="s">
        <v>47</v>
      </c>
      <c r="B33" s="115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09375" defaultRowHeight="13.8" x14ac:dyDescent="0.25"/>
  <cols>
    <col min="1" max="1" width="22.33203125" style="1" customWidth="1"/>
    <col min="2" max="2" width="15" style="1" customWidth="1"/>
    <col min="3" max="3" width="13.33203125" style="1" customWidth="1"/>
    <col min="4" max="4" width="9.88671875" style="1" customWidth="1"/>
    <col min="5" max="5" width="13.5546875" style="1" bestFit="1" customWidth="1"/>
    <col min="6" max="6" width="12.33203125" style="1" customWidth="1"/>
    <col min="7" max="7" width="11.109375" style="1" customWidth="1"/>
    <col min="8" max="8" width="12.88671875" style="1" customWidth="1"/>
    <col min="9" max="9" width="15" style="1" customWidth="1"/>
    <col min="10" max="10" width="16.6640625" style="1" customWidth="1"/>
    <col min="11" max="11" width="18.6640625" style="1" customWidth="1"/>
    <col min="12" max="12" width="14.109375" style="1" customWidth="1"/>
    <col min="13" max="13" width="17.109375" style="1" customWidth="1"/>
    <col min="14" max="14" width="19.6640625" style="1" customWidth="1"/>
    <col min="15" max="15" width="17.6640625" style="1" customWidth="1"/>
    <col min="16" max="16" width="19.5546875" style="1" customWidth="1"/>
    <col min="17" max="16384" width="9.109375" style="1"/>
  </cols>
  <sheetData>
    <row r="1" spans="1:15" x14ac:dyDescent="0.25">
      <c r="A1" s="28" t="s">
        <v>133</v>
      </c>
    </row>
    <row r="2" spans="1:15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x14ac:dyDescent="0.25">
      <c r="A5" s="28" t="s">
        <v>137</v>
      </c>
    </row>
    <row r="6" spans="1:15" x14ac:dyDescent="0.25">
      <c r="A6" s="28" t="s">
        <v>138</v>
      </c>
    </row>
    <row r="7" spans="1:15" x14ac:dyDescent="0.25">
      <c r="A7" s="2"/>
      <c r="C7" s="29"/>
    </row>
    <row r="8" spans="1:15" x14ac:dyDescent="0.25">
      <c r="A8" s="30" t="s">
        <v>159</v>
      </c>
      <c r="B8" s="31">
        <v>0.03</v>
      </c>
    </row>
    <row r="9" spans="1:15" x14ac:dyDescent="0.25">
      <c r="A9" s="30" t="s">
        <v>139</v>
      </c>
      <c r="B9" s="31">
        <v>0.3</v>
      </c>
    </row>
    <row r="10" spans="1:15" x14ac:dyDescent="0.25">
      <c r="A10" s="30" t="s">
        <v>160</v>
      </c>
      <c r="B10" s="32">
        <v>1</v>
      </c>
    </row>
    <row r="11" spans="1:15" x14ac:dyDescent="0.25">
      <c r="A11" s="30" t="s">
        <v>161</v>
      </c>
      <c r="B11" s="33">
        <v>30000000</v>
      </c>
    </row>
    <row r="12" spans="1:15" x14ac:dyDescent="0.25">
      <c r="A12" s="30" t="s">
        <v>162</v>
      </c>
      <c r="B12" s="31">
        <v>0.03</v>
      </c>
    </row>
    <row r="13" spans="1:15" x14ac:dyDescent="0.25">
      <c r="A13" s="30" t="s">
        <v>163</v>
      </c>
      <c r="B13" s="159">
        <v>200</v>
      </c>
      <c r="C13" s="1" t="s">
        <v>164</v>
      </c>
    </row>
    <row r="14" spans="1:15" x14ac:dyDescent="0.25">
      <c r="A14" s="30" t="s">
        <v>165</v>
      </c>
      <c r="B14" s="32">
        <v>1E-3</v>
      </c>
    </row>
    <row r="16" spans="1:15" x14ac:dyDescent="0.25">
      <c r="N16" s="34"/>
      <c r="O16" s="34"/>
    </row>
    <row r="17" spans="1:16" x14ac:dyDescent="0.25">
      <c r="A17" s="190" t="s">
        <v>166</v>
      </c>
      <c r="B17" s="190"/>
      <c r="N17" s="34"/>
      <c r="O17" s="34"/>
    </row>
    <row r="18" spans="1:16" ht="41.4" x14ac:dyDescent="0.2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2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2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2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2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2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2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2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2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2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2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2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25">
      <c r="A31" s="30" t="s">
        <v>183</v>
      </c>
      <c r="B31" s="47">
        <f>-SUM(N19:N29)-SUM(O20:O29)-P29</f>
        <v>16653907.18241428</v>
      </c>
    </row>
    <row r="32" spans="1:16" x14ac:dyDescent="0.25">
      <c r="A32" s="2"/>
      <c r="B32" s="34"/>
    </row>
    <row r="34" spans="1:16" x14ac:dyDescent="0.25">
      <c r="A34" s="190" t="s">
        <v>184</v>
      </c>
      <c r="B34" s="190"/>
      <c r="N34" s="34"/>
      <c r="O34" s="34"/>
    </row>
    <row r="35" spans="1:16" ht="41.4" x14ac:dyDescent="0.2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2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2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2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2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2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2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2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2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2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2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2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25">
      <c r="A48" s="30" t="s">
        <v>183</v>
      </c>
      <c r="B48" s="47">
        <f>-SUM(N36:N46)-SUM(O37:O46)-P46</f>
        <v>-3033437.7121754144</v>
      </c>
    </row>
    <row r="51" spans="1:16" x14ac:dyDescent="0.25">
      <c r="A51" s="190" t="s">
        <v>185</v>
      </c>
      <c r="B51" s="190"/>
      <c r="N51" s="34"/>
      <c r="O51" s="34"/>
    </row>
    <row r="52" spans="1:16" ht="41.4" x14ac:dyDescent="0.2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2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2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2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2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2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2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2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2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2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2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2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25">
      <c r="A65" s="30" t="s">
        <v>183</v>
      </c>
      <c r="B65" s="47">
        <f>-SUM(N53:N63)-SUM(O54:O63)-P63</f>
        <v>14129363.551831873</v>
      </c>
    </row>
    <row r="68" spans="1:16" x14ac:dyDescent="0.25">
      <c r="A68" s="190" t="s">
        <v>186</v>
      </c>
      <c r="B68" s="190"/>
      <c r="N68" s="34"/>
      <c r="O68" s="34"/>
    </row>
    <row r="69" spans="1:16" ht="41.4" x14ac:dyDescent="0.2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2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2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2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2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2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2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2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2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2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2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2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25">
      <c r="A82" s="30" t="s">
        <v>183</v>
      </c>
      <c r="B82" s="47">
        <f>-SUM(N70:N80)-SUM(O71:O80)-P80</f>
        <v>-4850164.7385019194</v>
      </c>
    </row>
    <row r="85" spans="1:16" x14ac:dyDescent="0.25">
      <c r="A85" s="190" t="s">
        <v>187</v>
      </c>
      <c r="B85" s="190"/>
      <c r="N85" s="34"/>
      <c r="O85" s="34"/>
    </row>
    <row r="86" spans="1:16" ht="41.4" x14ac:dyDescent="0.2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2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2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2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2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2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2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2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2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2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2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2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2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tabSelected="1" zoomScaleNormal="100" workbookViewId="0"/>
  </sheetViews>
  <sheetFormatPr defaultColWidth="9.109375" defaultRowHeight="13.8" x14ac:dyDescent="0.25"/>
  <cols>
    <col min="1" max="1" width="10.88671875" style="4" customWidth="1"/>
    <col min="2" max="2" width="15.33203125" style="1" bestFit="1" customWidth="1"/>
    <col min="3" max="3" width="9.109375" style="4"/>
    <col min="4" max="5" width="9.109375" style="1"/>
    <col min="6" max="6" width="27.6640625" style="1" customWidth="1"/>
    <col min="7" max="7" width="18.6640625" style="1" customWidth="1"/>
    <col min="8" max="16384" width="9.1093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8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2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2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25">
      <c r="A12" s="4">
        <v>3</v>
      </c>
      <c r="B12" s="19">
        <v>-546356.77798182634</v>
      </c>
      <c r="C12" s="49">
        <f t="shared" si="0"/>
        <v>13</v>
      </c>
    </row>
    <row r="13" spans="1:7" x14ac:dyDescent="0.2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25">
      <c r="A14" s="4">
        <v>5</v>
      </c>
      <c r="B14" s="19">
        <v>15401854.23846386</v>
      </c>
      <c r="C14" s="49">
        <f t="shared" si="0"/>
        <v>83</v>
      </c>
    </row>
    <row r="15" spans="1:7" x14ac:dyDescent="0.25">
      <c r="A15" s="4">
        <v>6</v>
      </c>
      <c r="B15" s="19">
        <v>4950437.2482715342</v>
      </c>
      <c r="C15" s="49">
        <f t="shared" si="0"/>
        <v>52</v>
      </c>
    </row>
    <row r="16" spans="1:7" x14ac:dyDescent="0.25">
      <c r="A16" s="4">
        <v>7</v>
      </c>
      <c r="B16" s="19">
        <v>10022549.72918481</v>
      </c>
      <c r="C16" s="49">
        <f t="shared" si="0"/>
        <v>70</v>
      </c>
    </row>
    <row r="17" spans="1:3" x14ac:dyDescent="0.25">
      <c r="A17" s="4">
        <v>8</v>
      </c>
      <c r="B17" s="19">
        <v>1975098.5774415247</v>
      </c>
      <c r="C17" s="49">
        <f t="shared" si="0"/>
        <v>46</v>
      </c>
    </row>
    <row r="18" spans="1:3" x14ac:dyDescent="0.25">
      <c r="A18" s="4">
        <v>9</v>
      </c>
      <c r="B18" s="19">
        <v>1291509.9338522404</v>
      </c>
      <c r="C18" s="49">
        <f t="shared" si="0"/>
        <v>45</v>
      </c>
    </row>
    <row r="19" spans="1:3" x14ac:dyDescent="0.25">
      <c r="A19" s="4">
        <v>10</v>
      </c>
      <c r="B19" s="19">
        <v>6486157.3795480086</v>
      </c>
      <c r="C19" s="49">
        <f t="shared" si="0"/>
        <v>58</v>
      </c>
    </row>
    <row r="20" spans="1:3" x14ac:dyDescent="0.25">
      <c r="A20" s="4">
        <v>11</v>
      </c>
      <c r="B20" s="19">
        <v>-441933.76081744028</v>
      </c>
      <c r="C20" s="49">
        <f t="shared" si="0"/>
        <v>31</v>
      </c>
    </row>
    <row r="21" spans="1:3" x14ac:dyDescent="0.25">
      <c r="A21" s="4">
        <v>12</v>
      </c>
      <c r="B21" s="19">
        <v>8134876.7472008998</v>
      </c>
      <c r="C21" s="49">
        <f t="shared" si="0"/>
        <v>63</v>
      </c>
    </row>
    <row r="22" spans="1:3" x14ac:dyDescent="0.25">
      <c r="A22" s="4">
        <v>13</v>
      </c>
      <c r="B22" s="19">
        <v>-586495.40756333759</v>
      </c>
      <c r="C22" s="49">
        <f t="shared" si="0"/>
        <v>10</v>
      </c>
    </row>
    <row r="23" spans="1:3" x14ac:dyDescent="0.25">
      <c r="A23" s="4">
        <v>14</v>
      </c>
      <c r="B23" s="19">
        <v>-490496.8851158875</v>
      </c>
      <c r="C23" s="49">
        <f t="shared" si="0"/>
        <v>21</v>
      </c>
    </row>
    <row r="24" spans="1:3" x14ac:dyDescent="0.25">
      <c r="A24" s="4">
        <v>15</v>
      </c>
      <c r="B24" s="19">
        <v>16732152.363361146</v>
      </c>
      <c r="C24" s="49">
        <f t="shared" si="0"/>
        <v>89</v>
      </c>
    </row>
    <row r="25" spans="1:3" x14ac:dyDescent="0.25">
      <c r="A25" s="4">
        <v>16</v>
      </c>
      <c r="B25" s="19">
        <v>15514199.224289883</v>
      </c>
      <c r="C25" s="49">
        <f t="shared" si="0"/>
        <v>84</v>
      </c>
    </row>
    <row r="26" spans="1:3" x14ac:dyDescent="0.25">
      <c r="A26" s="4">
        <v>17</v>
      </c>
      <c r="B26" s="19">
        <v>5701977.6524105575</v>
      </c>
      <c r="C26" s="49">
        <f t="shared" si="0"/>
        <v>56</v>
      </c>
    </row>
    <row r="27" spans="1:3" x14ac:dyDescent="0.25">
      <c r="A27" s="4">
        <v>18</v>
      </c>
      <c r="B27" s="19">
        <v>19218593.314142779</v>
      </c>
      <c r="C27" s="49">
        <f t="shared" si="0"/>
        <v>97</v>
      </c>
    </row>
    <row r="28" spans="1:3" x14ac:dyDescent="0.25">
      <c r="A28" s="4">
        <v>19</v>
      </c>
      <c r="B28" s="19">
        <v>4581701.1605495922</v>
      </c>
      <c r="C28" s="49">
        <f t="shared" si="0"/>
        <v>51</v>
      </c>
    </row>
    <row r="29" spans="1:3" x14ac:dyDescent="0.25">
      <c r="A29" s="4">
        <v>20</v>
      </c>
      <c r="B29" s="19">
        <v>7721273.5056820977</v>
      </c>
      <c r="C29" s="49">
        <f t="shared" si="0"/>
        <v>62</v>
      </c>
    </row>
    <row r="30" spans="1:3" x14ac:dyDescent="0.25">
      <c r="A30" s="4">
        <v>21</v>
      </c>
      <c r="B30" s="19">
        <v>17069669.740193065</v>
      </c>
      <c r="C30" s="49">
        <f t="shared" si="0"/>
        <v>91</v>
      </c>
    </row>
    <row r="31" spans="1:3" x14ac:dyDescent="0.25">
      <c r="A31" s="4">
        <v>22</v>
      </c>
      <c r="B31" s="19">
        <v>16713773.638876704</v>
      </c>
      <c r="C31" s="49">
        <f t="shared" si="0"/>
        <v>88</v>
      </c>
    </row>
    <row r="32" spans="1:3" x14ac:dyDescent="0.25">
      <c r="A32" s="4">
        <v>23</v>
      </c>
      <c r="B32" s="19">
        <v>-453505.14619718061</v>
      </c>
      <c r="C32" s="49">
        <f t="shared" si="0"/>
        <v>27</v>
      </c>
    </row>
    <row r="33" spans="1:3" x14ac:dyDescent="0.25">
      <c r="A33" s="4">
        <v>24</v>
      </c>
      <c r="B33" s="19">
        <v>10567765.072327029</v>
      </c>
      <c r="C33" s="49">
        <f t="shared" si="0"/>
        <v>71</v>
      </c>
    </row>
    <row r="34" spans="1:3" x14ac:dyDescent="0.25">
      <c r="A34" s="4">
        <v>25</v>
      </c>
      <c r="B34" s="19">
        <v>5679576.5495906472</v>
      </c>
      <c r="C34" s="49">
        <f t="shared" si="0"/>
        <v>55</v>
      </c>
    </row>
    <row r="35" spans="1:3" x14ac:dyDescent="0.25">
      <c r="A35" s="4">
        <v>26</v>
      </c>
      <c r="B35" s="19">
        <v>8917929.9352497365</v>
      </c>
      <c r="C35" s="49">
        <f t="shared" si="0"/>
        <v>65</v>
      </c>
    </row>
    <row r="36" spans="1:3" x14ac:dyDescent="0.25">
      <c r="A36" s="4">
        <v>27</v>
      </c>
      <c r="B36" s="19">
        <v>-364554.06114656734</v>
      </c>
      <c r="C36" s="49">
        <f t="shared" si="0"/>
        <v>41</v>
      </c>
    </row>
    <row r="37" spans="1:3" x14ac:dyDescent="0.25">
      <c r="A37" s="4">
        <v>28</v>
      </c>
      <c r="B37" s="19">
        <v>3247262.3133125976</v>
      </c>
      <c r="C37" s="49">
        <f t="shared" si="0"/>
        <v>49</v>
      </c>
    </row>
    <row r="38" spans="1:3" x14ac:dyDescent="0.25">
      <c r="A38" s="4">
        <v>29</v>
      </c>
      <c r="B38" s="19">
        <v>-793471.51046421018</v>
      </c>
      <c r="C38" s="49">
        <f t="shared" si="0"/>
        <v>3</v>
      </c>
    </row>
    <row r="39" spans="1:3" x14ac:dyDescent="0.25">
      <c r="A39" s="4">
        <v>30</v>
      </c>
      <c r="B39" s="19">
        <v>14868631.298503596</v>
      </c>
      <c r="C39" s="49">
        <f t="shared" si="0"/>
        <v>81</v>
      </c>
    </row>
    <row r="40" spans="1:3" x14ac:dyDescent="0.25">
      <c r="A40" s="4">
        <v>31</v>
      </c>
      <c r="B40" s="19">
        <v>19651072.918052975</v>
      </c>
      <c r="C40" s="49">
        <f t="shared" si="0"/>
        <v>99</v>
      </c>
    </row>
    <row r="41" spans="1:3" x14ac:dyDescent="0.25">
      <c r="A41" s="4">
        <v>32</v>
      </c>
      <c r="B41" s="19">
        <v>-214824.94912734849</v>
      </c>
      <c r="C41" s="49">
        <f t="shared" si="0"/>
        <v>43</v>
      </c>
    </row>
    <row r="42" spans="1:3" x14ac:dyDescent="0.25">
      <c r="A42" s="4">
        <v>33</v>
      </c>
      <c r="B42" s="19">
        <v>7272419.5891016321</v>
      </c>
      <c r="C42" s="49">
        <f t="shared" si="0"/>
        <v>61</v>
      </c>
    </row>
    <row r="43" spans="1:3" x14ac:dyDescent="0.25">
      <c r="A43" s="4">
        <v>34</v>
      </c>
      <c r="B43" s="19">
        <v>-528327.09165796742</v>
      </c>
      <c r="C43" s="49">
        <f t="shared" si="0"/>
        <v>16</v>
      </c>
    </row>
    <row r="44" spans="1:3" x14ac:dyDescent="0.25">
      <c r="A44" s="4">
        <v>35</v>
      </c>
      <c r="B44" s="19">
        <v>17912808.302612226</v>
      </c>
      <c r="C44" s="49">
        <f t="shared" si="0"/>
        <v>96</v>
      </c>
    </row>
    <row r="45" spans="1:3" x14ac:dyDescent="0.25">
      <c r="A45" s="4">
        <v>36</v>
      </c>
      <c r="B45" s="19">
        <v>-437994.07524572016</v>
      </c>
      <c r="C45" s="49">
        <f t="shared" si="0"/>
        <v>32</v>
      </c>
    </row>
    <row r="46" spans="1:3" x14ac:dyDescent="0.25">
      <c r="A46" s="4">
        <v>37</v>
      </c>
      <c r="B46" s="19">
        <v>16120269.297136595</v>
      </c>
      <c r="C46" s="49">
        <f t="shared" si="0"/>
        <v>85</v>
      </c>
    </row>
    <row r="47" spans="1:3" x14ac:dyDescent="0.25">
      <c r="A47" s="4">
        <v>38</v>
      </c>
      <c r="B47" s="19">
        <v>-415109.05825537932</v>
      </c>
      <c r="C47" s="49">
        <f t="shared" si="0"/>
        <v>36</v>
      </c>
    </row>
    <row r="48" spans="1:3" x14ac:dyDescent="0.25">
      <c r="A48" s="4">
        <v>39</v>
      </c>
      <c r="B48" s="19">
        <v>-430580.48361182725</v>
      </c>
      <c r="C48" s="49">
        <f t="shared" si="0"/>
        <v>34</v>
      </c>
    </row>
    <row r="49" spans="1:3" x14ac:dyDescent="0.25">
      <c r="A49" s="4">
        <v>40</v>
      </c>
      <c r="B49" s="19">
        <v>-540114.43167835835</v>
      </c>
      <c r="C49" s="49">
        <f t="shared" si="0"/>
        <v>15</v>
      </c>
    </row>
    <row r="50" spans="1:3" x14ac:dyDescent="0.25">
      <c r="A50" s="4">
        <v>41</v>
      </c>
      <c r="B50" s="19">
        <v>-458383.33806456433</v>
      </c>
      <c r="C50" s="49">
        <f t="shared" si="0"/>
        <v>26</v>
      </c>
    </row>
    <row r="51" spans="1:3" x14ac:dyDescent="0.25">
      <c r="A51" s="4">
        <v>42</v>
      </c>
      <c r="B51" s="19">
        <v>-451829.2076630498</v>
      </c>
      <c r="C51" s="49">
        <f t="shared" si="0"/>
        <v>28</v>
      </c>
    </row>
    <row r="52" spans="1:3" x14ac:dyDescent="0.25">
      <c r="A52" s="4">
        <v>43</v>
      </c>
      <c r="B52" s="19">
        <v>-138622.138103512</v>
      </c>
      <c r="C52" s="49">
        <f t="shared" si="0"/>
        <v>44</v>
      </c>
    </row>
    <row r="53" spans="1:3" x14ac:dyDescent="0.25">
      <c r="A53" s="4">
        <v>44</v>
      </c>
      <c r="B53" s="19">
        <v>-434201.52154771693</v>
      </c>
      <c r="C53" s="49">
        <f t="shared" si="0"/>
        <v>33</v>
      </c>
    </row>
    <row r="54" spans="1:3" x14ac:dyDescent="0.25">
      <c r="A54" s="4">
        <v>45</v>
      </c>
      <c r="B54" s="19">
        <v>6161377.9514987059</v>
      </c>
      <c r="C54" s="49">
        <f t="shared" si="0"/>
        <v>57</v>
      </c>
    </row>
    <row r="55" spans="1:3" x14ac:dyDescent="0.25">
      <c r="A55" s="4">
        <v>46</v>
      </c>
      <c r="B55" s="19">
        <v>11674503.997666771</v>
      </c>
      <c r="C55" s="49">
        <f t="shared" si="0"/>
        <v>74</v>
      </c>
    </row>
    <row r="56" spans="1:3" x14ac:dyDescent="0.25">
      <c r="A56" s="4">
        <v>47</v>
      </c>
      <c r="B56" s="19">
        <v>9934087.6082624774</v>
      </c>
      <c r="C56" s="49">
        <f t="shared" si="0"/>
        <v>69</v>
      </c>
    </row>
    <row r="57" spans="1:3" x14ac:dyDescent="0.25">
      <c r="A57" s="4">
        <v>48</v>
      </c>
      <c r="B57" s="19">
        <v>9672452.2189063914</v>
      </c>
      <c r="C57" s="49">
        <f t="shared" si="0"/>
        <v>67</v>
      </c>
    </row>
    <row r="58" spans="1:3" x14ac:dyDescent="0.25">
      <c r="A58" s="4">
        <v>49</v>
      </c>
      <c r="B58" s="19">
        <v>-478057.60308475792</v>
      </c>
      <c r="C58" s="49">
        <f t="shared" si="0"/>
        <v>22</v>
      </c>
    </row>
    <row r="59" spans="1:3" x14ac:dyDescent="0.25">
      <c r="A59" s="4">
        <v>50</v>
      </c>
      <c r="B59" s="19">
        <v>-377731.03167136159</v>
      </c>
      <c r="C59" s="49">
        <f t="shared" si="0"/>
        <v>40</v>
      </c>
    </row>
    <row r="60" spans="1:3" x14ac:dyDescent="0.25">
      <c r="A60" s="4">
        <v>51</v>
      </c>
      <c r="B60" s="19">
        <v>17286592.973604184</v>
      </c>
      <c r="C60" s="49">
        <f t="shared" si="0"/>
        <v>93</v>
      </c>
    </row>
    <row r="61" spans="1:3" x14ac:dyDescent="0.25">
      <c r="A61" s="4">
        <v>52</v>
      </c>
      <c r="B61" s="19">
        <v>20968163.395204961</v>
      </c>
      <c r="C61" s="49">
        <f t="shared" si="0"/>
        <v>100</v>
      </c>
    </row>
    <row r="62" spans="1:3" x14ac:dyDescent="0.25">
      <c r="A62" s="4">
        <v>53</v>
      </c>
      <c r="B62" s="19">
        <v>-517661.83028050425</v>
      </c>
      <c r="C62" s="49">
        <f t="shared" si="0"/>
        <v>17</v>
      </c>
    </row>
    <row r="63" spans="1:3" x14ac:dyDescent="0.25">
      <c r="A63" s="4">
        <v>54</v>
      </c>
      <c r="B63" s="19">
        <v>8241314.8845434468</v>
      </c>
      <c r="C63" s="49">
        <f t="shared" si="0"/>
        <v>64</v>
      </c>
    </row>
    <row r="64" spans="1:3" x14ac:dyDescent="0.25">
      <c r="A64" s="4">
        <v>55</v>
      </c>
      <c r="B64" s="19">
        <v>16993570.746970356</v>
      </c>
      <c r="C64" s="49">
        <f t="shared" si="0"/>
        <v>90</v>
      </c>
    </row>
    <row r="65" spans="1:3" x14ac:dyDescent="0.25">
      <c r="A65" s="4">
        <v>56</v>
      </c>
      <c r="B65" s="19">
        <v>15070867.951927215</v>
      </c>
      <c r="C65" s="49">
        <f t="shared" si="0"/>
        <v>82</v>
      </c>
    </row>
    <row r="66" spans="1:3" x14ac:dyDescent="0.25">
      <c r="A66" s="4">
        <v>57</v>
      </c>
      <c r="B66" s="19">
        <v>17691766.84158906</v>
      </c>
      <c r="C66" s="49">
        <f t="shared" si="0"/>
        <v>95</v>
      </c>
    </row>
    <row r="67" spans="1:3" x14ac:dyDescent="0.25">
      <c r="A67" s="4">
        <v>58</v>
      </c>
      <c r="B67" s="19">
        <v>-316870.76173713541</v>
      </c>
      <c r="C67" s="49">
        <f t="shared" si="0"/>
        <v>42</v>
      </c>
    </row>
    <row r="68" spans="1:3" x14ac:dyDescent="0.25">
      <c r="A68" s="4">
        <v>59</v>
      </c>
      <c r="B68" s="19">
        <v>-470346.84070827626</v>
      </c>
      <c r="C68" s="49">
        <f t="shared" si="0"/>
        <v>23</v>
      </c>
    </row>
    <row r="69" spans="1:3" x14ac:dyDescent="0.25">
      <c r="A69" s="4">
        <v>60</v>
      </c>
      <c r="B69" s="19">
        <v>12150052.251403302</v>
      </c>
      <c r="C69" s="49">
        <f t="shared" si="0"/>
        <v>76</v>
      </c>
    </row>
    <row r="70" spans="1:3" x14ac:dyDescent="0.25">
      <c r="A70" s="4">
        <v>61</v>
      </c>
      <c r="B70" s="19">
        <v>16456833.583448514</v>
      </c>
      <c r="C70" s="49">
        <f t="shared" si="0"/>
        <v>86</v>
      </c>
    </row>
    <row r="71" spans="1:3" x14ac:dyDescent="0.25">
      <c r="A71" s="4">
        <v>62</v>
      </c>
      <c r="B71" s="19">
        <v>-663868.46983272629</v>
      </c>
      <c r="C71" s="49">
        <f t="shared" si="0"/>
        <v>5</v>
      </c>
    </row>
    <row r="72" spans="1:3" x14ac:dyDescent="0.25">
      <c r="A72" s="4">
        <v>63</v>
      </c>
      <c r="B72" s="19">
        <v>-587164.36861021246</v>
      </c>
      <c r="C72" s="49">
        <f t="shared" si="0"/>
        <v>9</v>
      </c>
    </row>
    <row r="73" spans="1:3" x14ac:dyDescent="0.25">
      <c r="A73" s="4">
        <v>64</v>
      </c>
      <c r="B73" s="19">
        <v>14539386.210722819</v>
      </c>
      <c r="C73" s="49">
        <f t="shared" si="0"/>
        <v>80</v>
      </c>
    </row>
    <row r="74" spans="1:3" x14ac:dyDescent="0.25">
      <c r="A74" s="4">
        <v>65</v>
      </c>
      <c r="B74" s="19">
        <v>14119959.778786365</v>
      </c>
      <c r="C74" s="49">
        <f t="shared" si="0"/>
        <v>78</v>
      </c>
    </row>
    <row r="75" spans="1:3" x14ac:dyDescent="0.2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25">
      <c r="A76" s="4">
        <v>67</v>
      </c>
      <c r="B76" s="19">
        <v>-399779.50381419208</v>
      </c>
      <c r="C76" s="49">
        <f t="shared" si="1"/>
        <v>39</v>
      </c>
    </row>
    <row r="77" spans="1:3" x14ac:dyDescent="0.25">
      <c r="A77" s="4">
        <v>68</v>
      </c>
      <c r="B77" s="19">
        <v>-468322.18504473229</v>
      </c>
      <c r="C77" s="49">
        <f t="shared" si="1"/>
        <v>24</v>
      </c>
    </row>
    <row r="78" spans="1:3" x14ac:dyDescent="0.25">
      <c r="A78" s="4">
        <v>69</v>
      </c>
      <c r="B78" s="19">
        <v>-739368.58497000381</v>
      </c>
      <c r="C78" s="49">
        <f t="shared" si="1"/>
        <v>4</v>
      </c>
    </row>
    <row r="79" spans="1:3" x14ac:dyDescent="0.25">
      <c r="A79" s="4">
        <v>70</v>
      </c>
      <c r="B79" s="19">
        <v>17241137.895723939</v>
      </c>
      <c r="C79" s="49">
        <f t="shared" si="1"/>
        <v>92</v>
      </c>
    </row>
    <row r="80" spans="1:3" x14ac:dyDescent="0.25">
      <c r="A80" s="4">
        <v>71</v>
      </c>
      <c r="B80" s="19">
        <v>-461338.3749595714</v>
      </c>
      <c r="C80" s="49">
        <f t="shared" si="1"/>
        <v>25</v>
      </c>
    </row>
    <row r="81" spans="1:3" x14ac:dyDescent="0.25">
      <c r="A81" s="4">
        <v>72</v>
      </c>
      <c r="B81" s="19">
        <v>-493826.13712879957</v>
      </c>
      <c r="C81" s="49">
        <f t="shared" si="1"/>
        <v>20</v>
      </c>
    </row>
    <row r="82" spans="1:3" x14ac:dyDescent="0.25">
      <c r="A82" s="4">
        <v>73</v>
      </c>
      <c r="B82" s="19">
        <v>17624015.479645722</v>
      </c>
      <c r="C82" s="49">
        <f t="shared" si="1"/>
        <v>94</v>
      </c>
    </row>
    <row r="83" spans="1:3" x14ac:dyDescent="0.25">
      <c r="A83" s="4">
        <v>74</v>
      </c>
      <c r="B83" s="19">
        <v>-609143.07104578067</v>
      </c>
      <c r="C83" s="49">
        <f t="shared" si="1"/>
        <v>8</v>
      </c>
    </row>
    <row r="84" spans="1:3" x14ac:dyDescent="0.25">
      <c r="A84" s="4">
        <v>75</v>
      </c>
      <c r="B84" s="19">
        <v>11481307.815849187</v>
      </c>
      <c r="C84" s="49">
        <f t="shared" si="1"/>
        <v>73</v>
      </c>
    </row>
    <row r="85" spans="1:3" x14ac:dyDescent="0.25">
      <c r="A85" s="4">
        <v>76</v>
      </c>
      <c r="B85" s="19">
        <v>9917082.2150690369</v>
      </c>
      <c r="C85" s="49">
        <f t="shared" si="1"/>
        <v>68</v>
      </c>
    </row>
    <row r="86" spans="1:3" x14ac:dyDescent="0.25">
      <c r="A86" s="4">
        <v>77</v>
      </c>
      <c r="B86" s="19">
        <v>-494657.44072020566</v>
      </c>
      <c r="C86" s="49">
        <f t="shared" si="1"/>
        <v>19</v>
      </c>
    </row>
    <row r="87" spans="1:3" x14ac:dyDescent="0.25">
      <c r="A87" s="4">
        <v>78</v>
      </c>
      <c r="B87" s="19">
        <v>5243700.7012144383</v>
      </c>
      <c r="C87" s="49">
        <f t="shared" si="1"/>
        <v>53</v>
      </c>
    </row>
    <row r="88" spans="1:3" x14ac:dyDescent="0.25">
      <c r="A88" s="4">
        <v>79</v>
      </c>
      <c r="B88" s="19">
        <v>-566433.34223904391</v>
      </c>
      <c r="C88" s="49">
        <f t="shared" si="1"/>
        <v>11</v>
      </c>
    </row>
    <row r="89" spans="1:3" x14ac:dyDescent="0.25">
      <c r="A89" s="4">
        <v>80</v>
      </c>
      <c r="B89" s="19">
        <v>2333943.4531695712</v>
      </c>
      <c r="C89" s="49">
        <f t="shared" si="1"/>
        <v>47</v>
      </c>
    </row>
    <row r="90" spans="1:3" x14ac:dyDescent="0.25">
      <c r="A90" s="4">
        <v>81</v>
      </c>
      <c r="B90" s="19">
        <v>13666398.002214955</v>
      </c>
      <c r="C90" s="49">
        <f t="shared" si="1"/>
        <v>77</v>
      </c>
    </row>
    <row r="91" spans="1:3" x14ac:dyDescent="0.25">
      <c r="A91" s="4">
        <v>82</v>
      </c>
      <c r="B91" s="19">
        <v>11990610.574417308</v>
      </c>
      <c r="C91" s="49">
        <f t="shared" si="1"/>
        <v>75</v>
      </c>
    </row>
    <row r="92" spans="1:3" x14ac:dyDescent="0.25">
      <c r="A92" s="4">
        <v>83</v>
      </c>
      <c r="B92" s="19">
        <v>-642809.70872035669</v>
      </c>
      <c r="C92" s="49">
        <f t="shared" si="1"/>
        <v>6</v>
      </c>
    </row>
    <row r="93" spans="1:3" x14ac:dyDescent="0.25">
      <c r="A93" s="4">
        <v>84</v>
      </c>
      <c r="B93" s="19">
        <v>-450847.25251110591</v>
      </c>
      <c r="C93" s="49">
        <f t="shared" si="1"/>
        <v>30</v>
      </c>
    </row>
    <row r="94" spans="1:3" x14ac:dyDescent="0.25">
      <c r="A94" s="4">
        <v>85</v>
      </c>
      <c r="B94" s="19">
        <v>4287289.3923663609</v>
      </c>
      <c r="C94" s="49">
        <f t="shared" si="1"/>
        <v>50</v>
      </c>
    </row>
    <row r="95" spans="1:3" x14ac:dyDescent="0.25">
      <c r="A95" s="4">
        <v>86</v>
      </c>
      <c r="B95" s="19">
        <v>6983427.0956256567</v>
      </c>
      <c r="C95" s="49">
        <f t="shared" si="1"/>
        <v>59</v>
      </c>
    </row>
    <row r="96" spans="1:3" x14ac:dyDescent="0.25">
      <c r="A96" s="4">
        <v>87</v>
      </c>
      <c r="B96" s="19">
        <v>-451473.19055874797</v>
      </c>
      <c r="C96" s="49">
        <f t="shared" si="1"/>
        <v>29</v>
      </c>
    </row>
    <row r="97" spans="1:3" x14ac:dyDescent="0.25">
      <c r="A97" s="4">
        <v>88</v>
      </c>
      <c r="B97" s="19">
        <v>-542875.08351082494</v>
      </c>
      <c r="C97" s="49">
        <f t="shared" si="1"/>
        <v>14</v>
      </c>
    </row>
    <row r="98" spans="1:3" x14ac:dyDescent="0.25">
      <c r="A98" s="4">
        <v>89</v>
      </c>
      <c r="B98" s="19">
        <v>-552410.5294220607</v>
      </c>
      <c r="C98" s="49">
        <f t="shared" si="1"/>
        <v>12</v>
      </c>
    </row>
    <row r="99" spans="1:3" x14ac:dyDescent="0.25">
      <c r="A99" s="4">
        <v>90</v>
      </c>
      <c r="B99" s="19">
        <v>9667649.4037291501</v>
      </c>
      <c r="C99" s="49">
        <f t="shared" si="1"/>
        <v>66</v>
      </c>
    </row>
    <row r="100" spans="1:3" x14ac:dyDescent="0.25">
      <c r="A100" s="4">
        <v>91</v>
      </c>
      <c r="B100" s="19">
        <v>-619189.38146994903</v>
      </c>
      <c r="C100" s="49">
        <f t="shared" si="1"/>
        <v>7</v>
      </c>
    </row>
    <row r="101" spans="1:3" x14ac:dyDescent="0.25">
      <c r="A101" s="4">
        <v>92</v>
      </c>
      <c r="B101" s="19">
        <v>-496689.60395404877</v>
      </c>
      <c r="C101" s="49">
        <f t="shared" si="1"/>
        <v>18</v>
      </c>
    </row>
    <row r="102" spans="1:3" x14ac:dyDescent="0.25">
      <c r="A102" s="4">
        <v>93</v>
      </c>
      <c r="B102" s="19">
        <v>-411875.50332214712</v>
      </c>
      <c r="C102" s="49">
        <f t="shared" si="1"/>
        <v>37</v>
      </c>
    </row>
    <row r="103" spans="1:3" x14ac:dyDescent="0.25">
      <c r="A103" s="4">
        <v>94</v>
      </c>
      <c r="B103" s="19">
        <v>-402362.97886260465</v>
      </c>
      <c r="C103" s="49">
        <f t="shared" si="1"/>
        <v>38</v>
      </c>
    </row>
    <row r="104" spans="1:3" x14ac:dyDescent="0.25">
      <c r="A104" s="4">
        <v>95</v>
      </c>
      <c r="B104" s="19">
        <v>11254407.153654296</v>
      </c>
      <c r="C104" s="49">
        <f t="shared" si="1"/>
        <v>72</v>
      </c>
    </row>
    <row r="105" spans="1:3" x14ac:dyDescent="0.2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2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2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2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2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9A5-CBC0-48C1-9FFC-0F9D9DEDDBC3}">
  <dimension ref="A1:L19"/>
  <sheetViews>
    <sheetView workbookViewId="0">
      <selection activeCell="B34" sqref="B34"/>
    </sheetView>
  </sheetViews>
  <sheetFormatPr defaultRowHeight="13.2" x14ac:dyDescent="0.25"/>
  <cols>
    <col min="1" max="1" width="21.5546875" style="160" customWidth="1"/>
    <col min="2" max="4" width="14.5546875" style="160" customWidth="1"/>
    <col min="5" max="5" width="8.88671875" style="160"/>
    <col min="6" max="8" width="12.109375" style="160" customWidth="1"/>
    <col min="9" max="9" width="38.33203125" style="160" bestFit="1" customWidth="1"/>
    <col min="10" max="16384" width="8.88671875" style="160"/>
  </cols>
  <sheetData>
    <row r="1" spans="1:12" ht="15.6" x14ac:dyDescent="0.3">
      <c r="A1" s="179" t="s">
        <v>133</v>
      </c>
      <c r="B1" s="161"/>
      <c r="C1" s="164"/>
      <c r="D1" s="164"/>
      <c r="E1" s="161"/>
      <c r="F1" s="163"/>
      <c r="G1" s="163"/>
      <c r="H1" s="161"/>
      <c r="I1" s="161"/>
      <c r="J1" s="162"/>
      <c r="K1" s="161"/>
      <c r="L1" s="161"/>
    </row>
    <row r="2" spans="1:12" ht="15.6" x14ac:dyDescent="0.3">
      <c r="A2" s="179" t="s">
        <v>134</v>
      </c>
      <c r="B2" s="161"/>
      <c r="C2" s="164"/>
      <c r="D2" s="164"/>
      <c r="E2" s="161"/>
      <c r="F2" s="163"/>
      <c r="G2" s="163"/>
      <c r="H2" s="161"/>
      <c r="I2" s="161"/>
      <c r="J2" s="162"/>
      <c r="K2" s="161"/>
      <c r="L2" s="161"/>
    </row>
    <row r="3" spans="1:12" ht="15.6" x14ac:dyDescent="0.3">
      <c r="A3" s="179" t="s">
        <v>135</v>
      </c>
      <c r="B3" s="161"/>
      <c r="C3" s="164"/>
      <c r="D3" s="164"/>
      <c r="E3" s="161"/>
      <c r="F3" s="163"/>
      <c r="G3" s="163"/>
      <c r="H3" s="161"/>
      <c r="I3" s="161"/>
      <c r="J3" s="162"/>
      <c r="K3" s="161"/>
      <c r="L3" s="161"/>
    </row>
    <row r="4" spans="1:12" ht="15.6" x14ac:dyDescent="0.3">
      <c r="A4" s="179" t="s">
        <v>136</v>
      </c>
      <c r="B4" s="161"/>
      <c r="C4" s="164"/>
      <c r="D4" s="164"/>
      <c r="E4" s="161"/>
      <c r="F4" s="163"/>
      <c r="G4" s="163"/>
      <c r="H4" s="161"/>
      <c r="I4" s="161"/>
      <c r="J4" s="162"/>
      <c r="K4" s="161"/>
      <c r="L4" s="161"/>
    </row>
    <row r="5" spans="1:12" ht="15.6" x14ac:dyDescent="0.3">
      <c r="A5" s="179" t="s">
        <v>137</v>
      </c>
      <c r="B5" s="161"/>
      <c r="C5" s="164"/>
      <c r="D5" s="164"/>
      <c r="E5" s="161"/>
      <c r="F5" s="163"/>
      <c r="G5" s="163"/>
      <c r="H5" s="161"/>
      <c r="I5" s="161"/>
      <c r="J5" s="162"/>
      <c r="K5" s="161"/>
      <c r="L5" s="161"/>
    </row>
    <row r="6" spans="1:12" ht="15.6" x14ac:dyDescent="0.3">
      <c r="A6" s="179" t="s">
        <v>138</v>
      </c>
      <c r="B6" s="161"/>
      <c r="C6" s="164"/>
      <c r="D6" s="164"/>
      <c r="E6" s="161"/>
      <c r="F6" s="163"/>
      <c r="G6" s="163"/>
      <c r="H6" s="161"/>
      <c r="I6" s="161"/>
      <c r="J6" s="162"/>
      <c r="K6" s="161"/>
      <c r="L6" s="161"/>
    </row>
    <row r="7" spans="1:12" ht="14.4" x14ac:dyDescent="0.3">
      <c r="A7" s="161"/>
      <c r="B7" s="164"/>
      <c r="C7" s="164"/>
      <c r="D7" s="164"/>
      <c r="E7" s="161"/>
      <c r="F7" s="163"/>
      <c r="G7" s="163"/>
      <c r="H7" s="161"/>
      <c r="I7" s="161"/>
      <c r="J7" s="162"/>
      <c r="K7" s="161"/>
      <c r="L7" s="161"/>
    </row>
    <row r="8" spans="1:12" ht="14.4" x14ac:dyDescent="0.3">
      <c r="A8" s="161"/>
      <c r="B8" s="164"/>
      <c r="C8" s="164"/>
      <c r="D8" s="164"/>
      <c r="E8" s="161"/>
      <c r="F8" s="178" t="s">
        <v>193</v>
      </c>
      <c r="G8" s="163"/>
      <c r="H8" s="161"/>
      <c r="I8" s="161"/>
      <c r="J8" s="162"/>
      <c r="K8" s="161"/>
      <c r="L8" s="161"/>
    </row>
    <row r="9" spans="1:12" ht="14.4" x14ac:dyDescent="0.3">
      <c r="A9" s="161"/>
      <c r="B9" s="191" t="s">
        <v>194</v>
      </c>
      <c r="C9" s="192"/>
      <c r="D9" s="164"/>
      <c r="E9" s="161"/>
      <c r="F9" s="163"/>
      <c r="G9" s="163"/>
      <c r="H9" s="161"/>
      <c r="I9" s="161"/>
      <c r="J9" s="162"/>
      <c r="K9" s="161"/>
      <c r="L9" s="161"/>
    </row>
    <row r="10" spans="1:12" ht="43.2" x14ac:dyDescent="0.3">
      <c r="A10" s="177" t="s">
        <v>195</v>
      </c>
      <c r="B10" s="176" t="s">
        <v>196</v>
      </c>
      <c r="C10" s="176" t="s">
        <v>197</v>
      </c>
      <c r="D10" s="176" t="s">
        <v>198</v>
      </c>
      <c r="E10" s="161"/>
      <c r="F10" s="175" t="s">
        <v>199</v>
      </c>
      <c r="G10" s="175" t="s">
        <v>200</v>
      </c>
      <c r="H10" s="175" t="s">
        <v>201</v>
      </c>
      <c r="I10" s="175" t="s">
        <v>199</v>
      </c>
      <c r="J10" s="162"/>
      <c r="K10" s="161"/>
      <c r="L10" s="161"/>
    </row>
    <row r="11" spans="1:12" ht="14.4" x14ac:dyDescent="0.3">
      <c r="A11" s="161" t="s">
        <v>202</v>
      </c>
      <c r="B11" s="174">
        <v>200</v>
      </c>
      <c r="C11" s="174">
        <v>20</v>
      </c>
      <c r="D11" s="174">
        <v>210</v>
      </c>
      <c r="E11" s="161"/>
      <c r="F11" s="173">
        <f>_xlfn.NORM.DIST(D11,B11,C11,TRUE)</f>
        <v>0.69146246127401312</v>
      </c>
      <c r="G11" s="170">
        <f>1-F11</f>
        <v>0.30853753872598688</v>
      </c>
      <c r="H11" s="169" t="s">
        <v>203</v>
      </c>
      <c r="I11" s="161" t="s">
        <v>226</v>
      </c>
      <c r="J11" s="162"/>
      <c r="K11" s="161"/>
      <c r="L11" s="172"/>
    </row>
    <row r="12" spans="1:12" ht="14.4" x14ac:dyDescent="0.3">
      <c r="A12" s="161" t="s">
        <v>204</v>
      </c>
      <c r="B12" s="174">
        <v>40</v>
      </c>
      <c r="C12" s="174">
        <v>5</v>
      </c>
      <c r="D12" s="174">
        <v>45</v>
      </c>
      <c r="E12" s="161"/>
      <c r="F12" s="173">
        <f>_xlfn.NORM.DIST(D12,B12,C12,TRUE)</f>
        <v>0.84134474606854304</v>
      </c>
      <c r="G12" s="170">
        <f>1-F12</f>
        <v>0.15865525393145696</v>
      </c>
      <c r="H12" s="169" t="s">
        <v>203</v>
      </c>
      <c r="I12" s="161" t="s">
        <v>225</v>
      </c>
      <c r="J12" s="162"/>
      <c r="K12" s="161"/>
      <c r="L12" s="172"/>
    </row>
    <row r="13" spans="1:12" ht="14.4" x14ac:dyDescent="0.3">
      <c r="A13" s="161"/>
      <c r="B13" s="164"/>
      <c r="C13" s="164"/>
      <c r="D13" s="164"/>
      <c r="E13" s="161"/>
      <c r="F13" s="163"/>
      <c r="G13" s="163"/>
      <c r="H13" s="169"/>
      <c r="I13" s="161"/>
      <c r="J13" s="162"/>
      <c r="K13" s="161"/>
      <c r="L13" s="161"/>
    </row>
    <row r="14" spans="1:12" ht="14.4" x14ac:dyDescent="0.3">
      <c r="A14" s="161"/>
      <c r="B14" s="164"/>
      <c r="C14" s="164"/>
      <c r="D14" s="164"/>
      <c r="E14" s="161"/>
      <c r="F14" s="171">
        <f>(F11^(-2)+F12^(-2)-1)^(-1/2)</f>
        <v>0.63192109697264587</v>
      </c>
      <c r="G14" s="170">
        <f>1-F14</f>
        <v>0.36807890302735413</v>
      </c>
      <c r="H14" s="169" t="s">
        <v>207</v>
      </c>
      <c r="I14" s="165"/>
      <c r="J14" s="166"/>
      <c r="K14" s="165"/>
      <c r="L14" s="161"/>
    </row>
    <row r="15" spans="1:12" ht="14.4" x14ac:dyDescent="0.3">
      <c r="A15" s="161"/>
      <c r="B15" s="164"/>
      <c r="C15" s="164"/>
      <c r="D15" s="164"/>
      <c r="E15" s="161"/>
      <c r="F15" s="168"/>
      <c r="G15" s="167"/>
      <c r="H15" s="165"/>
      <c r="I15" s="165"/>
      <c r="J15" s="166"/>
      <c r="K15" s="165"/>
      <c r="L15" s="161"/>
    </row>
    <row r="16" spans="1:12" ht="14.4" x14ac:dyDescent="0.3">
      <c r="A16" s="161"/>
      <c r="B16" s="164"/>
      <c r="C16" s="164"/>
      <c r="D16" s="164"/>
      <c r="E16" s="161"/>
      <c r="F16" s="162"/>
      <c r="G16" s="163"/>
      <c r="H16" s="161"/>
      <c r="I16" s="161"/>
      <c r="J16" s="162"/>
      <c r="K16" s="161"/>
      <c r="L16" s="161"/>
    </row>
    <row r="17" spans="1:12" ht="14.4" x14ac:dyDescent="0.3">
      <c r="A17" s="161"/>
      <c r="B17" s="164"/>
      <c r="C17" s="164"/>
      <c r="D17" s="164"/>
      <c r="E17" s="161"/>
      <c r="F17" s="163"/>
      <c r="G17" s="163"/>
      <c r="H17" s="161"/>
      <c r="I17" s="161"/>
      <c r="J17" s="162"/>
      <c r="K17" s="161"/>
      <c r="L17" s="161"/>
    </row>
    <row r="18" spans="1:12" ht="14.4" x14ac:dyDescent="0.3">
      <c r="A18" s="161"/>
      <c r="B18" s="164"/>
      <c r="C18" s="164"/>
      <c r="D18" s="164"/>
      <c r="E18" s="161"/>
      <c r="F18" s="163"/>
      <c r="G18" s="163"/>
      <c r="H18" s="161"/>
      <c r="I18" s="161"/>
      <c r="J18" s="162"/>
      <c r="K18" s="161"/>
      <c r="L18" s="161"/>
    </row>
    <row r="19" spans="1:12" ht="14.4" x14ac:dyDescent="0.3">
      <c r="A19" s="161"/>
      <c r="B19" s="164"/>
      <c r="C19" s="164"/>
      <c r="D19" s="164"/>
      <c r="E19" s="161"/>
      <c r="F19" s="163"/>
      <c r="G19" s="163"/>
      <c r="H19" s="161"/>
      <c r="I19" s="161"/>
      <c r="J19" s="162"/>
      <c r="K19" s="161"/>
      <c r="L19" s="161"/>
    </row>
  </sheetData>
  <mergeCells count="1"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BB38-D621-42D5-835F-B7D7FE16D5A9}">
  <dimension ref="A1:H135"/>
  <sheetViews>
    <sheetView topLeftCell="A94" workbookViewId="0">
      <selection activeCell="B34" sqref="B34"/>
    </sheetView>
  </sheetViews>
  <sheetFormatPr defaultColWidth="9.109375" defaultRowHeight="14.4" x14ac:dyDescent="0.3"/>
  <cols>
    <col min="1" max="1" width="9.44140625" style="161" customWidth="1"/>
    <col min="2" max="2" width="13.88671875" style="161" customWidth="1"/>
    <col min="3" max="3" width="10.5546875" style="161" bestFit="1" customWidth="1"/>
    <col min="4" max="4" width="12.77734375" style="161" bestFit="1" customWidth="1"/>
    <col min="5" max="5" width="9.88671875" style="161" customWidth="1"/>
    <col min="6" max="6" width="9.109375" style="161"/>
    <col min="7" max="7" width="12.21875" style="161" bestFit="1" customWidth="1"/>
    <col min="8" max="8" width="11.21875" style="161" bestFit="1" customWidth="1"/>
    <col min="9" max="16384" width="9.109375" style="161"/>
  </cols>
  <sheetData>
    <row r="1" spans="1:5" ht="15.6" x14ac:dyDescent="0.3">
      <c r="A1" s="179" t="s">
        <v>133</v>
      </c>
    </row>
    <row r="2" spans="1:5" ht="15.6" x14ac:dyDescent="0.3">
      <c r="A2" s="179" t="s">
        <v>134</v>
      </c>
    </row>
    <row r="3" spans="1:5" ht="15.6" x14ac:dyDescent="0.3">
      <c r="A3" s="179" t="s">
        <v>135</v>
      </c>
    </row>
    <row r="4" spans="1:5" ht="15.6" x14ac:dyDescent="0.3">
      <c r="A4" s="179" t="s">
        <v>136</v>
      </c>
    </row>
    <row r="5" spans="1:5" ht="15.6" x14ac:dyDescent="0.3">
      <c r="A5" s="179" t="s">
        <v>137</v>
      </c>
    </row>
    <row r="6" spans="1:5" ht="15.6" x14ac:dyDescent="0.3">
      <c r="A6" s="179" t="s">
        <v>138</v>
      </c>
    </row>
    <row r="7" spans="1:5" ht="15" thickBot="1" x14ac:dyDescent="0.35"/>
    <row r="8" spans="1:5" ht="19.2" thickTop="1" thickBot="1" x14ac:dyDescent="0.4">
      <c r="A8" s="193" t="s">
        <v>208</v>
      </c>
      <c r="B8" s="194"/>
      <c r="C8" s="194"/>
      <c r="D8" s="194"/>
      <c r="E8" s="195"/>
    </row>
    <row r="9" spans="1:5" ht="15" thickTop="1" x14ac:dyDescent="0.3"/>
    <row r="10" spans="1:5" x14ac:dyDescent="0.3">
      <c r="C10" s="196" t="s">
        <v>209</v>
      </c>
      <c r="D10" s="197"/>
      <c r="E10" s="198"/>
    </row>
    <row r="11" spans="1:5" ht="28.8" x14ac:dyDescent="0.3">
      <c r="A11" s="177" t="s">
        <v>210</v>
      </c>
      <c r="B11" s="177" t="s">
        <v>211</v>
      </c>
      <c r="C11" s="177" t="s">
        <v>227</v>
      </c>
      <c r="D11" s="177" t="s">
        <v>204</v>
      </c>
      <c r="E11" s="176" t="s">
        <v>212</v>
      </c>
    </row>
    <row r="12" spans="1:5" x14ac:dyDescent="0.3">
      <c r="A12" s="161">
        <v>1</v>
      </c>
      <c r="B12" s="161">
        <v>1877</v>
      </c>
      <c r="C12" s="161">
        <v>274</v>
      </c>
      <c r="D12" s="161">
        <v>69</v>
      </c>
      <c r="E12" s="161">
        <v>343</v>
      </c>
    </row>
    <row r="13" spans="1:5" x14ac:dyDescent="0.3">
      <c r="A13" s="161">
        <f t="shared" ref="A13:A44" si="0">+A12+1</f>
        <v>2</v>
      </c>
      <c r="B13" s="161">
        <v>7177</v>
      </c>
      <c r="C13" s="161">
        <v>272</v>
      </c>
      <c r="D13" s="161">
        <v>69</v>
      </c>
      <c r="E13" s="161">
        <v>341</v>
      </c>
    </row>
    <row r="14" spans="1:5" x14ac:dyDescent="0.3">
      <c r="A14" s="161">
        <f t="shared" si="0"/>
        <v>3</v>
      </c>
      <c r="B14" s="161">
        <v>8945</v>
      </c>
      <c r="C14" s="161">
        <v>271</v>
      </c>
      <c r="D14" s="161">
        <v>69</v>
      </c>
      <c r="E14" s="161">
        <v>340</v>
      </c>
    </row>
    <row r="15" spans="1:5" x14ac:dyDescent="0.3">
      <c r="A15" s="161">
        <f t="shared" si="0"/>
        <v>4</v>
      </c>
      <c r="B15" s="161">
        <v>8614</v>
      </c>
      <c r="C15" s="161">
        <v>263</v>
      </c>
      <c r="D15" s="161">
        <v>67</v>
      </c>
      <c r="E15" s="161">
        <v>330</v>
      </c>
    </row>
    <row r="16" spans="1:5" x14ac:dyDescent="0.3">
      <c r="A16" s="161">
        <f t="shared" si="0"/>
        <v>5</v>
      </c>
      <c r="B16" s="161">
        <v>1778</v>
      </c>
      <c r="C16" s="161">
        <v>263</v>
      </c>
      <c r="D16" s="161">
        <v>66</v>
      </c>
      <c r="E16" s="161">
        <v>329</v>
      </c>
    </row>
    <row r="17" spans="1:5" x14ac:dyDescent="0.3">
      <c r="A17" s="161">
        <f t="shared" si="0"/>
        <v>6</v>
      </c>
      <c r="B17" s="161">
        <v>4555</v>
      </c>
      <c r="C17" s="161">
        <v>264</v>
      </c>
      <c r="D17" s="161">
        <v>63</v>
      </c>
      <c r="E17" s="161">
        <v>327</v>
      </c>
    </row>
    <row r="18" spans="1:5" x14ac:dyDescent="0.3">
      <c r="A18" s="161">
        <f t="shared" si="0"/>
        <v>7</v>
      </c>
      <c r="B18" s="161">
        <v>8932</v>
      </c>
      <c r="C18" s="161">
        <v>263</v>
      </c>
      <c r="D18" s="161">
        <v>64</v>
      </c>
      <c r="E18" s="161">
        <v>327</v>
      </c>
    </row>
    <row r="19" spans="1:5" x14ac:dyDescent="0.3">
      <c r="A19" s="161">
        <f t="shared" si="0"/>
        <v>8</v>
      </c>
      <c r="B19" s="161">
        <v>3385</v>
      </c>
      <c r="C19" s="161">
        <v>261</v>
      </c>
      <c r="D19" s="161">
        <v>64</v>
      </c>
      <c r="E19" s="161">
        <v>325</v>
      </c>
    </row>
    <row r="20" spans="1:5" x14ac:dyDescent="0.3">
      <c r="A20" s="161">
        <f t="shared" si="0"/>
        <v>9</v>
      </c>
      <c r="B20" s="161">
        <v>9380</v>
      </c>
      <c r="C20" s="161">
        <v>260</v>
      </c>
      <c r="D20" s="161">
        <v>65</v>
      </c>
      <c r="E20" s="161">
        <v>325</v>
      </c>
    </row>
    <row r="21" spans="1:5" x14ac:dyDescent="0.3">
      <c r="A21" s="161">
        <f t="shared" si="0"/>
        <v>10</v>
      </c>
      <c r="B21" s="161">
        <v>1869</v>
      </c>
      <c r="C21" s="161">
        <v>260</v>
      </c>
      <c r="D21" s="161">
        <v>64</v>
      </c>
      <c r="E21" s="161">
        <v>324</v>
      </c>
    </row>
    <row r="22" spans="1:5" x14ac:dyDescent="0.3">
      <c r="A22" s="161">
        <f t="shared" si="0"/>
        <v>11</v>
      </c>
      <c r="B22" s="161">
        <v>7655</v>
      </c>
      <c r="C22" s="161">
        <v>261</v>
      </c>
      <c r="D22" s="161">
        <v>63</v>
      </c>
      <c r="E22" s="161">
        <v>324</v>
      </c>
    </row>
    <row r="23" spans="1:5" x14ac:dyDescent="0.3">
      <c r="A23" s="161">
        <f t="shared" si="0"/>
        <v>12</v>
      </c>
      <c r="B23" s="161">
        <v>9105</v>
      </c>
      <c r="C23" s="161">
        <v>260</v>
      </c>
      <c r="D23" s="161">
        <v>63</v>
      </c>
      <c r="E23" s="161">
        <v>323</v>
      </c>
    </row>
    <row r="24" spans="1:5" x14ac:dyDescent="0.3">
      <c r="A24" s="161">
        <f t="shared" si="0"/>
        <v>13</v>
      </c>
      <c r="B24" s="161">
        <v>8647</v>
      </c>
      <c r="C24" s="161">
        <v>256</v>
      </c>
      <c r="D24" s="161">
        <v>64</v>
      </c>
      <c r="E24" s="161">
        <v>320</v>
      </c>
    </row>
    <row r="25" spans="1:5" x14ac:dyDescent="0.3">
      <c r="A25" s="161">
        <f t="shared" si="0"/>
        <v>14</v>
      </c>
      <c r="B25" s="161">
        <v>6865</v>
      </c>
      <c r="C25" s="161">
        <v>257</v>
      </c>
      <c r="D25" s="161">
        <v>62</v>
      </c>
      <c r="E25" s="161">
        <v>319</v>
      </c>
    </row>
    <row r="26" spans="1:5" x14ac:dyDescent="0.3">
      <c r="A26" s="161">
        <f t="shared" si="0"/>
        <v>15</v>
      </c>
      <c r="B26" s="161">
        <v>975</v>
      </c>
      <c r="C26" s="161">
        <v>255</v>
      </c>
      <c r="D26" s="161">
        <v>63</v>
      </c>
      <c r="E26" s="161">
        <v>318</v>
      </c>
    </row>
    <row r="27" spans="1:5" x14ac:dyDescent="0.3">
      <c r="A27" s="161">
        <f t="shared" si="0"/>
        <v>16</v>
      </c>
      <c r="B27" s="161">
        <v>1980</v>
      </c>
      <c r="C27" s="161">
        <v>256</v>
      </c>
      <c r="D27" s="161">
        <v>62</v>
      </c>
      <c r="E27" s="161">
        <v>318</v>
      </c>
    </row>
    <row r="28" spans="1:5" x14ac:dyDescent="0.3">
      <c r="A28" s="161">
        <f t="shared" si="0"/>
        <v>17</v>
      </c>
      <c r="B28" s="161">
        <v>4096</v>
      </c>
      <c r="C28" s="161">
        <v>254</v>
      </c>
      <c r="D28" s="161">
        <v>64</v>
      </c>
      <c r="E28" s="161">
        <v>318</v>
      </c>
    </row>
    <row r="29" spans="1:5" x14ac:dyDescent="0.3">
      <c r="A29" s="161">
        <f t="shared" si="0"/>
        <v>18</v>
      </c>
      <c r="B29" s="161">
        <v>3104</v>
      </c>
      <c r="C29" s="161">
        <v>259</v>
      </c>
      <c r="D29" s="161">
        <v>58</v>
      </c>
      <c r="E29" s="161">
        <v>317</v>
      </c>
    </row>
    <row r="30" spans="1:5" x14ac:dyDescent="0.3">
      <c r="A30" s="161">
        <f t="shared" si="0"/>
        <v>19</v>
      </c>
      <c r="B30" s="161">
        <v>4919</v>
      </c>
      <c r="C30" s="161">
        <v>254</v>
      </c>
      <c r="D30" s="161">
        <v>63</v>
      </c>
      <c r="E30" s="161">
        <v>317</v>
      </c>
    </row>
    <row r="31" spans="1:5" x14ac:dyDescent="0.3">
      <c r="A31" s="161">
        <f t="shared" si="0"/>
        <v>20</v>
      </c>
      <c r="B31" s="161">
        <v>9833</v>
      </c>
      <c r="C31" s="161">
        <v>256</v>
      </c>
      <c r="D31" s="161">
        <v>61</v>
      </c>
      <c r="E31" s="161">
        <v>317</v>
      </c>
    </row>
    <row r="32" spans="1:5" x14ac:dyDescent="0.3">
      <c r="A32" s="161">
        <f t="shared" si="0"/>
        <v>21</v>
      </c>
      <c r="B32" s="161">
        <v>4644</v>
      </c>
      <c r="C32" s="161">
        <v>255</v>
      </c>
      <c r="D32" s="161">
        <v>61</v>
      </c>
      <c r="E32" s="161">
        <v>316</v>
      </c>
    </row>
    <row r="33" spans="1:5" x14ac:dyDescent="0.3">
      <c r="A33" s="161">
        <f t="shared" si="0"/>
        <v>22</v>
      </c>
      <c r="B33" s="161">
        <v>1747</v>
      </c>
      <c r="C33" s="161">
        <v>257</v>
      </c>
      <c r="D33" s="161">
        <v>58</v>
      </c>
      <c r="E33" s="161">
        <v>315</v>
      </c>
    </row>
    <row r="34" spans="1:5" x14ac:dyDescent="0.3">
      <c r="A34" s="161">
        <f t="shared" si="0"/>
        <v>23</v>
      </c>
      <c r="B34" s="161">
        <v>2428</v>
      </c>
      <c r="C34" s="161">
        <v>252</v>
      </c>
      <c r="D34" s="161">
        <v>63</v>
      </c>
      <c r="E34" s="161">
        <v>315</v>
      </c>
    </row>
    <row r="35" spans="1:5" x14ac:dyDescent="0.3">
      <c r="A35" s="161">
        <f t="shared" si="0"/>
        <v>24</v>
      </c>
      <c r="B35" s="161">
        <v>9696</v>
      </c>
      <c r="C35" s="161">
        <v>252</v>
      </c>
      <c r="D35" s="161">
        <v>63</v>
      </c>
      <c r="E35" s="161">
        <v>315</v>
      </c>
    </row>
    <row r="36" spans="1:5" x14ac:dyDescent="0.3">
      <c r="A36" s="161">
        <f t="shared" si="0"/>
        <v>25</v>
      </c>
      <c r="B36" s="161">
        <v>124</v>
      </c>
      <c r="C36" s="161">
        <v>250</v>
      </c>
      <c r="D36" s="161">
        <v>64</v>
      </c>
      <c r="E36" s="161">
        <v>314</v>
      </c>
    </row>
    <row r="37" spans="1:5" x14ac:dyDescent="0.3">
      <c r="A37" s="161">
        <f t="shared" si="0"/>
        <v>26</v>
      </c>
      <c r="B37" s="161">
        <v>214</v>
      </c>
      <c r="C37" s="161">
        <v>252</v>
      </c>
      <c r="D37" s="161">
        <v>62</v>
      </c>
      <c r="E37" s="161">
        <v>314</v>
      </c>
    </row>
    <row r="38" spans="1:5" x14ac:dyDescent="0.3">
      <c r="A38" s="161">
        <f t="shared" si="0"/>
        <v>27</v>
      </c>
      <c r="B38" s="161">
        <v>1943</v>
      </c>
      <c r="C38" s="161">
        <v>256</v>
      </c>
      <c r="D38" s="161">
        <v>58</v>
      </c>
      <c r="E38" s="161">
        <v>314</v>
      </c>
    </row>
    <row r="39" spans="1:5" x14ac:dyDescent="0.3">
      <c r="A39" s="161">
        <f t="shared" si="0"/>
        <v>28</v>
      </c>
      <c r="B39" s="161">
        <v>8174</v>
      </c>
      <c r="C39" s="161">
        <v>254</v>
      </c>
      <c r="D39" s="161">
        <v>60</v>
      </c>
      <c r="E39" s="161">
        <v>314</v>
      </c>
    </row>
    <row r="40" spans="1:5" x14ac:dyDescent="0.3">
      <c r="A40" s="161">
        <f t="shared" si="0"/>
        <v>29</v>
      </c>
      <c r="B40" s="161">
        <v>9586</v>
      </c>
      <c r="C40" s="161">
        <v>253</v>
      </c>
      <c r="D40" s="161">
        <v>61</v>
      </c>
      <c r="E40" s="161">
        <v>314</v>
      </c>
    </row>
    <row r="41" spans="1:5" x14ac:dyDescent="0.3">
      <c r="A41" s="161">
        <f t="shared" si="0"/>
        <v>30</v>
      </c>
      <c r="B41" s="161">
        <v>9865</v>
      </c>
      <c r="C41" s="161">
        <v>254</v>
      </c>
      <c r="D41" s="161">
        <v>60</v>
      </c>
      <c r="E41" s="161">
        <v>314</v>
      </c>
    </row>
    <row r="42" spans="1:5" x14ac:dyDescent="0.3">
      <c r="A42" s="161">
        <f t="shared" si="0"/>
        <v>31</v>
      </c>
      <c r="B42" s="161">
        <v>4138</v>
      </c>
      <c r="C42" s="161">
        <v>251</v>
      </c>
      <c r="D42" s="161">
        <v>62</v>
      </c>
      <c r="E42" s="161">
        <v>313</v>
      </c>
    </row>
    <row r="43" spans="1:5" x14ac:dyDescent="0.3">
      <c r="A43" s="161">
        <f t="shared" si="0"/>
        <v>32</v>
      </c>
      <c r="B43" s="161">
        <v>9215</v>
      </c>
      <c r="C43" s="161">
        <v>253</v>
      </c>
      <c r="D43" s="161">
        <v>60</v>
      </c>
      <c r="E43" s="161">
        <v>313</v>
      </c>
    </row>
    <row r="44" spans="1:5" x14ac:dyDescent="0.3">
      <c r="A44" s="161">
        <f t="shared" si="0"/>
        <v>33</v>
      </c>
      <c r="B44" s="161">
        <v>2098</v>
      </c>
      <c r="C44" s="161">
        <v>248</v>
      </c>
      <c r="D44" s="161">
        <v>64</v>
      </c>
      <c r="E44" s="161">
        <v>312</v>
      </c>
    </row>
    <row r="45" spans="1:5" x14ac:dyDescent="0.3">
      <c r="A45" s="161">
        <f t="shared" ref="A45:A76" si="1">+A44+1</f>
        <v>34</v>
      </c>
      <c r="B45" s="161">
        <v>6671</v>
      </c>
      <c r="C45" s="161">
        <v>253</v>
      </c>
      <c r="D45" s="161">
        <v>59</v>
      </c>
      <c r="E45" s="161">
        <v>312</v>
      </c>
    </row>
    <row r="46" spans="1:5" x14ac:dyDescent="0.3">
      <c r="A46" s="161">
        <f t="shared" si="1"/>
        <v>35</v>
      </c>
      <c r="B46" s="161">
        <v>7814</v>
      </c>
      <c r="C46" s="161">
        <v>252</v>
      </c>
      <c r="D46" s="161">
        <v>60</v>
      </c>
      <c r="E46" s="161">
        <v>312</v>
      </c>
    </row>
    <row r="47" spans="1:5" x14ac:dyDescent="0.3">
      <c r="A47" s="161">
        <f t="shared" si="1"/>
        <v>36</v>
      </c>
      <c r="B47" s="161">
        <v>8129</v>
      </c>
      <c r="C47" s="161">
        <v>251</v>
      </c>
      <c r="D47" s="161">
        <v>61</v>
      </c>
      <c r="E47" s="161">
        <v>312</v>
      </c>
    </row>
    <row r="48" spans="1:5" x14ac:dyDescent="0.3">
      <c r="A48" s="161">
        <f t="shared" si="1"/>
        <v>37</v>
      </c>
      <c r="B48" s="161">
        <v>8684</v>
      </c>
      <c r="C48" s="161">
        <v>253</v>
      </c>
      <c r="D48" s="161">
        <v>59</v>
      </c>
      <c r="E48" s="161">
        <v>312</v>
      </c>
    </row>
    <row r="49" spans="1:5" x14ac:dyDescent="0.3">
      <c r="A49" s="161">
        <f t="shared" si="1"/>
        <v>38</v>
      </c>
      <c r="B49" s="161">
        <v>8791</v>
      </c>
      <c r="C49" s="161">
        <v>251</v>
      </c>
      <c r="D49" s="161">
        <v>61</v>
      </c>
      <c r="E49" s="161">
        <v>312</v>
      </c>
    </row>
    <row r="50" spans="1:5" x14ac:dyDescent="0.3">
      <c r="A50" s="161">
        <f t="shared" si="1"/>
        <v>39</v>
      </c>
      <c r="B50" s="161">
        <v>3485</v>
      </c>
      <c r="C50" s="161">
        <v>250</v>
      </c>
      <c r="D50" s="161">
        <v>61</v>
      </c>
      <c r="E50" s="161">
        <v>311</v>
      </c>
    </row>
    <row r="51" spans="1:5" x14ac:dyDescent="0.3">
      <c r="A51" s="161">
        <f t="shared" si="1"/>
        <v>40</v>
      </c>
      <c r="B51" s="161">
        <v>6156</v>
      </c>
      <c r="C51" s="161">
        <v>250</v>
      </c>
      <c r="D51" s="161">
        <v>61</v>
      </c>
      <c r="E51" s="161">
        <v>311</v>
      </c>
    </row>
    <row r="52" spans="1:5" x14ac:dyDescent="0.3">
      <c r="A52" s="161">
        <f t="shared" si="1"/>
        <v>41</v>
      </c>
      <c r="B52" s="161">
        <v>556</v>
      </c>
      <c r="C52" s="161">
        <v>250</v>
      </c>
      <c r="D52" s="161">
        <v>60</v>
      </c>
      <c r="E52" s="161">
        <v>310</v>
      </c>
    </row>
    <row r="53" spans="1:5" x14ac:dyDescent="0.3">
      <c r="A53" s="161">
        <f t="shared" si="1"/>
        <v>42</v>
      </c>
      <c r="B53" s="161">
        <v>4004</v>
      </c>
      <c r="C53" s="161">
        <v>248</v>
      </c>
      <c r="D53" s="161">
        <v>62</v>
      </c>
      <c r="E53" s="161">
        <v>310</v>
      </c>
    </row>
    <row r="54" spans="1:5" x14ac:dyDescent="0.3">
      <c r="A54" s="161">
        <f t="shared" si="1"/>
        <v>43</v>
      </c>
      <c r="B54" s="161">
        <v>5498</v>
      </c>
      <c r="C54" s="161">
        <v>251</v>
      </c>
      <c r="D54" s="161">
        <v>59</v>
      </c>
      <c r="E54" s="161">
        <v>310</v>
      </c>
    </row>
    <row r="55" spans="1:5" x14ac:dyDescent="0.3">
      <c r="A55" s="161">
        <f t="shared" si="1"/>
        <v>44</v>
      </c>
      <c r="B55" s="161">
        <v>7109</v>
      </c>
      <c r="C55" s="161">
        <v>251</v>
      </c>
      <c r="D55" s="161">
        <v>59</v>
      </c>
      <c r="E55" s="161">
        <v>310</v>
      </c>
    </row>
    <row r="56" spans="1:5" x14ac:dyDescent="0.3">
      <c r="A56" s="161">
        <f t="shared" si="1"/>
        <v>45</v>
      </c>
      <c r="B56" s="161">
        <v>9808</v>
      </c>
      <c r="C56" s="161">
        <v>248</v>
      </c>
      <c r="D56" s="161">
        <v>62</v>
      </c>
      <c r="E56" s="161">
        <v>310</v>
      </c>
    </row>
    <row r="57" spans="1:5" x14ac:dyDescent="0.3">
      <c r="A57" s="161">
        <f t="shared" si="1"/>
        <v>46</v>
      </c>
      <c r="B57" s="161">
        <v>582</v>
      </c>
      <c r="C57" s="161">
        <v>250</v>
      </c>
      <c r="D57" s="161">
        <v>59</v>
      </c>
      <c r="E57" s="161">
        <v>309</v>
      </c>
    </row>
    <row r="58" spans="1:5" x14ac:dyDescent="0.3">
      <c r="A58" s="161">
        <f t="shared" si="1"/>
        <v>47</v>
      </c>
      <c r="B58" s="161">
        <v>3805</v>
      </c>
      <c r="C58" s="161">
        <v>250</v>
      </c>
      <c r="D58" s="161">
        <v>59</v>
      </c>
      <c r="E58" s="161">
        <v>309</v>
      </c>
    </row>
    <row r="59" spans="1:5" x14ac:dyDescent="0.3">
      <c r="A59" s="161">
        <f t="shared" si="1"/>
        <v>48</v>
      </c>
      <c r="B59" s="161">
        <v>4633</v>
      </c>
      <c r="C59" s="161">
        <v>253</v>
      </c>
      <c r="D59" s="161">
        <v>56</v>
      </c>
      <c r="E59" s="161">
        <v>309</v>
      </c>
    </row>
    <row r="60" spans="1:5" x14ac:dyDescent="0.3">
      <c r="A60" s="161">
        <f t="shared" si="1"/>
        <v>49</v>
      </c>
      <c r="B60" s="161">
        <v>7332</v>
      </c>
      <c r="C60" s="161">
        <v>249</v>
      </c>
      <c r="D60" s="161">
        <v>60</v>
      </c>
      <c r="E60" s="161">
        <v>309</v>
      </c>
    </row>
    <row r="61" spans="1:5" x14ac:dyDescent="0.3">
      <c r="A61" s="161">
        <f t="shared" si="1"/>
        <v>50</v>
      </c>
      <c r="B61" s="161">
        <v>7688</v>
      </c>
      <c r="C61" s="161">
        <v>250</v>
      </c>
      <c r="D61" s="161">
        <v>59</v>
      </c>
      <c r="E61" s="161">
        <v>309</v>
      </c>
    </row>
    <row r="62" spans="1:5" x14ac:dyDescent="0.3">
      <c r="A62" s="161">
        <f t="shared" si="1"/>
        <v>51</v>
      </c>
      <c r="B62" s="161">
        <v>9139</v>
      </c>
      <c r="C62" s="161">
        <v>248</v>
      </c>
      <c r="D62" s="161">
        <v>61</v>
      </c>
      <c r="E62" s="161">
        <v>309</v>
      </c>
    </row>
    <row r="63" spans="1:5" x14ac:dyDescent="0.3">
      <c r="A63" s="161">
        <f t="shared" si="1"/>
        <v>52</v>
      </c>
      <c r="B63" s="161">
        <v>1072</v>
      </c>
      <c r="C63" s="161">
        <v>249</v>
      </c>
      <c r="D63" s="161">
        <v>59</v>
      </c>
      <c r="E63" s="161">
        <v>308</v>
      </c>
    </row>
    <row r="64" spans="1:5" x14ac:dyDescent="0.3">
      <c r="A64" s="161">
        <f t="shared" si="1"/>
        <v>53</v>
      </c>
      <c r="B64" s="161">
        <v>2451</v>
      </c>
      <c r="C64" s="161">
        <v>251</v>
      </c>
      <c r="D64" s="161">
        <v>57</v>
      </c>
      <c r="E64" s="161">
        <v>308</v>
      </c>
    </row>
    <row r="65" spans="1:5" x14ac:dyDescent="0.3">
      <c r="A65" s="161">
        <f t="shared" si="1"/>
        <v>54</v>
      </c>
      <c r="B65" s="161">
        <v>5298</v>
      </c>
      <c r="C65" s="161">
        <v>248</v>
      </c>
      <c r="D65" s="161">
        <v>60</v>
      </c>
      <c r="E65" s="161">
        <v>308</v>
      </c>
    </row>
    <row r="66" spans="1:5" x14ac:dyDescent="0.3">
      <c r="A66" s="161">
        <f t="shared" si="1"/>
        <v>55</v>
      </c>
      <c r="B66" s="161">
        <v>8352</v>
      </c>
      <c r="C66" s="161">
        <v>249</v>
      </c>
      <c r="D66" s="161">
        <v>59</v>
      </c>
      <c r="E66" s="161">
        <v>308</v>
      </c>
    </row>
    <row r="67" spans="1:5" x14ac:dyDescent="0.3">
      <c r="A67" s="161">
        <f t="shared" si="1"/>
        <v>56</v>
      </c>
      <c r="B67" s="161">
        <v>2191</v>
      </c>
      <c r="C67" s="161">
        <v>251</v>
      </c>
      <c r="D67" s="161">
        <v>56</v>
      </c>
      <c r="E67" s="161">
        <v>307</v>
      </c>
    </row>
    <row r="68" spans="1:5" x14ac:dyDescent="0.3">
      <c r="A68" s="161">
        <f t="shared" si="1"/>
        <v>57</v>
      </c>
      <c r="B68" s="161">
        <v>2350</v>
      </c>
      <c r="C68" s="161">
        <v>252</v>
      </c>
      <c r="D68" s="161">
        <v>55</v>
      </c>
      <c r="E68" s="161">
        <v>307</v>
      </c>
    </row>
    <row r="69" spans="1:5" x14ac:dyDescent="0.3">
      <c r="A69" s="161">
        <f t="shared" si="1"/>
        <v>58</v>
      </c>
      <c r="B69" s="161">
        <v>3395</v>
      </c>
      <c r="C69" s="161">
        <v>247</v>
      </c>
      <c r="D69" s="161">
        <v>60</v>
      </c>
      <c r="E69" s="161">
        <v>307</v>
      </c>
    </row>
    <row r="70" spans="1:5" x14ac:dyDescent="0.3">
      <c r="A70" s="161">
        <f t="shared" si="1"/>
        <v>59</v>
      </c>
      <c r="B70" s="161">
        <v>4751</v>
      </c>
      <c r="C70" s="161">
        <v>249</v>
      </c>
      <c r="D70" s="161">
        <v>58</v>
      </c>
      <c r="E70" s="161">
        <v>307</v>
      </c>
    </row>
    <row r="71" spans="1:5" x14ac:dyDescent="0.3">
      <c r="A71" s="161">
        <f t="shared" si="1"/>
        <v>60</v>
      </c>
      <c r="B71" s="161">
        <v>7294</v>
      </c>
      <c r="C71" s="161">
        <v>255</v>
      </c>
      <c r="D71" s="161">
        <v>52</v>
      </c>
      <c r="E71" s="161">
        <v>307</v>
      </c>
    </row>
    <row r="72" spans="1:5" x14ac:dyDescent="0.3">
      <c r="A72" s="161">
        <f t="shared" si="1"/>
        <v>61</v>
      </c>
      <c r="B72" s="161">
        <v>7767</v>
      </c>
      <c r="C72" s="161">
        <v>248</v>
      </c>
      <c r="D72" s="161">
        <v>59</v>
      </c>
      <c r="E72" s="161">
        <v>307</v>
      </c>
    </row>
    <row r="73" spans="1:5" x14ac:dyDescent="0.3">
      <c r="A73" s="161">
        <f t="shared" si="1"/>
        <v>62</v>
      </c>
      <c r="B73" s="161">
        <v>3505</v>
      </c>
      <c r="C73" s="161">
        <v>246</v>
      </c>
      <c r="D73" s="161">
        <v>60</v>
      </c>
      <c r="E73" s="161">
        <v>306</v>
      </c>
    </row>
    <row r="74" spans="1:5" x14ac:dyDescent="0.3">
      <c r="A74" s="161">
        <f t="shared" si="1"/>
        <v>63</v>
      </c>
      <c r="B74" s="161">
        <v>3701</v>
      </c>
      <c r="C74" s="161">
        <v>249</v>
      </c>
      <c r="D74" s="161">
        <v>57</v>
      </c>
      <c r="E74" s="161">
        <v>306</v>
      </c>
    </row>
    <row r="75" spans="1:5" x14ac:dyDescent="0.3">
      <c r="A75" s="161">
        <f t="shared" si="1"/>
        <v>64</v>
      </c>
      <c r="B75" s="161">
        <v>5037</v>
      </c>
      <c r="C75" s="161">
        <v>247</v>
      </c>
      <c r="D75" s="161">
        <v>59</v>
      </c>
      <c r="E75" s="161">
        <v>306</v>
      </c>
    </row>
    <row r="76" spans="1:5" x14ac:dyDescent="0.3">
      <c r="A76" s="161">
        <f t="shared" si="1"/>
        <v>65</v>
      </c>
      <c r="B76" s="161">
        <v>5234</v>
      </c>
      <c r="C76" s="161">
        <v>246</v>
      </c>
      <c r="D76" s="161">
        <v>60</v>
      </c>
      <c r="E76" s="161">
        <v>306</v>
      </c>
    </row>
    <row r="77" spans="1:5" x14ac:dyDescent="0.3">
      <c r="A77" s="161">
        <f t="shared" ref="A77:A111" si="2">+A76+1</f>
        <v>66</v>
      </c>
      <c r="B77" s="161">
        <v>6303</v>
      </c>
      <c r="C77" s="161">
        <v>247</v>
      </c>
      <c r="D77" s="161">
        <v>59</v>
      </c>
      <c r="E77" s="161">
        <v>306</v>
      </c>
    </row>
    <row r="78" spans="1:5" x14ac:dyDescent="0.3">
      <c r="A78" s="161">
        <f t="shared" si="2"/>
        <v>67</v>
      </c>
      <c r="B78" s="161">
        <v>8126</v>
      </c>
      <c r="C78" s="161">
        <v>245</v>
      </c>
      <c r="D78" s="161">
        <v>61</v>
      </c>
      <c r="E78" s="161">
        <v>306</v>
      </c>
    </row>
    <row r="79" spans="1:5" x14ac:dyDescent="0.3">
      <c r="A79" s="161">
        <f t="shared" si="2"/>
        <v>68</v>
      </c>
      <c r="B79" s="161">
        <v>957</v>
      </c>
      <c r="C79" s="161">
        <v>246</v>
      </c>
      <c r="D79" s="161">
        <v>59</v>
      </c>
      <c r="E79" s="161">
        <v>305</v>
      </c>
    </row>
    <row r="80" spans="1:5" x14ac:dyDescent="0.3">
      <c r="A80" s="161">
        <f t="shared" si="2"/>
        <v>69</v>
      </c>
      <c r="B80" s="161">
        <v>6141</v>
      </c>
      <c r="C80" s="161">
        <v>251</v>
      </c>
      <c r="D80" s="161">
        <v>54</v>
      </c>
      <c r="E80" s="161">
        <v>305</v>
      </c>
    </row>
    <row r="81" spans="1:5" x14ac:dyDescent="0.3">
      <c r="A81" s="161">
        <f t="shared" si="2"/>
        <v>70</v>
      </c>
      <c r="B81" s="161">
        <v>8339</v>
      </c>
      <c r="C81" s="161">
        <v>247</v>
      </c>
      <c r="D81" s="161">
        <v>58</v>
      </c>
      <c r="E81" s="161">
        <v>305</v>
      </c>
    </row>
    <row r="82" spans="1:5" x14ac:dyDescent="0.3">
      <c r="A82" s="161">
        <f t="shared" si="2"/>
        <v>71</v>
      </c>
      <c r="B82" s="161">
        <v>209</v>
      </c>
      <c r="C82" s="161">
        <v>243</v>
      </c>
      <c r="D82" s="161">
        <v>61</v>
      </c>
      <c r="E82" s="161">
        <v>304</v>
      </c>
    </row>
    <row r="83" spans="1:5" x14ac:dyDescent="0.3">
      <c r="A83" s="161">
        <f t="shared" si="2"/>
        <v>72</v>
      </c>
      <c r="B83" s="161">
        <v>7420</v>
      </c>
      <c r="C83" s="161">
        <v>245</v>
      </c>
      <c r="D83" s="161">
        <v>59</v>
      </c>
      <c r="E83" s="161">
        <v>304</v>
      </c>
    </row>
    <row r="84" spans="1:5" x14ac:dyDescent="0.3">
      <c r="A84" s="161">
        <f t="shared" si="2"/>
        <v>73</v>
      </c>
      <c r="B84" s="161">
        <v>7648</v>
      </c>
      <c r="C84" s="161">
        <v>246</v>
      </c>
      <c r="D84" s="161">
        <v>58</v>
      </c>
      <c r="E84" s="161">
        <v>304</v>
      </c>
    </row>
    <row r="85" spans="1:5" x14ac:dyDescent="0.3">
      <c r="A85" s="161">
        <f t="shared" si="2"/>
        <v>74</v>
      </c>
      <c r="B85" s="161">
        <v>8627</v>
      </c>
      <c r="C85" s="161">
        <v>248</v>
      </c>
      <c r="D85" s="161">
        <v>56</v>
      </c>
      <c r="E85" s="161">
        <v>304</v>
      </c>
    </row>
    <row r="86" spans="1:5" x14ac:dyDescent="0.3">
      <c r="A86" s="161">
        <f t="shared" si="2"/>
        <v>75</v>
      </c>
      <c r="B86" s="161">
        <v>9587</v>
      </c>
      <c r="C86" s="161">
        <v>243</v>
      </c>
      <c r="D86" s="161">
        <v>61</v>
      </c>
      <c r="E86" s="161">
        <v>304</v>
      </c>
    </row>
    <row r="87" spans="1:5" x14ac:dyDescent="0.3">
      <c r="A87" s="161">
        <f t="shared" si="2"/>
        <v>76</v>
      </c>
      <c r="B87" s="161">
        <v>18</v>
      </c>
      <c r="C87" s="161">
        <v>247</v>
      </c>
      <c r="D87" s="161">
        <v>56</v>
      </c>
      <c r="E87" s="161">
        <v>303</v>
      </c>
    </row>
    <row r="88" spans="1:5" x14ac:dyDescent="0.3">
      <c r="A88" s="161">
        <f t="shared" si="2"/>
        <v>77</v>
      </c>
      <c r="B88" s="161">
        <v>831</v>
      </c>
      <c r="C88" s="161">
        <v>245</v>
      </c>
      <c r="D88" s="161">
        <v>58</v>
      </c>
      <c r="E88" s="161">
        <v>303</v>
      </c>
    </row>
    <row r="89" spans="1:5" x14ac:dyDescent="0.3">
      <c r="A89" s="161">
        <f t="shared" si="2"/>
        <v>78</v>
      </c>
      <c r="B89" s="161">
        <v>1478</v>
      </c>
      <c r="C89" s="161">
        <v>243</v>
      </c>
      <c r="D89" s="161">
        <v>60</v>
      </c>
      <c r="E89" s="161">
        <v>303</v>
      </c>
    </row>
    <row r="90" spans="1:5" x14ac:dyDescent="0.3">
      <c r="A90" s="161">
        <f t="shared" si="2"/>
        <v>79</v>
      </c>
      <c r="B90" s="161">
        <v>2171</v>
      </c>
      <c r="C90" s="161">
        <v>243</v>
      </c>
      <c r="D90" s="161">
        <v>60</v>
      </c>
      <c r="E90" s="161">
        <v>303</v>
      </c>
    </row>
    <row r="91" spans="1:5" x14ac:dyDescent="0.3">
      <c r="A91" s="161">
        <f t="shared" si="2"/>
        <v>80</v>
      </c>
      <c r="B91" s="161">
        <v>3146</v>
      </c>
      <c r="C91" s="161">
        <v>246</v>
      </c>
      <c r="D91" s="161">
        <v>57</v>
      </c>
      <c r="E91" s="161">
        <v>303</v>
      </c>
    </row>
    <row r="92" spans="1:5" x14ac:dyDescent="0.3">
      <c r="A92" s="161">
        <f t="shared" si="2"/>
        <v>81</v>
      </c>
      <c r="B92" s="161">
        <v>4380</v>
      </c>
      <c r="C92" s="161">
        <v>245</v>
      </c>
      <c r="D92" s="161">
        <v>58</v>
      </c>
      <c r="E92" s="161">
        <v>303</v>
      </c>
    </row>
    <row r="93" spans="1:5" x14ac:dyDescent="0.3">
      <c r="A93" s="161">
        <f t="shared" si="2"/>
        <v>82</v>
      </c>
      <c r="B93" s="161">
        <v>5489</v>
      </c>
      <c r="C93" s="161">
        <v>245</v>
      </c>
      <c r="D93" s="161">
        <v>58</v>
      </c>
      <c r="E93" s="161">
        <v>303</v>
      </c>
    </row>
    <row r="94" spans="1:5" x14ac:dyDescent="0.3">
      <c r="A94" s="161">
        <f t="shared" si="2"/>
        <v>83</v>
      </c>
      <c r="B94" s="161">
        <v>5682</v>
      </c>
      <c r="C94" s="161">
        <v>249</v>
      </c>
      <c r="D94" s="161">
        <v>54</v>
      </c>
      <c r="E94" s="161">
        <v>303</v>
      </c>
    </row>
    <row r="95" spans="1:5" x14ac:dyDescent="0.3">
      <c r="A95" s="161">
        <f t="shared" si="2"/>
        <v>84</v>
      </c>
      <c r="B95" s="161">
        <v>7980</v>
      </c>
      <c r="C95" s="161">
        <v>246</v>
      </c>
      <c r="D95" s="161">
        <v>57</v>
      </c>
      <c r="E95" s="161">
        <v>303</v>
      </c>
    </row>
    <row r="96" spans="1:5" x14ac:dyDescent="0.3">
      <c r="A96" s="161">
        <f t="shared" si="2"/>
        <v>85</v>
      </c>
      <c r="B96" s="161">
        <v>8981</v>
      </c>
      <c r="C96" s="161">
        <v>245</v>
      </c>
      <c r="D96" s="161">
        <v>58</v>
      </c>
      <c r="E96" s="161">
        <v>303</v>
      </c>
    </row>
    <row r="97" spans="1:5" x14ac:dyDescent="0.3">
      <c r="A97" s="161">
        <f t="shared" si="2"/>
        <v>86</v>
      </c>
      <c r="B97" s="161">
        <v>9072</v>
      </c>
      <c r="C97" s="161">
        <v>244</v>
      </c>
      <c r="D97" s="161">
        <v>59</v>
      </c>
      <c r="E97" s="161">
        <v>303</v>
      </c>
    </row>
    <row r="98" spans="1:5" x14ac:dyDescent="0.3">
      <c r="A98" s="161">
        <f t="shared" si="2"/>
        <v>87</v>
      </c>
      <c r="B98" s="161">
        <v>1211</v>
      </c>
      <c r="C98" s="161">
        <v>244</v>
      </c>
      <c r="D98" s="161">
        <v>58</v>
      </c>
      <c r="E98" s="161">
        <v>302</v>
      </c>
    </row>
    <row r="99" spans="1:5" x14ac:dyDescent="0.3">
      <c r="A99" s="161">
        <f t="shared" si="2"/>
        <v>88</v>
      </c>
      <c r="B99" s="161">
        <v>1457</v>
      </c>
      <c r="C99" s="161">
        <v>245</v>
      </c>
      <c r="D99" s="161">
        <v>57</v>
      </c>
      <c r="E99" s="161">
        <v>302</v>
      </c>
    </row>
    <row r="100" spans="1:5" x14ac:dyDescent="0.3">
      <c r="A100" s="161">
        <f t="shared" si="2"/>
        <v>89</v>
      </c>
      <c r="B100" s="161">
        <v>1899</v>
      </c>
      <c r="C100" s="161">
        <v>245</v>
      </c>
      <c r="D100" s="161">
        <v>57</v>
      </c>
      <c r="E100" s="161">
        <v>302</v>
      </c>
    </row>
    <row r="101" spans="1:5" x14ac:dyDescent="0.3">
      <c r="A101" s="161">
        <f t="shared" si="2"/>
        <v>90</v>
      </c>
      <c r="B101" s="161">
        <v>2434</v>
      </c>
      <c r="C101" s="161">
        <v>243</v>
      </c>
      <c r="D101" s="161">
        <v>59</v>
      </c>
      <c r="E101" s="161">
        <v>302</v>
      </c>
    </row>
    <row r="102" spans="1:5" x14ac:dyDescent="0.3">
      <c r="A102" s="161">
        <f t="shared" si="2"/>
        <v>91</v>
      </c>
      <c r="B102" s="161">
        <v>2538</v>
      </c>
      <c r="C102" s="161">
        <v>244</v>
      </c>
      <c r="D102" s="161">
        <v>58</v>
      </c>
      <c r="E102" s="161">
        <v>302</v>
      </c>
    </row>
    <row r="103" spans="1:5" x14ac:dyDescent="0.3">
      <c r="A103" s="161">
        <f t="shared" si="2"/>
        <v>92</v>
      </c>
      <c r="B103" s="161">
        <v>3543</v>
      </c>
      <c r="C103" s="161">
        <v>244</v>
      </c>
      <c r="D103" s="161">
        <v>58</v>
      </c>
      <c r="E103" s="161">
        <v>302</v>
      </c>
    </row>
    <row r="104" spans="1:5" x14ac:dyDescent="0.3">
      <c r="A104" s="161">
        <f t="shared" si="2"/>
        <v>93</v>
      </c>
      <c r="B104" s="161">
        <v>3635</v>
      </c>
      <c r="C104" s="161">
        <v>244</v>
      </c>
      <c r="D104" s="161">
        <v>58</v>
      </c>
      <c r="E104" s="161">
        <v>302</v>
      </c>
    </row>
    <row r="105" spans="1:5" x14ac:dyDescent="0.3">
      <c r="A105" s="161">
        <f t="shared" si="2"/>
        <v>94</v>
      </c>
      <c r="B105" s="161">
        <v>3665</v>
      </c>
      <c r="C105" s="161">
        <v>246</v>
      </c>
      <c r="D105" s="161">
        <v>56</v>
      </c>
      <c r="E105" s="161">
        <v>302</v>
      </c>
    </row>
    <row r="106" spans="1:5" x14ac:dyDescent="0.3">
      <c r="A106" s="161">
        <f t="shared" si="2"/>
        <v>95</v>
      </c>
      <c r="B106" s="161">
        <v>4044</v>
      </c>
      <c r="C106" s="161">
        <v>245</v>
      </c>
      <c r="D106" s="161">
        <v>57</v>
      </c>
      <c r="E106" s="161">
        <v>302</v>
      </c>
    </row>
    <row r="107" spans="1:5" x14ac:dyDescent="0.3">
      <c r="A107" s="161">
        <f t="shared" si="2"/>
        <v>96</v>
      </c>
      <c r="B107" s="161">
        <v>4970</v>
      </c>
      <c r="C107" s="161">
        <v>245</v>
      </c>
      <c r="D107" s="161">
        <v>57</v>
      </c>
      <c r="E107" s="161">
        <v>302</v>
      </c>
    </row>
    <row r="108" spans="1:5" x14ac:dyDescent="0.3">
      <c r="A108" s="161">
        <f t="shared" si="2"/>
        <v>97</v>
      </c>
      <c r="B108" s="161">
        <v>7259</v>
      </c>
      <c r="C108" s="161">
        <v>244</v>
      </c>
      <c r="D108" s="161">
        <v>58</v>
      </c>
      <c r="E108" s="161">
        <v>302</v>
      </c>
    </row>
    <row r="109" spans="1:5" x14ac:dyDescent="0.3">
      <c r="A109" s="161">
        <f t="shared" si="2"/>
        <v>98</v>
      </c>
      <c r="B109" s="161">
        <v>8351</v>
      </c>
      <c r="C109" s="161">
        <v>245</v>
      </c>
      <c r="D109" s="161">
        <v>57</v>
      </c>
      <c r="E109" s="161">
        <v>302</v>
      </c>
    </row>
    <row r="110" spans="1:5" x14ac:dyDescent="0.3">
      <c r="A110" s="161">
        <f t="shared" si="2"/>
        <v>99</v>
      </c>
      <c r="B110" s="161">
        <v>8898</v>
      </c>
      <c r="C110" s="161">
        <v>243</v>
      </c>
      <c r="D110" s="161">
        <v>59</v>
      </c>
      <c r="E110" s="161">
        <v>302</v>
      </c>
    </row>
    <row r="111" spans="1:5" x14ac:dyDescent="0.3">
      <c r="A111" s="161">
        <f t="shared" si="2"/>
        <v>100</v>
      </c>
      <c r="B111" s="161">
        <v>9425</v>
      </c>
      <c r="C111" s="161">
        <v>243</v>
      </c>
      <c r="D111" s="161">
        <v>59</v>
      </c>
      <c r="E111" s="161">
        <v>302</v>
      </c>
    </row>
    <row r="112" spans="1:5" ht="15" thickBot="1" x14ac:dyDescent="0.35"/>
    <row r="113" spans="1:8" ht="15.6" thickTop="1" thickBot="1" x14ac:dyDescent="0.35">
      <c r="B113" s="199" t="s">
        <v>213</v>
      </c>
      <c r="C113" s="200"/>
      <c r="D113" s="200"/>
      <c r="E113" s="201"/>
    </row>
    <row r="114" spans="1:8" ht="15" thickTop="1" x14ac:dyDescent="0.3"/>
    <row r="115" spans="1:8" x14ac:dyDescent="0.3">
      <c r="A115" s="161" t="s">
        <v>214</v>
      </c>
      <c r="C115" s="164">
        <f>SUM(C12:C51)</f>
        <v>10266</v>
      </c>
      <c r="D115" s="164">
        <f>SUM(D12:D51)</f>
        <v>2501</v>
      </c>
      <c r="E115" s="164">
        <f>SUM(E12:E51)</f>
        <v>12767</v>
      </c>
      <c r="G115" s="186"/>
    </row>
    <row r="116" spans="1:8" x14ac:dyDescent="0.3">
      <c r="A116" s="161" t="s">
        <v>215</v>
      </c>
      <c r="C116" s="164">
        <f>+C115/40</f>
        <v>256.64999999999998</v>
      </c>
      <c r="D116" s="164">
        <f>+D115/40</f>
        <v>62.524999999999999</v>
      </c>
      <c r="E116" s="189">
        <f>+E115/40</f>
        <v>319.17500000000001</v>
      </c>
      <c r="F116" s="164"/>
      <c r="G116" s="186"/>
    </row>
    <row r="117" spans="1:8" x14ac:dyDescent="0.3">
      <c r="A117" s="161" t="s">
        <v>216</v>
      </c>
      <c r="C117" s="163">
        <f>+C116/E116</f>
        <v>0.8041043314795957</v>
      </c>
      <c r="D117" s="163">
        <f>+D116/E116</f>
        <v>0.19589566852040416</v>
      </c>
      <c r="E117" s="163">
        <f>+C117+D117</f>
        <v>0.99999999999999989</v>
      </c>
      <c r="F117" s="164"/>
      <c r="G117" s="186"/>
    </row>
    <row r="118" spans="1:8" x14ac:dyDescent="0.3">
      <c r="A118" s="188" t="s">
        <v>217</v>
      </c>
      <c r="C118" s="187">
        <f>+C117*$E$118</f>
        <v>160.82086629591913</v>
      </c>
      <c r="D118" s="187">
        <f>+D117*$E$118</f>
        <v>39.179133704080833</v>
      </c>
      <c r="E118" s="174">
        <v>200</v>
      </c>
      <c r="G118" s="186"/>
      <c r="H118" s="186"/>
    </row>
    <row r="119" spans="1:8" x14ac:dyDescent="0.3">
      <c r="C119" s="185"/>
      <c r="D119" s="185"/>
    </row>
    <row r="120" spans="1:8" ht="15" thickBot="1" x14ac:dyDescent="0.35"/>
    <row r="121" spans="1:8" ht="15.6" thickTop="1" thickBot="1" x14ac:dyDescent="0.35">
      <c r="B121" s="199" t="s">
        <v>218</v>
      </c>
      <c r="C121" s="200"/>
      <c r="D121" s="200"/>
      <c r="E121" s="201"/>
    </row>
    <row r="122" spans="1:8" ht="15" thickTop="1" x14ac:dyDescent="0.3">
      <c r="B122" s="161" t="s">
        <v>219</v>
      </c>
      <c r="D122" s="183">
        <f>5/C118</f>
        <v>3.1090492889148651E-2</v>
      </c>
    </row>
    <row r="123" spans="1:8" x14ac:dyDescent="0.3">
      <c r="D123" s="184"/>
    </row>
    <row r="124" spans="1:8" x14ac:dyDescent="0.3">
      <c r="B124" s="161" t="s">
        <v>220</v>
      </c>
      <c r="D124" s="183">
        <f>4/D118</f>
        <v>0.10209516193522591</v>
      </c>
    </row>
    <row r="126" spans="1:8" ht="15" thickBot="1" x14ac:dyDescent="0.35"/>
    <row r="127" spans="1:8" ht="15.6" thickTop="1" thickBot="1" x14ac:dyDescent="0.35">
      <c r="B127" s="199" t="s">
        <v>221</v>
      </c>
      <c r="C127" s="200"/>
      <c r="D127" s="200"/>
      <c r="E127" s="201"/>
    </row>
    <row r="128" spans="1:8" ht="15" thickTop="1" x14ac:dyDescent="0.3">
      <c r="B128" s="161" t="s">
        <v>222</v>
      </c>
      <c r="D128" s="181">
        <f>5-0.08*C118</f>
        <v>-7.8656693036735312</v>
      </c>
      <c r="E128" s="180"/>
      <c r="F128" s="172"/>
    </row>
    <row r="129" spans="2:8" x14ac:dyDescent="0.3">
      <c r="D129" s="182"/>
    </row>
    <row r="130" spans="2:8" x14ac:dyDescent="0.3">
      <c r="B130" s="161" t="s">
        <v>223</v>
      </c>
      <c r="D130" s="181">
        <f>4-0.08*D118</f>
        <v>0.86566930367353345</v>
      </c>
      <c r="E130" s="180"/>
      <c r="F130" s="172"/>
    </row>
    <row r="131" spans="2:8" x14ac:dyDescent="0.3">
      <c r="E131" s="160"/>
      <c r="F131" s="160"/>
      <c r="G131" s="160"/>
      <c r="H131" s="160"/>
    </row>
    <row r="132" spans="2:8" x14ac:dyDescent="0.3">
      <c r="E132" s="160"/>
      <c r="F132" s="160"/>
      <c r="G132" s="160"/>
      <c r="H132" s="160"/>
    </row>
    <row r="133" spans="2:8" x14ac:dyDescent="0.3">
      <c r="E133" s="160"/>
      <c r="F133" s="160"/>
      <c r="G133" s="160"/>
      <c r="H133" s="160"/>
    </row>
    <row r="134" spans="2:8" x14ac:dyDescent="0.3">
      <c r="E134" s="160"/>
      <c r="F134" s="160"/>
      <c r="G134" s="160"/>
      <c r="H134" s="160"/>
    </row>
    <row r="135" spans="2:8" x14ac:dyDescent="0.3">
      <c r="E135" s="160"/>
      <c r="F135" s="160"/>
      <c r="G135" s="160"/>
      <c r="H135" s="160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09375" defaultRowHeight="13.8" x14ac:dyDescent="0.25"/>
  <cols>
    <col min="1" max="1" width="21.88671875" style="54" customWidth="1"/>
    <col min="2" max="2" width="13.109375" style="55" customWidth="1"/>
    <col min="3" max="3" width="14.33203125" style="55" customWidth="1"/>
    <col min="4" max="4" width="13.6640625" style="55" customWidth="1"/>
    <col min="5" max="5" width="9.109375" style="54"/>
    <col min="6" max="6" width="11.88671875" style="56" customWidth="1"/>
    <col min="7" max="7" width="10.88671875" style="56" customWidth="1"/>
    <col min="8" max="8" width="12" style="54" customWidth="1"/>
    <col min="9" max="9" width="9.109375" style="57"/>
    <col min="10" max="16384" width="9.109375" style="54"/>
  </cols>
  <sheetData>
    <row r="1" spans="1:11" x14ac:dyDescent="0.25">
      <c r="A1" s="53" t="s">
        <v>133</v>
      </c>
      <c r="B1" s="54"/>
    </row>
    <row r="2" spans="1:11" x14ac:dyDescent="0.25">
      <c r="A2" s="53" t="s">
        <v>134</v>
      </c>
      <c r="B2" s="54"/>
    </row>
    <row r="3" spans="1:11" x14ac:dyDescent="0.25">
      <c r="A3" s="53" t="s">
        <v>135</v>
      </c>
      <c r="B3" s="54"/>
    </row>
    <row r="4" spans="1:11" x14ac:dyDescent="0.25">
      <c r="A4" s="53" t="s">
        <v>136</v>
      </c>
      <c r="B4" s="54"/>
    </row>
    <row r="5" spans="1:11" x14ac:dyDescent="0.25">
      <c r="A5" s="53" t="s">
        <v>137</v>
      </c>
      <c r="B5" s="54"/>
    </row>
    <row r="6" spans="1:11" x14ac:dyDescent="0.25">
      <c r="A6" s="53" t="s">
        <v>138</v>
      </c>
      <c r="B6" s="54"/>
    </row>
    <row r="8" spans="1:11" x14ac:dyDescent="0.25">
      <c r="F8" s="58" t="s">
        <v>193</v>
      </c>
    </row>
    <row r="9" spans="1:11" ht="29.25" customHeight="1" x14ac:dyDescent="0.25">
      <c r="B9" s="202" t="s">
        <v>194</v>
      </c>
      <c r="C9" s="203"/>
    </row>
    <row r="10" spans="1:11" ht="41.25" customHeight="1" x14ac:dyDescent="0.2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2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2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25">
      <c r="G14" s="61" t="s">
        <v>205</v>
      </c>
    </row>
    <row r="15" spans="1:11" ht="18" x14ac:dyDescent="0.3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25">
      <c r="F16" s="69"/>
      <c r="G16" s="70"/>
      <c r="H16" s="68"/>
      <c r="I16" s="67"/>
      <c r="J16" s="68"/>
    </row>
    <row r="17" spans="6:6" x14ac:dyDescent="0.2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09375" defaultRowHeight="13.8" x14ac:dyDescent="0.25"/>
  <cols>
    <col min="1" max="1" width="9.109375" style="54"/>
    <col min="2" max="2" width="13.88671875" style="54" customWidth="1"/>
    <col min="3" max="3" width="10.5546875" style="54" bestFit="1" customWidth="1"/>
    <col min="4" max="4" width="9.5546875" style="54" customWidth="1"/>
    <col min="5" max="5" width="9.88671875" style="54" customWidth="1"/>
    <col min="6" max="16384" width="9.109375" style="54"/>
  </cols>
  <sheetData>
    <row r="1" spans="1:5" x14ac:dyDescent="0.25">
      <c r="A1" s="53" t="s">
        <v>133</v>
      </c>
    </row>
    <row r="2" spans="1:5" x14ac:dyDescent="0.25">
      <c r="A2" s="53" t="s">
        <v>134</v>
      </c>
    </row>
    <row r="3" spans="1:5" x14ac:dyDescent="0.25">
      <c r="A3" s="53" t="s">
        <v>135</v>
      </c>
    </row>
    <row r="4" spans="1:5" x14ac:dyDescent="0.25">
      <c r="A4" s="53" t="s">
        <v>136</v>
      </c>
    </row>
    <row r="5" spans="1:5" x14ac:dyDescent="0.25">
      <c r="A5" s="53" t="s">
        <v>137</v>
      </c>
    </row>
    <row r="6" spans="1:5" x14ac:dyDescent="0.25">
      <c r="A6" s="53" t="s">
        <v>138</v>
      </c>
    </row>
    <row r="7" spans="1:5" ht="14.4" thickBot="1" x14ac:dyDescent="0.3"/>
    <row r="8" spans="1:5" ht="15.6" thickTop="1" thickBot="1" x14ac:dyDescent="0.35">
      <c r="A8" s="204" t="s">
        <v>208</v>
      </c>
      <c r="B8" s="205"/>
      <c r="C8" s="205"/>
      <c r="D8" s="205"/>
      <c r="E8" s="206"/>
    </row>
    <row r="9" spans="1:5" ht="14.4" thickTop="1" x14ac:dyDescent="0.25"/>
    <row r="10" spans="1:5" x14ac:dyDescent="0.25">
      <c r="C10" s="207" t="s">
        <v>209</v>
      </c>
      <c r="D10" s="208"/>
      <c r="E10" s="209"/>
    </row>
    <row r="11" spans="1:5" ht="27.6" x14ac:dyDescent="0.2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2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2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2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2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2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2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2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2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2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2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2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2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2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2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2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2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2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2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2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2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2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2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2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2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2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2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2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2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2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2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2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2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2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2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2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2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2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2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2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2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2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2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2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2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2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2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2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2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2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2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2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2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2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2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2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2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2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2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2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2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2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2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2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2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2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2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2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2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2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2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2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2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2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2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2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2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2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2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2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2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2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2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2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2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2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2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2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2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2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2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2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2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2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2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2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2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2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2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2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2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4" thickBot="1" x14ac:dyDescent="0.3"/>
    <row r="113" spans="1:7" ht="15.6" thickTop="1" thickBot="1" x14ac:dyDescent="0.35">
      <c r="B113" s="204" t="s">
        <v>213</v>
      </c>
      <c r="C113" s="205"/>
      <c r="D113" s="205"/>
      <c r="E113" s="206"/>
    </row>
    <row r="114" spans="1:7" ht="14.4" thickTop="1" x14ac:dyDescent="0.25"/>
    <row r="115" spans="1:7" x14ac:dyDescent="0.25">
      <c r="A115" s="54" t="s">
        <v>214</v>
      </c>
      <c r="C115" s="55"/>
      <c r="D115" s="55"/>
      <c r="E115" s="55"/>
      <c r="G115" s="71"/>
    </row>
    <row r="116" spans="1:7" x14ac:dyDescent="0.25">
      <c r="A116" s="54" t="s">
        <v>215</v>
      </c>
      <c r="C116" s="55"/>
      <c r="D116" s="55"/>
      <c r="E116" s="72"/>
      <c r="F116" s="55"/>
      <c r="G116" s="71"/>
    </row>
    <row r="117" spans="1:7" x14ac:dyDescent="0.25">
      <c r="A117" s="54" t="s">
        <v>216</v>
      </c>
      <c r="C117" s="56"/>
      <c r="D117" s="56"/>
      <c r="E117" s="56"/>
      <c r="F117" s="55"/>
      <c r="G117" s="71"/>
    </row>
    <row r="118" spans="1:7" x14ac:dyDescent="0.25">
      <c r="A118" s="73" t="s">
        <v>217</v>
      </c>
      <c r="C118" s="74"/>
      <c r="D118" s="74"/>
      <c r="E118" s="62"/>
      <c r="G118" s="71"/>
    </row>
    <row r="119" spans="1:7" x14ac:dyDescent="0.25">
      <c r="C119" s="75"/>
      <c r="D119" s="75"/>
    </row>
    <row r="120" spans="1:7" ht="14.4" thickBot="1" x14ac:dyDescent="0.3"/>
    <row r="121" spans="1:7" ht="15.6" thickTop="1" thickBot="1" x14ac:dyDescent="0.35">
      <c r="B121" s="204" t="s">
        <v>218</v>
      </c>
      <c r="C121" s="205"/>
      <c r="D121" s="205"/>
      <c r="E121" s="206"/>
    </row>
    <row r="122" spans="1:7" ht="14.4" thickTop="1" x14ac:dyDescent="0.25">
      <c r="B122" s="54" t="s">
        <v>219</v>
      </c>
      <c r="D122" s="76"/>
    </row>
    <row r="124" spans="1:7" x14ac:dyDescent="0.25">
      <c r="B124" s="54" t="s">
        <v>220</v>
      </c>
      <c r="D124" s="77"/>
    </row>
    <row r="126" spans="1:7" ht="14.4" thickBot="1" x14ac:dyDescent="0.3"/>
    <row r="127" spans="1:7" ht="15.6" thickTop="1" thickBot="1" x14ac:dyDescent="0.35">
      <c r="B127" s="204" t="s">
        <v>221</v>
      </c>
      <c r="C127" s="205"/>
      <c r="D127" s="205"/>
      <c r="E127" s="206"/>
    </row>
    <row r="128" spans="1:7" ht="14.4" thickTop="1" x14ac:dyDescent="0.25">
      <c r="B128" s="54" t="s">
        <v>222</v>
      </c>
      <c r="D128" s="78"/>
    </row>
    <row r="130" spans="2:4" x14ac:dyDescent="0.2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4140625" defaultRowHeight="13.8" x14ac:dyDescent="0.25"/>
  <cols>
    <col min="1" max="1" width="61.33203125" style="17" customWidth="1"/>
    <col min="2" max="3" width="12.6640625" style="82" customWidth="1"/>
    <col min="4" max="4" width="12.6640625" style="17" customWidth="1"/>
    <col min="5" max="16384" width="11.44140625" style="17"/>
  </cols>
  <sheetData>
    <row r="1" spans="1:52" ht="14.4" thickBot="1" x14ac:dyDescent="0.3">
      <c r="A1" s="81"/>
    </row>
    <row r="2" spans="1:52" s="83" customFormat="1" ht="14.4" thickBot="1" x14ac:dyDescent="0.3">
      <c r="A2" s="210" t="s">
        <v>128</v>
      </c>
      <c r="B2" s="211"/>
      <c r="C2" s="211"/>
      <c r="D2" s="212"/>
    </row>
    <row r="3" spans="1:52" s="83" customFormat="1" ht="14.4" thickBot="1" x14ac:dyDescent="0.3">
      <c r="A3" s="213" t="s">
        <v>58</v>
      </c>
      <c r="B3" s="214"/>
      <c r="C3" s="214"/>
      <c r="D3" s="215"/>
    </row>
    <row r="4" spans="1:52" x14ac:dyDescent="0.25">
      <c r="A4" s="84"/>
      <c r="B4" s="85"/>
      <c r="C4" s="85"/>
      <c r="D4" s="86"/>
    </row>
    <row r="5" spans="1:52" ht="14.4" thickBot="1" x14ac:dyDescent="0.3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4" thickBot="1" x14ac:dyDescent="0.3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2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3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2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4" thickBot="1" x14ac:dyDescent="0.3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2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7.6" x14ac:dyDescent="0.2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2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2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2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4" thickBot="1" x14ac:dyDescent="0.3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2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2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2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2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4" thickBot="1" x14ac:dyDescent="0.3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4" thickBot="1" x14ac:dyDescent="0.3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4" thickBot="1" x14ac:dyDescent="0.3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4" thickBot="1" x14ac:dyDescent="0.3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25">
      <c r="A25" s="112"/>
      <c r="B25" s="113"/>
      <c r="C25" s="113"/>
      <c r="D25" s="112"/>
    </row>
    <row r="27" spans="1:4" x14ac:dyDescent="0.2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Exam Questions --&gt;</vt:lpstr>
      <vt:lpstr>Q2(a)(cash flow)</vt:lpstr>
      <vt:lpstr>Q2(a)(rank)</vt:lpstr>
      <vt:lpstr>Q6 (a)i-ii</vt:lpstr>
      <vt:lpstr>Q6 (b)i-ii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2019-04-11T00:37:29Z</cp:lastPrinted>
  <dcterms:created xsi:type="dcterms:W3CDTF">2017-02-06T22:20:22Z</dcterms:created>
  <dcterms:modified xsi:type="dcterms:W3CDTF">2023-01-30T15:18:33Z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